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2\"/>
    </mc:Choice>
  </mc:AlternateContent>
  <bookViews>
    <workbookView xWindow="0" yWindow="105" windowWidth="24240" windowHeight="12585" firstSheet="3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O11" i="5" l="1"/>
  <c r="O12" i="5"/>
  <c r="O143" i="5"/>
  <c r="O13" i="5"/>
  <c r="I11" i="6"/>
  <c r="I12" i="6"/>
  <c r="I39" i="6"/>
  <c r="I92" i="6"/>
  <c r="O43" i="6"/>
  <c r="N43" i="6"/>
  <c r="J43" i="6"/>
  <c r="L43" i="6"/>
  <c r="U137" i="5"/>
  <c r="T137" i="5"/>
  <c r="U136" i="5"/>
  <c r="T136" i="5"/>
  <c r="P137" i="5"/>
  <c r="P136" i="5"/>
  <c r="R137" i="5"/>
  <c r="R136" i="5"/>
  <c r="U179" i="5"/>
  <c r="T179" i="5"/>
  <c r="U178" i="5"/>
  <c r="T178" i="5"/>
  <c r="P179" i="5"/>
  <c r="P178" i="5"/>
  <c r="R179" i="5"/>
  <c r="R178" i="5"/>
  <c r="U110" i="5"/>
  <c r="T110" i="5"/>
  <c r="P110" i="5"/>
  <c r="R110" i="5"/>
  <c r="U219" i="5"/>
  <c r="T218" i="5"/>
  <c r="P219" i="5"/>
  <c r="R218" i="5"/>
  <c r="P218" i="5" s="1"/>
  <c r="R219" i="5"/>
  <c r="T219" i="5" s="1"/>
  <c r="R247" i="5"/>
  <c r="U247" i="5" s="1"/>
  <c r="T263" i="5"/>
  <c r="P264" i="5"/>
  <c r="R263" i="5"/>
  <c r="U263" i="5" s="1"/>
  <c r="R264" i="5"/>
  <c r="U264" i="5" s="1"/>
  <c r="R113" i="5"/>
  <c r="U113" i="5" s="1"/>
  <c r="R233" i="5"/>
  <c r="P233" i="5" s="1"/>
  <c r="R234" i="5"/>
  <c r="T234" i="5" s="1"/>
  <c r="R207" i="5"/>
  <c r="U207" i="5" s="1"/>
  <c r="R134" i="5"/>
  <c r="P134" i="5" s="1"/>
  <c r="R133" i="5"/>
  <c r="U133" i="5" s="1"/>
  <c r="R115" i="5"/>
  <c r="U115" i="5" s="1"/>
  <c r="R114" i="5"/>
  <c r="P114" i="5" s="1"/>
  <c r="U173" i="5"/>
  <c r="R173" i="5"/>
  <c r="P173" i="5" s="1"/>
  <c r="P108" i="5"/>
  <c r="R109" i="5"/>
  <c r="T109" i="5" s="1"/>
  <c r="R108" i="5"/>
  <c r="U108" i="5" s="1"/>
  <c r="R249" i="5"/>
  <c r="U249" i="5" s="1"/>
  <c r="R248" i="5"/>
  <c r="T248" i="5" s="1"/>
  <c r="O128" i="6"/>
  <c r="N128" i="6"/>
  <c r="L128" i="6"/>
  <c r="J128" i="6"/>
  <c r="R221" i="5"/>
  <c r="P221" i="5" s="1"/>
  <c r="R222" i="5"/>
  <c r="U222" i="5" s="1"/>
  <c r="T264" i="5" l="1"/>
  <c r="U218" i="5"/>
  <c r="T173" i="5"/>
  <c r="T233" i="5"/>
  <c r="P263" i="5"/>
  <c r="P207" i="5"/>
  <c r="U234" i="5"/>
  <c r="P113" i="5"/>
  <c r="P247" i="5"/>
  <c r="T134" i="5"/>
  <c r="T207" i="5"/>
  <c r="T113" i="5"/>
  <c r="T247" i="5"/>
  <c r="P234" i="5"/>
  <c r="U134" i="5"/>
  <c r="P133" i="5"/>
  <c r="U233" i="5"/>
  <c r="U109" i="5"/>
  <c r="T114" i="5"/>
  <c r="U114" i="5"/>
  <c r="P248" i="5"/>
  <c r="P109" i="5"/>
  <c r="T115" i="5"/>
  <c r="T133" i="5"/>
  <c r="U248" i="5"/>
  <c r="P115" i="5"/>
  <c r="T222" i="5"/>
  <c r="T249" i="5"/>
  <c r="T221" i="5"/>
  <c r="P222" i="5"/>
  <c r="U221" i="5"/>
  <c r="P249" i="5"/>
  <c r="T108" i="5"/>
  <c r="D43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5" i="2" s="1"/>
  <c r="C11" i="1"/>
  <c r="K35" i="2"/>
  <c r="L34" i="2"/>
  <c r="K34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L33" i="2" l="1"/>
</calcChain>
</file>

<file path=xl/sharedStrings.xml><?xml version="1.0" encoding="utf-8"?>
<sst xmlns="http://schemas.openxmlformats.org/spreadsheetml/2006/main" count="6775" uniqueCount="1853">
  <si>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</si>
  <si>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</si>
  <si>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</si>
  <si>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</si>
  <si>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</si>
  <si>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</si>
  <si>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</si>
  <si>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</si>
  <si>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</si>
  <si>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</si>
  <si>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</si>
  <si>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</si>
  <si>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</si>
  <si>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</si>
  <si>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</si>
  <si>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</si>
  <si>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</si>
  <si>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</si>
  <si>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</si>
  <si>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</si>
  <si>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</si>
  <si>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</si>
  <si>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</si>
  <si>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</si>
  <si>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</si>
  <si>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</si>
  <si>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</si>
  <si>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</si>
  <si>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</si>
  <si>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</si>
  <si>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</si>
  <si>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</si>
  <si>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</si>
  <si>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</si>
  <si>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</si>
  <si>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</si>
  <si>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</si>
  <si>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</si>
  <si>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</si>
  <si>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</si>
  <si>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</si>
  <si>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</si>
  <si>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</si>
  <si>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</si>
  <si>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</si>
  <si>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</si>
  <si>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</si>
  <si>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</si>
  <si>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</si>
  <si>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</si>
  <si>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</si>
  <si>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</si>
  <si>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</si>
  <si>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</si>
  <si>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</si>
  <si>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</si>
  <si>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</si>
  <si>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</si>
  <si>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</si>
  <si>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</si>
  <si>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</si>
  <si>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</si>
  <si>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</si>
  <si>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</si>
  <si>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</si>
  <si>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</si>
  <si>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</si>
  <si>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</si>
  <si>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</si>
  <si>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</si>
  <si>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</si>
  <si>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</si>
  <si>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</si>
  <si>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</si>
  <si>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</si>
  <si>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</si>
  <si>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</si>
  <si>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</si>
  <si>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</si>
  <si>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</si>
  <si>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</si>
  <si>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</si>
  <si>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</si>
  <si>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</si>
  <si>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</si>
  <si>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</si>
  <si>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</si>
  <si>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</si>
  <si>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</si>
  <si>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</si>
  <si>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</si>
  <si>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</si>
  <si>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</si>
  <si>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</si>
  <si>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</si>
  <si>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</si>
  <si>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</si>
  <si>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</si>
  <si>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</si>
  <si>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</si>
  <si>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</si>
  <si>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</si>
  <si>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</si>
  <si>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</si>
  <si>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</si>
  <si>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</si>
  <si>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</si>
  <si>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</si>
  <si>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</si>
  <si>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</si>
  <si>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</si>
  <si>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</si>
  <si>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</si>
  <si>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</si>
  <si>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</si>
  <si>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</si>
  <si>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</si>
  <si>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</si>
  <si>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</si>
  <si>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</si>
  <si>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</si>
  <si>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</si>
  <si>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</si>
  <si>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</si>
  <si>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</si>
  <si>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</si>
  <si>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</si>
  <si>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</si>
  <si>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</si>
  <si>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</si>
  <si>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</si>
  <si>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</si>
  <si>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</si>
  <si>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</si>
  <si>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</si>
  <si>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</si>
  <si>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</si>
  <si>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</si>
  <si>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</si>
  <si>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</si>
  <si>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</si>
  <si>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</si>
  <si>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</si>
  <si>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</si>
  <si>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</si>
  <si>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</si>
  <si>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</si>
  <si>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</si>
  <si>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</si>
  <si>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</si>
  <si>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</si>
  <si>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</si>
  <si>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</si>
  <si>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</si>
  <si>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</si>
  <si>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</si>
  <si>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</si>
  <si>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</si>
  <si>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</si>
  <si>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</si>
  <si>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</si>
  <si>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</si>
  <si>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</si>
  <si>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</si>
  <si>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</si>
  <si>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</si>
  <si>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</si>
  <si>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</si>
  <si>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</si>
  <si>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</si>
  <si>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</si>
  <si>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</si>
  <si>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</si>
  <si>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</si>
  <si>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</si>
  <si>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</si>
  <si>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</si>
  <si>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</si>
  <si>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</si>
  <si>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</si>
  <si>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</si>
  <si>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</si>
  <si>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</si>
  <si>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</si>
  <si>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</si>
  <si>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</si>
  <si>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</si>
  <si>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</si>
  <si>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</si>
  <si>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</si>
  <si>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</si>
  <si>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</si>
  <si>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</si>
  <si>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</si>
  <si>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</si>
  <si>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</si>
  <si>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</si>
  <si>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30/09/2022</t>
  </si>
  <si>
    <t>ילין לפידות כללי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</si>
  <si>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</si>
  <si>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</si>
  <si>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</si>
  <si>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</si>
  <si>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</si>
  <si>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</si>
  <si>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</si>
  <si>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</si>
  <si>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</si>
  <si>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</si>
  <si>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</si>
  <si>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</si>
  <si>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</si>
  <si>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</si>
  <si>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</si>
  <si>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</si>
  <si>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</si>
  <si>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</si>
  <si>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</si>
  <si>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</si>
  <si>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</si>
  <si>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</si>
  <si>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</si>
  <si>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</si>
  <si>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</si>
  <si>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</si>
  <si>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</si>
  <si>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</si>
  <si>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</si>
  <si>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</si>
  <si>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</si>
  <si>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</si>
  <si>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</si>
  <si>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</si>
  <si>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</si>
  <si>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</si>
  <si>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08/05/22</t>
  </si>
  <si>
    <t>ממשל צמודה 0529- האוצר - ממשלתית צמודה</t>
  </si>
  <si>
    <t>1157023</t>
  </si>
  <si>
    <t>07/02/21</t>
  </si>
  <si>
    <t>ממשל צמודה 0726- האוצר - ממשלתית צמודה</t>
  </si>
  <si>
    <t>1169564</t>
  </si>
  <si>
    <t>20/07/22</t>
  </si>
  <si>
    <t>ממשל צמודה 1025- האוצר - ממשלתית צמודה</t>
  </si>
  <si>
    <t>1135912</t>
  </si>
  <si>
    <t>07/07/22</t>
  </si>
  <si>
    <t>ממשל צמודה 1131- האוצר - ממשלתית צמודה</t>
  </si>
  <si>
    <t>1172220</t>
  </si>
  <si>
    <t>18/08/22</t>
  </si>
  <si>
    <t>ממשלתי צמוד 0527- האוצר - ממשלתית צמודה</t>
  </si>
  <si>
    <t>1140847</t>
  </si>
  <si>
    <t>10/07/22</t>
  </si>
  <si>
    <t>ממשלתי צמוד 0545</t>
  </si>
  <si>
    <t>1134865</t>
  </si>
  <si>
    <t>08/06/20</t>
  </si>
  <si>
    <t>סה"כ לא צמודות</t>
  </si>
  <si>
    <t>סה"כ מלווה קצר מועד</t>
  </si>
  <si>
    <t>מ.ק.מ  913- בנק ישראל- מק"מ</t>
  </si>
  <si>
    <t>8230914</t>
  </si>
  <si>
    <t>14/09/22</t>
  </si>
  <si>
    <t>מ.ק.מ 113- בנק ישראל- מק"מ</t>
  </si>
  <si>
    <t>8230112</t>
  </si>
  <si>
    <t>23/02/22</t>
  </si>
  <si>
    <t>מ.ק.מ.   413- בנק ישראל- מק"מ</t>
  </si>
  <si>
    <t>8230419</t>
  </si>
  <si>
    <t>17/08/22</t>
  </si>
  <si>
    <t>מ.ק.מ.  223- בנק ישראל- מק"מ</t>
  </si>
  <si>
    <t>8830226</t>
  </si>
  <si>
    <t>06/07/22</t>
  </si>
  <si>
    <t>מ.ק.מ.  613- בנק ישראל- מק"מ</t>
  </si>
  <si>
    <t>8230617</t>
  </si>
  <si>
    <t>מ.ק.מ.  713- בנק ישראל- מק"מ</t>
  </si>
  <si>
    <t>8230716</t>
  </si>
  <si>
    <t>מ.ק.מ. 1112- בנק ישראל- מק"מ</t>
  </si>
  <si>
    <t>8221111</t>
  </si>
  <si>
    <t>מ.ק.מ. 1212- בנק ישראל- מק"מ</t>
  </si>
  <si>
    <t>8221210</t>
  </si>
  <si>
    <t>27/02/22</t>
  </si>
  <si>
    <t>מ.ק.מ. 313- בנק ישראל- מק"מ</t>
  </si>
  <si>
    <t>8230310</t>
  </si>
  <si>
    <t>01/03/22</t>
  </si>
  <si>
    <t>מ.ק.מ. 513- בנק ישראל- מק"מ</t>
  </si>
  <si>
    <t>8230518</t>
  </si>
  <si>
    <t>מ.ק.מ. 813- בנק ישראל- מק"מ</t>
  </si>
  <si>
    <t>8230815</t>
  </si>
  <si>
    <t>סה"כ שחר</t>
  </si>
  <si>
    <t>ממשל שקלי 0226</t>
  </si>
  <si>
    <t>1174697</t>
  </si>
  <si>
    <t>16/05/22</t>
  </si>
  <si>
    <t>ממשל שקלי 1024- האוצר - ממשלתית שקלית</t>
  </si>
  <si>
    <t>1175777</t>
  </si>
  <si>
    <t>ממשל שקלית 0327</t>
  </si>
  <si>
    <t>1139344</t>
  </si>
  <si>
    <t>29/12/21</t>
  </si>
  <si>
    <t>ממשל שקלית 0330- האוצר - ממשלתית שקלית</t>
  </si>
  <si>
    <t>1160985</t>
  </si>
  <si>
    <t>26/09/21</t>
  </si>
  <si>
    <t>ממשל שקלית 0347</t>
  </si>
  <si>
    <t>1140193</t>
  </si>
  <si>
    <t>01/12/21</t>
  </si>
  <si>
    <t>ממשל שקלית 0432- האוצר - ממשלתית שקלית</t>
  </si>
  <si>
    <t>1180660</t>
  </si>
  <si>
    <t>ממשל שקלית 0537- האוצר - ממשלתית שקלית</t>
  </si>
  <si>
    <t>1166180</t>
  </si>
  <si>
    <t>ממשל שקלית 0928</t>
  </si>
  <si>
    <t>1150879</t>
  </si>
  <si>
    <t>11/07/22</t>
  </si>
  <si>
    <t>ממשל שקלית 1122- האוצר - ממשלתית שקלית</t>
  </si>
  <si>
    <t>1141225</t>
  </si>
  <si>
    <t>01/05/22</t>
  </si>
  <si>
    <t>ממשל שקלית 1123- האוצר - ממשלתית שקלית</t>
  </si>
  <si>
    <t>1155068</t>
  </si>
  <si>
    <t>02/05/22</t>
  </si>
  <si>
    <t>ממשלתי 0323</t>
  </si>
  <si>
    <t>1126747</t>
  </si>
  <si>
    <t>29/08/22</t>
  </si>
  <si>
    <t>ממשלתי 0324- האוצר - ממשלתית שקלית</t>
  </si>
  <si>
    <t>1130848</t>
  </si>
  <si>
    <t>22/09/22</t>
  </si>
  <si>
    <t>ממשלתי 0825- האוצר - ממשלתית שקלית</t>
  </si>
  <si>
    <t>1135557</t>
  </si>
  <si>
    <t>12/12/21</t>
  </si>
  <si>
    <t>ממשלתי שקלי 0425- האוצר - ממשלתית שקלית</t>
  </si>
  <si>
    <t>1162668</t>
  </si>
  <si>
    <t>15/12/21</t>
  </si>
  <si>
    <t>ממשלתי שקלי 723</t>
  </si>
  <si>
    <t>1167105</t>
  </si>
  <si>
    <t>01/09/22</t>
  </si>
  <si>
    <t>סה"כ גילון</t>
  </si>
  <si>
    <t>ממשל משתנה 0526- האוצר - ממשלתית משתנה</t>
  </si>
  <si>
    <t>1141795</t>
  </si>
  <si>
    <t>23/12/21</t>
  </si>
  <si>
    <t>סה"כ צמודות לדולר</t>
  </si>
  <si>
    <t>סה"כ אג"ח של ממשלת ישראל שהונפקו בחו"ל</t>
  </si>
  <si>
    <t>ממשל גלובל01/24- האוצר - ממשלתית גלובלית</t>
  </si>
  <si>
    <t>1181247</t>
  </si>
  <si>
    <t>ilRF</t>
  </si>
  <si>
    <t>S&amp;P מעלות</t>
  </si>
  <si>
    <t>ממשל גלובל07/30- האוצר - ממשלתית גלובלית</t>
  </si>
  <si>
    <t>1181197</t>
  </si>
  <si>
    <t>ISRAEL 2.5 15/1/30</t>
  </si>
  <si>
    <t>US46513JXM88</t>
  </si>
  <si>
    <t>A1</t>
  </si>
  <si>
    <t>Moodys</t>
  </si>
  <si>
    <t>09/01/20</t>
  </si>
  <si>
    <t>ISRAEL 3.25 17.01.2028</t>
  </si>
  <si>
    <t>US46513YJH27</t>
  </si>
  <si>
    <t>NYSE</t>
  </si>
  <si>
    <t>10/01/18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</si>
  <si>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</si>
  <si>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</si>
  <si>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</si>
  <si>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</si>
  <si>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</si>
  <si>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</si>
  <si>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</si>
  <si>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</si>
  <si>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</si>
  <si>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</si>
  <si>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</si>
  <si>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</si>
  <si>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</si>
  <si>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ilAAA</t>
  </si>
  <si>
    <t>24/08/22</t>
  </si>
  <si>
    <t>אלה פקדון אגח ה- אלה פקדונות</t>
  </si>
  <si>
    <t>1162577</t>
  </si>
  <si>
    <t>01/08/22</t>
  </si>
  <si>
    <t>בינל הנפק אגח י- בינלאומי הנפקות</t>
  </si>
  <si>
    <t>1160290</t>
  </si>
  <si>
    <t>513141879</t>
  </si>
  <si>
    <t>בנקים</t>
  </si>
  <si>
    <t>01/06/22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</si>
  <si>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</si>
  <si>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</si>
  <si>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</si>
  <si>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</si>
  <si>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</si>
  <si>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</si>
  <si>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30/11/21</t>
  </si>
  <si>
    <t>לאומי   אגח 179- לאומי</t>
  </si>
  <si>
    <t>6040372</t>
  </si>
  <si>
    <t>520018078</t>
  </si>
  <si>
    <t>07/06/22</t>
  </si>
  <si>
    <t>לאומי אג"ח 181- לאומי</t>
  </si>
  <si>
    <t>6040505</t>
  </si>
  <si>
    <t>13/04/22</t>
  </si>
  <si>
    <t>לאומי אגח 182- לאומי</t>
  </si>
  <si>
    <t>6040539</t>
  </si>
  <si>
    <t>16/01/22</t>
  </si>
  <si>
    <t>מז טפ הנ אגח 62- מזרחי טפחות הנפ</t>
  </si>
  <si>
    <t>2310498</t>
  </si>
  <si>
    <t>520032046</t>
  </si>
  <si>
    <t>21/10/21</t>
  </si>
  <si>
    <t>מז טפ הנ אגח 64- מזרחי טפחות הנפ</t>
  </si>
  <si>
    <t>2310555</t>
  </si>
  <si>
    <t>11/04/22</t>
  </si>
  <si>
    <t>מז טפ הנפ אגח 57- מזרחי טפחות הנפ</t>
  </si>
  <si>
    <t>2310423</t>
  </si>
  <si>
    <t>06/01/22</t>
  </si>
  <si>
    <t>מז טפ הנפ אגח 59- מזרחי טפחות הנפ</t>
  </si>
  <si>
    <t>2310449</t>
  </si>
  <si>
    <t>05/04/22</t>
  </si>
  <si>
    <t>מז טפ הנפ אגח 61- מזרחי טפחות הנפ</t>
  </si>
  <si>
    <t>2310464</t>
  </si>
  <si>
    <t>27/04/22</t>
  </si>
  <si>
    <t>מז טפ הנפק   45- מזרחי טפחות הנפ</t>
  </si>
  <si>
    <t>2310217</t>
  </si>
  <si>
    <t>28/09/22</t>
  </si>
  <si>
    <t>מז טפ הנפק   46- מזרחי טפחות הנפ</t>
  </si>
  <si>
    <t>2310225</t>
  </si>
  <si>
    <t>מז טפ הנפק 51- מזרחי טפחות הנפ</t>
  </si>
  <si>
    <t>2310324</t>
  </si>
  <si>
    <t>10/01/22</t>
  </si>
  <si>
    <t>מז טפ הנפק 52- מזרחי טפחות הנפ</t>
  </si>
  <si>
    <t>2310381</t>
  </si>
  <si>
    <t>מזרחי הנפקות אג"ח 49- מזרחי טפחות הנפ</t>
  </si>
  <si>
    <t>2310282</t>
  </si>
  <si>
    <t>02/06/22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</si>
  <si>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</si>
  <si>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</si>
  <si>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</si>
  <si>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</si>
  <si>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</si>
  <si>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</si>
  <si>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מרכנתיל הנ אגח ג- מרכנתיל הנפקות</t>
  </si>
  <si>
    <t>1171297</t>
  </si>
  <si>
    <t>513686154</t>
  </si>
  <si>
    <t>מרכנתיל הנ אגח ד- מרכנתיל הנפקות</t>
  </si>
  <si>
    <t>1171305</t>
  </si>
  <si>
    <t>12/06/22</t>
  </si>
  <si>
    <t>פועלים  אגח 200- פועלים</t>
  </si>
  <si>
    <t>6620496</t>
  </si>
  <si>
    <t>520000118</t>
  </si>
  <si>
    <t>פועלים הנ אג34- פועלים הנפקות</t>
  </si>
  <si>
    <t>1940576</t>
  </si>
  <si>
    <t>520032640</t>
  </si>
  <si>
    <t>20/12/21</t>
  </si>
  <si>
    <t>פועלים הנ אגח35- פועלים הנפקות</t>
  </si>
  <si>
    <t>1940618</t>
  </si>
  <si>
    <t>08/03/22</t>
  </si>
  <si>
    <t>פועלים הנפ אג32- פועלים הנפקות</t>
  </si>
  <si>
    <t>1940535</t>
  </si>
  <si>
    <t>26/07/22</t>
  </si>
  <si>
    <t>פועלים הנפקות  אג"ח 36- פועלים הנפקות</t>
  </si>
  <si>
    <t>1940659</t>
  </si>
  <si>
    <t>דיסקונט מנפיקים 4- דיסקונט מנפיקים</t>
  </si>
  <si>
    <t>7480049</t>
  </si>
  <si>
    <t>ilAA+</t>
  </si>
  <si>
    <t>29/01/20</t>
  </si>
  <si>
    <t>חשמל     אגח 29- חשמל</t>
  </si>
  <si>
    <t>6000236</t>
  </si>
  <si>
    <t>520000472</t>
  </si>
  <si>
    <t>אנרגיה</t>
  </si>
  <si>
    <t>Aa1.il</t>
  </si>
  <si>
    <t>22/05/22</t>
  </si>
  <si>
    <t>חשמל  אג"ח 31- חשמל</t>
  </si>
  <si>
    <t>6000285</t>
  </si>
  <si>
    <t>30/08/22</t>
  </si>
  <si>
    <t>חשמל אג27</t>
  </si>
  <si>
    <t>6000210</t>
  </si>
  <si>
    <t>12/09/21</t>
  </si>
  <si>
    <t>חשמל אגח 32- חשמל</t>
  </si>
  <si>
    <t>6000384</t>
  </si>
  <si>
    <t>חשמל אגח 33- חשמל</t>
  </si>
  <si>
    <t>6000392</t>
  </si>
  <si>
    <t>נמלי ישראל אג "ח א- נמלי ישראל</t>
  </si>
  <si>
    <t>1145564</t>
  </si>
  <si>
    <t>513569780</t>
  </si>
  <si>
    <t>נדלן מניב בישראל</t>
  </si>
  <si>
    <t>נמלי ישראל אג"ח ב- נמלי ישראל</t>
  </si>
  <si>
    <t>1145572</t>
  </si>
  <si>
    <t>19/12/19</t>
  </si>
  <si>
    <t>נתיבי הגז אג"ח ד- נתיבי הגז</t>
  </si>
  <si>
    <t>1147503</t>
  </si>
  <si>
    <t>513436394</t>
  </si>
  <si>
    <t>04/10/21</t>
  </si>
  <si>
    <t>עזריאלי  אגח ז- עזריאלי קבוצה</t>
  </si>
  <si>
    <t>1178672</t>
  </si>
  <si>
    <t>510960719</t>
  </si>
  <si>
    <t>21/07/21</t>
  </si>
  <si>
    <t>עזריאלי אג"ח ד</t>
  </si>
  <si>
    <t>1138650</t>
  </si>
  <si>
    <t>14/07/22</t>
  </si>
  <si>
    <t>עזריאלי אג"ח ה- עזריאלי קבוצה</t>
  </si>
  <si>
    <t>1156603</t>
  </si>
  <si>
    <t>24/02/22</t>
  </si>
  <si>
    <t>עזריאלי אג"ח ו- עזריאלי קבוצה</t>
  </si>
  <si>
    <t>1156611</t>
  </si>
  <si>
    <t>עזריאלי אג2- עזריאלי קבוצה</t>
  </si>
  <si>
    <t>1134436</t>
  </si>
  <si>
    <t>07/10/21</t>
  </si>
  <si>
    <t>פועלים הנפקות אגח 15- פועלים הנפקות</t>
  </si>
  <si>
    <t>1940543</t>
  </si>
  <si>
    <t>07/01/20</t>
  </si>
  <si>
    <t>פועלים הנפקות התח.14- פועלים הנפקות</t>
  </si>
  <si>
    <t>1940501</t>
  </si>
  <si>
    <t>10/08/22</t>
  </si>
  <si>
    <t>רכבת ישר  אגח ג- רכבת ישראל</t>
  </si>
  <si>
    <t>1177625</t>
  </si>
  <si>
    <t>520043613</t>
  </si>
  <si>
    <t>20/09/22</t>
  </si>
  <si>
    <t>ארפורט אג 9- איירפורט סיטי</t>
  </si>
  <si>
    <t>1160944</t>
  </si>
  <si>
    <t>511659401</t>
  </si>
  <si>
    <t>ilAA</t>
  </si>
  <si>
    <t>20/01/22</t>
  </si>
  <si>
    <t>ארפורט סיטי אג"ח 5- איירפורט סיטי</t>
  </si>
  <si>
    <t>1133487</t>
  </si>
  <si>
    <t>ביג אגח ח- ביג</t>
  </si>
  <si>
    <t>1138924</t>
  </si>
  <si>
    <t>513623314</t>
  </si>
  <si>
    <t>19/05/22</t>
  </si>
  <si>
    <t>ביג אגח טז</t>
  </si>
  <si>
    <t>1168442</t>
  </si>
  <si>
    <t>31/05/22</t>
  </si>
  <si>
    <t>ביג אגח יד- ביג</t>
  </si>
  <si>
    <t>1161512</t>
  </si>
  <si>
    <t>ביג אגח יז</t>
  </si>
  <si>
    <t>1168459</t>
  </si>
  <si>
    <t>13/07/22</t>
  </si>
  <si>
    <t>גב ים אג"ח 6- גב ים</t>
  </si>
  <si>
    <t>7590128</t>
  </si>
  <si>
    <t>520001736</t>
  </si>
  <si>
    <t>25/05/22</t>
  </si>
  <si>
    <t>מבני תעש אגח יח</t>
  </si>
  <si>
    <t>2260479</t>
  </si>
  <si>
    <t>520024126</t>
  </si>
  <si>
    <t>מבני תעשיה אגח יט</t>
  </si>
  <si>
    <t>2260487</t>
  </si>
  <si>
    <t>08/02/22</t>
  </si>
  <si>
    <t>מבני תעשיה אגח כג- מבנה</t>
  </si>
  <si>
    <t>2260545</t>
  </si>
  <si>
    <t>מליסרון   אגח ו- מליסרון</t>
  </si>
  <si>
    <t>3230125</t>
  </si>
  <si>
    <t>520037789</t>
  </si>
  <si>
    <t>מליסרון  אגח יד</t>
  </si>
  <si>
    <t>3230232</t>
  </si>
  <si>
    <t>13/06/22</t>
  </si>
  <si>
    <t>מליסרון  אגח יט</t>
  </si>
  <si>
    <t>3230398</t>
  </si>
  <si>
    <t>מליסרון  אגח16- מליסרון</t>
  </si>
  <si>
    <t>3230265</t>
  </si>
  <si>
    <t>מליסרון אג"ח יג- מליסרון</t>
  </si>
  <si>
    <t>3230224</t>
  </si>
  <si>
    <t>מליסרון אג10- מליסרון</t>
  </si>
  <si>
    <t>3230190</t>
  </si>
  <si>
    <t>מליסרון אגח יח- מליסרון</t>
  </si>
  <si>
    <t>3230372</t>
  </si>
  <si>
    <t>רבוע נדלן אגח ז- רבוע כחול נדל"ן</t>
  </si>
  <si>
    <t>1140615</t>
  </si>
  <si>
    <t>513765859</t>
  </si>
  <si>
    <t>רבוע נדלן אגח ח- רבוע כחול נדל"ן</t>
  </si>
  <si>
    <t>1157569</t>
  </si>
  <si>
    <t>12/07/22</t>
  </si>
  <si>
    <t>ריט 1     אגח ו</t>
  </si>
  <si>
    <t>1138544</t>
  </si>
  <si>
    <t>513821488</t>
  </si>
  <si>
    <t>22/11/21</t>
  </si>
  <si>
    <t>ריט 1  אגח ז- 1 ריט</t>
  </si>
  <si>
    <t>1171271</t>
  </si>
  <si>
    <t>21/04/21</t>
  </si>
  <si>
    <t>ריט אג"ח 4- 1 ריט</t>
  </si>
  <si>
    <t>1129899</t>
  </si>
  <si>
    <t>09/11/21</t>
  </si>
  <si>
    <t>שופרסל    אגח ו- שופרסל</t>
  </si>
  <si>
    <t>7770217</t>
  </si>
  <si>
    <t>520022732</t>
  </si>
  <si>
    <t>רשתות שיווק</t>
  </si>
  <si>
    <t>שלמה החזקות אג18- שלמה החזקות</t>
  </si>
  <si>
    <t>1410307</t>
  </si>
  <si>
    <t>520034372</t>
  </si>
  <si>
    <t>10/03/22</t>
  </si>
  <si>
    <t>אלוני חץ אג8- אלוני חץ</t>
  </si>
  <si>
    <t>3900271</t>
  </si>
  <si>
    <t>520038506</t>
  </si>
  <si>
    <t>ilAA-</t>
  </si>
  <si>
    <t>בזק אגח 12- בזק</t>
  </si>
  <si>
    <t>2300242</t>
  </si>
  <si>
    <t>520031931</t>
  </si>
  <si>
    <t>בזק.ק6- בזק</t>
  </si>
  <si>
    <t>2300143</t>
  </si>
  <si>
    <t>18/11/21</t>
  </si>
  <si>
    <t>יוניברסל אג1- יוניברסל מוטורס</t>
  </si>
  <si>
    <t>1141639</t>
  </si>
  <si>
    <t>511809071</t>
  </si>
  <si>
    <t>מסחר</t>
  </si>
  <si>
    <t>05/07/20</t>
  </si>
  <si>
    <t>יוניברסל אגח ג- יוניברסל מוטורס</t>
  </si>
  <si>
    <t>1160670</t>
  </si>
  <si>
    <t>14/04/22</t>
  </si>
  <si>
    <t>ירושלים הנ אגח טו- ירושלים הנפקות</t>
  </si>
  <si>
    <t>1161769</t>
  </si>
  <si>
    <t>513682146</t>
  </si>
  <si>
    <t>ירושלים הנ אגח יח- ירושלים הנפקות</t>
  </si>
  <si>
    <t>1182054</t>
  </si>
  <si>
    <t>25/11/21</t>
  </si>
  <si>
    <t>ירושלים הנפקות 13- ירושלים הנפקות</t>
  </si>
  <si>
    <t>1142512</t>
  </si>
  <si>
    <t>11/07/21</t>
  </si>
  <si>
    <t>מגה אור אג8- מגה אור</t>
  </si>
  <si>
    <t>1147602</t>
  </si>
  <si>
    <t>513257873</t>
  </si>
  <si>
    <t>סלע נדל"ן אג"ח 2- סלע קפיטל נדל"ן</t>
  </si>
  <si>
    <t>1132927</t>
  </si>
  <si>
    <t>513992529</t>
  </si>
  <si>
    <t>Aa3.il</t>
  </si>
  <si>
    <t>סלע נדל"ן אג3</t>
  </si>
  <si>
    <t>1138973</t>
  </si>
  <si>
    <t>05/01/22</t>
  </si>
  <si>
    <t>סלע נדלן  אגח ד- סלע קפיטל נדל"ן</t>
  </si>
  <si>
    <t>1167147</t>
  </si>
  <si>
    <t>רבוע נדלן אג9- רבוע כחול נדל"ן</t>
  </si>
  <si>
    <t>1174556</t>
  </si>
  <si>
    <t>12/01/22</t>
  </si>
  <si>
    <t>אלון רבוע אגח ז- אלון רבוע כחול</t>
  </si>
  <si>
    <t>1183979</t>
  </si>
  <si>
    <t>520042847</t>
  </si>
  <si>
    <t>השקעה ואחזקות</t>
  </si>
  <si>
    <t>ilA+</t>
  </si>
  <si>
    <t>אשטרום נכ אגח 12- אשטרום נכסים</t>
  </si>
  <si>
    <t>2510279</t>
  </si>
  <si>
    <t>520036617</t>
  </si>
  <si>
    <t>21/02/22</t>
  </si>
  <si>
    <t>אשטרום נכסים אג"ח 11</t>
  </si>
  <si>
    <t>2510238</t>
  </si>
  <si>
    <t>11/01/22</t>
  </si>
  <si>
    <t>ג'י סיטי אגח טז- ג'י סיטי</t>
  </si>
  <si>
    <t>1260785</t>
  </si>
  <si>
    <t>520033234</t>
  </si>
  <si>
    <t>נדלן מניב בחו"ל</t>
  </si>
  <si>
    <t>24/10/21</t>
  </si>
  <si>
    <t>ג'י סיטי אגח יד- ג'י סיטי</t>
  </si>
  <si>
    <t>1260736</t>
  </si>
  <si>
    <t>16/06/22</t>
  </si>
  <si>
    <t>גירון     אגח ו- גירון פיתוח</t>
  </si>
  <si>
    <t>1139849</t>
  </si>
  <si>
    <t>520044520</t>
  </si>
  <si>
    <t>A1.il</t>
  </si>
  <si>
    <t>15/05/22</t>
  </si>
  <si>
    <t>גירון  אגח ח- גירון פיתוח</t>
  </si>
  <si>
    <t>1183151</t>
  </si>
  <si>
    <t>גירון אג"ח 7</t>
  </si>
  <si>
    <t>1142629</t>
  </si>
  <si>
    <t>29/03/22</t>
  </si>
  <si>
    <t>ג'נרישן קפ אגח ב- ג'נריישן קפיטל</t>
  </si>
  <si>
    <t>1177526</t>
  </si>
  <si>
    <t>515846558</t>
  </si>
  <si>
    <t>20/06/21</t>
  </si>
  <si>
    <t>ג'נרישן קפ אגחג- ג'נריישן קפיטל</t>
  </si>
  <si>
    <t>1184555</t>
  </si>
  <si>
    <t>21/07/22</t>
  </si>
  <si>
    <t>מגה אור  אגח  י- מגה אור</t>
  </si>
  <si>
    <t>1178367</t>
  </si>
  <si>
    <t>מגה אור אג"ח 4- מגה אור</t>
  </si>
  <si>
    <t>1130632</t>
  </si>
  <si>
    <t>מימון ישיר אג ב- מימון ישיר קב</t>
  </si>
  <si>
    <t>1168145</t>
  </si>
  <si>
    <t>513893123</t>
  </si>
  <si>
    <t>אשראי חוץ בנקאי</t>
  </si>
  <si>
    <t>19/01/22</t>
  </si>
  <si>
    <t>מימון ישיר אגח ד- מימון ישיר קב</t>
  </si>
  <si>
    <t>מימון ישיר אגח ה- מימון ישיר קב</t>
  </si>
  <si>
    <t>22/08/22</t>
  </si>
  <si>
    <t>מימון ישיר אגחג</t>
  </si>
  <si>
    <t>1171214</t>
  </si>
  <si>
    <t>26/04/21</t>
  </si>
  <si>
    <t>פז נפט    אגח ז- פז נפט</t>
  </si>
  <si>
    <t>1142595</t>
  </si>
  <si>
    <t>510216054</t>
  </si>
  <si>
    <t>05/08/19</t>
  </si>
  <si>
    <t>אדגר אגח יא</t>
  </si>
  <si>
    <t>520035171</t>
  </si>
  <si>
    <t>A2.il</t>
  </si>
  <si>
    <t>19/07/22</t>
  </si>
  <si>
    <t>אלדן תחבו אגח ז- אלדן תחבורה</t>
  </si>
  <si>
    <t>510454333</t>
  </si>
  <si>
    <t>ilA</t>
  </si>
  <si>
    <t>27/06/22</t>
  </si>
  <si>
    <t>אפי נכסים אגח יג- אפי נכסים</t>
  </si>
  <si>
    <t>1178292</t>
  </si>
  <si>
    <t>510560188</t>
  </si>
  <si>
    <t>אשטרום נכסים אגח 8- אשטרום נכסים</t>
  </si>
  <si>
    <t>2510162</t>
  </si>
  <si>
    <t>מנרב    אגח  ד- מנרב</t>
  </si>
  <si>
    <t>1550169</t>
  </si>
  <si>
    <t>520034505</t>
  </si>
  <si>
    <t>בנייה</t>
  </si>
  <si>
    <t>שיכון ובינוי אג 9- שיכון ובינוי</t>
  </si>
  <si>
    <t>1167386</t>
  </si>
  <si>
    <t>520036104</t>
  </si>
  <si>
    <t>12/04/22</t>
  </si>
  <si>
    <t>מגוריט    אגח ד- מגוריט</t>
  </si>
  <si>
    <t>1185834</t>
  </si>
  <si>
    <t>515434074</t>
  </si>
  <si>
    <t>ilA-</t>
  </si>
  <si>
    <t>מגוריט אגח ב- מגוריט</t>
  </si>
  <si>
    <t>1168350</t>
  </si>
  <si>
    <t>27/01/22</t>
  </si>
  <si>
    <t>מגוריט אגח ג- מגוריט</t>
  </si>
  <si>
    <t>1175975</t>
  </si>
  <si>
    <t>בראק אן.וי אג"ח 2- בראק אן וי</t>
  </si>
  <si>
    <t>1128347</t>
  </si>
  <si>
    <t>34250659</t>
  </si>
  <si>
    <t>ilBBB+</t>
  </si>
  <si>
    <t>מישורים אגח ט- מישורים</t>
  </si>
  <si>
    <t>1178797</t>
  </si>
  <si>
    <t>511491839</t>
  </si>
  <si>
    <t>Baa1.il</t>
  </si>
  <si>
    <t>18/10/21</t>
  </si>
  <si>
    <t>דיסקונט הש אג6- דיסקונט השקעות</t>
  </si>
  <si>
    <t>6390207</t>
  </si>
  <si>
    <t>520023896</t>
  </si>
  <si>
    <t>ilBBB</t>
  </si>
  <si>
    <t>ארי נדלן אגח א- ארי נדלן</t>
  </si>
  <si>
    <t>3660156</t>
  </si>
  <si>
    <t>520038332</t>
  </si>
  <si>
    <t>לא מדורג</t>
  </si>
  <si>
    <t>דוראל  אגח א- דוראל אנרגיה</t>
  </si>
  <si>
    <t>1179134</t>
  </si>
  <si>
    <t>515364891</t>
  </si>
  <si>
    <t>אנרגיה מתחדשת</t>
  </si>
  <si>
    <t>חג'ג' אג"ח יב- חג'ג' נדלן</t>
  </si>
  <si>
    <t>8230377</t>
  </si>
  <si>
    <t>520033309</t>
  </si>
  <si>
    <t>28/06/22</t>
  </si>
  <si>
    <t>חנן מור אג 9- חנן מור</t>
  </si>
  <si>
    <t>1160506</t>
  </si>
  <si>
    <t>513605519</t>
  </si>
  <si>
    <t>29/09/21</t>
  </si>
  <si>
    <t>חנן מור אגח טו- חנן מור</t>
  </si>
  <si>
    <t>1189851</t>
  </si>
  <si>
    <t>מניבים ריט אג"ח 1- מניבים ריט</t>
  </si>
  <si>
    <t>1140581</t>
  </si>
  <si>
    <t>515327120</t>
  </si>
  <si>
    <t>06/04/22</t>
  </si>
  <si>
    <t>מניבים ריט אג"ח ב- מניבים ריט</t>
  </si>
  <si>
    <t>1155928</t>
  </si>
  <si>
    <t>29/11/21</t>
  </si>
  <si>
    <t>מניבים ריט אגח ג- מניבים ריט</t>
  </si>
  <si>
    <t>04/07/22</t>
  </si>
  <si>
    <t>משק אנרג  אגח א</t>
  </si>
  <si>
    <t>1169531</t>
  </si>
  <si>
    <t>516167343</t>
  </si>
  <si>
    <t>31/07/22</t>
  </si>
  <si>
    <t>נופר אנרג אגח א- נופר אנרג'י</t>
  </si>
  <si>
    <t>514599943</t>
  </si>
  <si>
    <t>08/09/22</t>
  </si>
  <si>
    <t>נתנאל גרופ אגח י- דל סחירות מרווח הוגן- נתנאל גרופ</t>
  </si>
  <si>
    <t>4210175</t>
  </si>
  <si>
    <t>520039074</t>
  </si>
  <si>
    <t>18/09/22</t>
  </si>
  <si>
    <t>סולאיר אגח א- סולאיר</t>
  </si>
  <si>
    <t>1183730</t>
  </si>
  <si>
    <t>516046307</t>
  </si>
  <si>
    <t>סולגרין אגח ב- סולגרין</t>
  </si>
  <si>
    <t>1186246</t>
  </si>
  <si>
    <t>512882747</t>
  </si>
  <si>
    <t>03/05/22</t>
  </si>
  <si>
    <t>פריים אנרג'י אגח ב- פריים אנרג'י</t>
  </si>
  <si>
    <t>1184662</t>
  </si>
  <si>
    <t>514902147</t>
  </si>
  <si>
    <t>תנופורט  אגח ב- תנופורט</t>
  </si>
  <si>
    <t>1189919</t>
  </si>
  <si>
    <t>511519829</t>
  </si>
  <si>
    <t>דיסקונט מנפיקים אג"ח יג</t>
  </si>
  <si>
    <t>7480155</t>
  </si>
  <si>
    <t>דיסקונט מנפיקים אג"ח יד</t>
  </si>
  <si>
    <t>7480163</t>
  </si>
  <si>
    <t>הראל פיקד אגח א- הראל פקדון סחיר</t>
  </si>
  <si>
    <t>1159623</t>
  </si>
  <si>
    <t>515989440</t>
  </si>
  <si>
    <t>הראל פיקדון אגח ב- הראל פקדון סחיר</t>
  </si>
  <si>
    <t>1162502</t>
  </si>
  <si>
    <t>18/07/22</t>
  </si>
  <si>
    <t>לאומי   אגח 178- לאומי</t>
  </si>
  <si>
    <t>6040323</t>
  </si>
  <si>
    <t>24/03/22</t>
  </si>
  <si>
    <t>לאומי אג"ח 180- לאומי</t>
  </si>
  <si>
    <t>6040422</t>
  </si>
  <si>
    <t>מז טפ הנפ אגח 60- מזרחי טפחות הנפ</t>
  </si>
  <si>
    <t>2310456</t>
  </si>
  <si>
    <t>21/03/22</t>
  </si>
  <si>
    <t>מזרחי  טפ הנפק   40</t>
  </si>
  <si>
    <t>2310167</t>
  </si>
  <si>
    <t>11/10/21</t>
  </si>
  <si>
    <t>עמידר אגח א- עמידר</t>
  </si>
  <si>
    <t>1143585</t>
  </si>
  <si>
    <t>520017393</t>
  </si>
  <si>
    <t>פועלים  אגח 100- פועלים</t>
  </si>
  <si>
    <t>6620488</t>
  </si>
  <si>
    <t>09/03/22</t>
  </si>
  <si>
    <t>חשמל     אגח 26- חשמל</t>
  </si>
  <si>
    <t>6000202</t>
  </si>
  <si>
    <t>28/03/22</t>
  </si>
  <si>
    <t>נמלי ישראל אג"ח ג- נמלי ישראל</t>
  </si>
  <si>
    <t>1145580</t>
  </si>
  <si>
    <t>21/09/22</t>
  </si>
  <si>
    <t>פועלים הנפקות הת 16- פועלים הנפקות</t>
  </si>
  <si>
    <t>1940550</t>
  </si>
  <si>
    <t>10/05/22</t>
  </si>
  <si>
    <t>שטראוס    אגח ה- שטראוס גרופ</t>
  </si>
  <si>
    <t>7460389</t>
  </si>
  <si>
    <t>520003781</t>
  </si>
  <si>
    <t>מזון</t>
  </si>
  <si>
    <t>25/04/22</t>
  </si>
  <si>
    <t>תעשיה אוירית אג"ח 4</t>
  </si>
  <si>
    <t>1133131</t>
  </si>
  <si>
    <t>520027194</t>
  </si>
  <si>
    <t>ביטחוניות</t>
  </si>
  <si>
    <t>13/02/22</t>
  </si>
  <si>
    <t>אלביט מע' אגח ב- אלביט מערכות</t>
  </si>
  <si>
    <t>1178235</t>
  </si>
  <si>
    <t>520043027</t>
  </si>
  <si>
    <t>אקויטל    אגח 2- אקויטל</t>
  </si>
  <si>
    <t>7550122</t>
  </si>
  <si>
    <t>520030859</t>
  </si>
  <si>
    <t>דה זראסאי אג5- דה זראסאי גרופ</t>
  </si>
  <si>
    <t>1169556</t>
  </si>
  <si>
    <t>1744984</t>
  </si>
  <si>
    <t>15/06/22</t>
  </si>
  <si>
    <t>זה זראסאי אג4- דה זראסאי גרופ</t>
  </si>
  <si>
    <t>1147560</t>
  </si>
  <si>
    <t>20/06/22</t>
  </si>
  <si>
    <t>טאואר     אגח ז</t>
  </si>
  <si>
    <t>1138494</t>
  </si>
  <si>
    <t>520041997</t>
  </si>
  <si>
    <t>מוליכים למחצה</t>
  </si>
  <si>
    <t>כיל       אגח ה</t>
  </si>
  <si>
    <t>2810299</t>
  </si>
  <si>
    <t>520027830</t>
  </si>
  <si>
    <t>כימיה, גומי ופלסטיק</t>
  </si>
  <si>
    <t>מגדל הון  אגח ד- מגדל ביטוח הון</t>
  </si>
  <si>
    <t>1137033</t>
  </si>
  <si>
    <t>513230029</t>
  </si>
  <si>
    <t>ביטוח</t>
  </si>
  <si>
    <t>Aa2.il</t>
  </si>
  <si>
    <t>נפטא אגח ח- נפטא</t>
  </si>
  <si>
    <t>6430169</t>
  </si>
  <si>
    <t>520020942</t>
  </si>
  <si>
    <t>חיפושי נפט וגז</t>
  </si>
  <si>
    <t>סאמיט אג6- סאמיט</t>
  </si>
  <si>
    <t>1130939</t>
  </si>
  <si>
    <t>520043720</t>
  </si>
  <si>
    <t>שלמה החז אגח יז- שלמה החזקות</t>
  </si>
  <si>
    <t>1410299</t>
  </si>
  <si>
    <t>05/12/21</t>
  </si>
  <si>
    <t>אלקטרה צר אגח א- אלקטרה צריכה</t>
  </si>
  <si>
    <t>5010335</t>
  </si>
  <si>
    <t>520039967</t>
  </si>
  <si>
    <t>07/02/22</t>
  </si>
  <si>
    <t>בזק אגח 13- בזק</t>
  </si>
  <si>
    <t>2300309</t>
  </si>
  <si>
    <t>ביג אגח יט- ביג</t>
  </si>
  <si>
    <t>1181007</t>
  </si>
  <si>
    <t>דה זראסאי אגח ג- דה זראסאי גרופ</t>
  </si>
  <si>
    <t>1137975</t>
  </si>
  <si>
    <t>11/08/22</t>
  </si>
  <si>
    <t>יוניברסל  אגח ד- יוניברסל מוטורס</t>
  </si>
  <si>
    <t>יוניברסל אגח ב- יוניברסל מוטורס</t>
  </si>
  <si>
    <t>1141647</t>
  </si>
  <si>
    <t>כללביט  אגח יב- כללביט</t>
  </si>
  <si>
    <t>1179928</t>
  </si>
  <si>
    <t>513754069</t>
  </si>
  <si>
    <t>מגדל הון אג"ח 3- מגדל ביטוח הון</t>
  </si>
  <si>
    <t>1135862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</si>
  <si>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</si>
  <si>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</si>
  <si>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</si>
  <si>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</si>
  <si>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</si>
  <si>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קרסו  אגח ד- קרסו מוטורס</t>
  </si>
  <si>
    <t>1173566</t>
  </si>
  <si>
    <t>514065283</t>
  </si>
  <si>
    <t>24/01/22</t>
  </si>
  <si>
    <t>קרסו אגח ב- קרסו מוטורס</t>
  </si>
  <si>
    <t>1139591</t>
  </si>
  <si>
    <t>אמ.ג'יג'י אגח ב- אמ.ג'י.ג'י</t>
  </si>
  <si>
    <t>1160811</t>
  </si>
  <si>
    <t>1981143</t>
  </si>
  <si>
    <t>26/05/22</t>
  </si>
  <si>
    <t>דמרי אג"ח 6- דמרי</t>
  </si>
  <si>
    <t>1136936</t>
  </si>
  <si>
    <t>511399388</t>
  </si>
  <si>
    <t>טמפו משקאות אג2</t>
  </si>
  <si>
    <t>1133511</t>
  </si>
  <si>
    <t>513682625</t>
  </si>
  <si>
    <t>ממן אגח ב- ממן</t>
  </si>
  <si>
    <t>2380046</t>
  </si>
  <si>
    <t>520036435</t>
  </si>
  <si>
    <t>סטרוברי אגח ג- סטרוברי</t>
  </si>
  <si>
    <t>1179019</t>
  </si>
  <si>
    <t>1863501</t>
  </si>
  <si>
    <t>01/08/21</t>
  </si>
  <si>
    <t>ספנסר אגח ג- ספנסר אקוויטי</t>
  </si>
  <si>
    <t>1147495</t>
  </si>
  <si>
    <t>1838863</t>
  </si>
  <si>
    <t>09/05/22</t>
  </si>
  <si>
    <t>פז נפט אג5- פז נפט</t>
  </si>
  <si>
    <t>1139534</t>
  </si>
  <si>
    <t>24/05/22</t>
  </si>
  <si>
    <t>פרטנר     אגח ו- פרטנר</t>
  </si>
  <si>
    <t>1141415</t>
  </si>
  <si>
    <t>520044314</t>
  </si>
  <si>
    <t>פתאל אג2- פתאל אירופה</t>
  </si>
  <si>
    <t>1140854</t>
  </si>
  <si>
    <t>515328250</t>
  </si>
  <si>
    <t>27/01/20</t>
  </si>
  <si>
    <t>אלדן תחבורה אג3- אלדן תחבורה</t>
  </si>
  <si>
    <t>1140813</t>
  </si>
  <si>
    <t>אנלייט אנ אגח ד- אנלייט אנרגיה</t>
  </si>
  <si>
    <t>7200256</t>
  </si>
  <si>
    <t>520041146</t>
  </si>
  <si>
    <t>אנלייט אנר אג ג- אנלייט אנרגיה</t>
  </si>
  <si>
    <t>7200249</t>
  </si>
  <si>
    <t>06/03/22</t>
  </si>
  <si>
    <t>אפי נכסים אגח יב- אפי נכסים</t>
  </si>
  <si>
    <t>1173764</t>
  </si>
  <si>
    <t>אפריקה נכסים אג"ח ט- אפי נכסים</t>
  </si>
  <si>
    <t>1156470</t>
  </si>
  <si>
    <t>גולד בונד אג3</t>
  </si>
  <si>
    <t>1490051</t>
  </si>
  <si>
    <t>520034349</t>
  </si>
  <si>
    <t>30/05/22</t>
  </si>
  <si>
    <t>ג'נריישן קפ אגח א- ג'נריישן קפיטל</t>
  </si>
  <si>
    <t>1166222</t>
  </si>
  <si>
    <t>דיסק מנ מסחרי 1- דיסקונט מנפיקים</t>
  </si>
  <si>
    <t>7480320</t>
  </si>
  <si>
    <t>דיסק מנ מסחרי 2- דיסקונט מנפיקים</t>
  </si>
  <si>
    <t>7480353</t>
  </si>
  <si>
    <t>06/06/22</t>
  </si>
  <si>
    <t>הרץ פרופר אגח ב- הרץ פרופרטיס</t>
  </si>
  <si>
    <t>1184753</t>
  </si>
  <si>
    <t>1957081</t>
  </si>
  <si>
    <t>19/06/22</t>
  </si>
  <si>
    <t>ויקטורי   אגח א- ויקטורי</t>
  </si>
  <si>
    <t>1136126</t>
  </si>
  <si>
    <t>514068980</t>
  </si>
  <si>
    <t>ירושלים הנ נע"מ 2- ירושלים הנפקות</t>
  </si>
  <si>
    <t>1185560</t>
  </si>
  <si>
    <t>לאומי מסחרי 1- לאומי</t>
  </si>
  <si>
    <t>6040612</t>
  </si>
  <si>
    <t>27/03/22</t>
  </si>
  <si>
    <t>לאומי מסחרי 3- לאומי</t>
  </si>
  <si>
    <t>1189364</t>
  </si>
  <si>
    <t>12/09/22</t>
  </si>
  <si>
    <t>מגה אור נעמ 2- מגה אור</t>
  </si>
  <si>
    <t>1187830</t>
  </si>
  <si>
    <t>17/07/22</t>
  </si>
  <si>
    <t>נאוי אגח ה- נאוי</t>
  </si>
  <si>
    <t>2080257</t>
  </si>
  <si>
    <t>520036070</t>
  </si>
  <si>
    <t>28/10/21</t>
  </si>
  <si>
    <t>סלקום אגח יב- סלקום</t>
  </si>
  <si>
    <t>511930125</t>
  </si>
  <si>
    <t>פנינסולה אגח ג- פנינסולה</t>
  </si>
  <si>
    <t>3330222</t>
  </si>
  <si>
    <t>520033713</t>
  </si>
  <si>
    <t>31/05/21</t>
  </si>
  <si>
    <t>פרשקובסקי אגח יד- פרשקובסקי</t>
  </si>
  <si>
    <t>1183623</t>
  </si>
  <si>
    <t>513817817</t>
  </si>
  <si>
    <t>17/01/22</t>
  </si>
  <si>
    <t>פתאל אירו אגח ד- פתאל אירופה</t>
  </si>
  <si>
    <t>1168038</t>
  </si>
  <si>
    <t>14/06/22</t>
  </si>
  <si>
    <t>שיכון בינוי נעמ 2- שיכון ובינוי</t>
  </si>
  <si>
    <t>1183052</t>
  </si>
  <si>
    <t>אאורה אג"ח י"ב- אאורה</t>
  </si>
  <si>
    <t>3730454</t>
  </si>
  <si>
    <t>520038274</t>
  </si>
  <si>
    <t>A3.il</t>
  </si>
  <si>
    <t>אאורה אגח יד- אאורה</t>
  </si>
  <si>
    <t>3730488</t>
  </si>
  <si>
    <t>אוריין    אגח ב- אוריין</t>
  </si>
  <si>
    <t>1143379</t>
  </si>
  <si>
    <t>511068256</t>
  </si>
  <si>
    <t>18/04/22</t>
  </si>
  <si>
    <t>אורשי  אגח ג- אורשי</t>
  </si>
  <si>
    <t>1170372</t>
  </si>
  <si>
    <t>513547224</t>
  </si>
  <si>
    <t>אלון רבוע אגח ד- אלון רבוע כחול</t>
  </si>
  <si>
    <t>1139583</t>
  </si>
  <si>
    <t>אלקטרה נדלן אגח ה- אלקטרה נדל"ן</t>
  </si>
  <si>
    <t>1138593</t>
  </si>
  <si>
    <t>510607328</t>
  </si>
  <si>
    <t>30/03/22</t>
  </si>
  <si>
    <t>אסאר אקורד אגח א- אס.אר אקורד</t>
  </si>
  <si>
    <t>520038670</t>
  </si>
  <si>
    <t>אפקון החזקות אג"ח א- אפקון החזקות</t>
  </si>
  <si>
    <t>5780135</t>
  </si>
  <si>
    <t>520033473</t>
  </si>
  <si>
    <t>20/01/20</t>
  </si>
  <si>
    <t>הרץ פרופר אגח א- הרץ פרופרטיס</t>
  </si>
  <si>
    <t>03/07/22</t>
  </si>
  <si>
    <t>07/04/22</t>
  </si>
  <si>
    <t>מלרן  אגח ד- מלרן פרוייקטים</t>
  </si>
  <si>
    <t>1186865</t>
  </si>
  <si>
    <t>514097591</t>
  </si>
  <si>
    <t>מלרן אגח ג- מלרן פרוייקטים</t>
  </si>
  <si>
    <t>1180058</t>
  </si>
  <si>
    <t>מניף אגח א- מניף-פיננסים</t>
  </si>
  <si>
    <t>1185883</t>
  </si>
  <si>
    <t>512764408</t>
  </si>
  <si>
    <t>נאוויטס פט אגח ג- נאוויטס פטרו</t>
  </si>
  <si>
    <t>1181593</t>
  </si>
  <si>
    <t>550263107</t>
  </si>
  <si>
    <t>פתאל החזקות אגח ג- פתאל החזקות</t>
  </si>
  <si>
    <t>1161785</t>
  </si>
  <si>
    <t>512607888</t>
  </si>
  <si>
    <t>מלונאות ותיירות</t>
  </si>
  <si>
    <t>צרפתי     אגח ט- צרפתי</t>
  </si>
  <si>
    <t>4250197</t>
  </si>
  <si>
    <t>520039090</t>
  </si>
  <si>
    <t>צרפתי    אגח יא</t>
  </si>
  <si>
    <t>4250254</t>
  </si>
  <si>
    <t>02/02/22</t>
  </si>
  <si>
    <t>בית הזהב אגח ג</t>
  </si>
  <si>
    <t>2350080</t>
  </si>
  <si>
    <t>520034562</t>
  </si>
  <si>
    <t>26/01/22</t>
  </si>
  <si>
    <t>חג'ג' אגח 7- חג'ג' נדלן</t>
  </si>
  <si>
    <t>8230195</t>
  </si>
  <si>
    <t>צמח המרמן אג5- צמח המרמן</t>
  </si>
  <si>
    <t>1151125</t>
  </si>
  <si>
    <t>512531203</t>
  </si>
  <si>
    <t>אורון  אגח ב- אורון קבוצה</t>
  </si>
  <si>
    <t>513432765</t>
  </si>
  <si>
    <t>דיסק השק  אגח י- דיסקונט השקעות</t>
  </si>
  <si>
    <t>6390348</t>
  </si>
  <si>
    <t>דלק קב   אגח לד- דלק קבוצה</t>
  </si>
  <si>
    <t>1143361</t>
  </si>
  <si>
    <t>520044322</t>
  </si>
  <si>
    <t>ilBBB-</t>
  </si>
  <si>
    <t>דלק קבוצה אג31- דלק קבוצה</t>
  </si>
  <si>
    <t>1134790</t>
  </si>
  <si>
    <t>אול-יר    אגח ה- אול-יר</t>
  </si>
  <si>
    <t>1143304</t>
  </si>
  <si>
    <t>1841580</t>
  </si>
  <si>
    <t>10/02/20</t>
  </si>
  <si>
    <t>אול-יר אגח ג- אול-יר</t>
  </si>
  <si>
    <t>1140136</t>
  </si>
  <si>
    <t>25/09/19</t>
  </si>
  <si>
    <t>אלומיי אג"ח ג</t>
  </si>
  <si>
    <t>1159375</t>
  </si>
  <si>
    <t>520039868</t>
  </si>
  <si>
    <t>אם.אר.פי אג"ח ג</t>
  </si>
  <si>
    <t>1139278</t>
  </si>
  <si>
    <t>520044421</t>
  </si>
  <si>
    <t>אנלייט אנרגיה  אגח ה'- אנלייט אנרגיה</t>
  </si>
  <si>
    <t>7200116</t>
  </si>
  <si>
    <t>אקונרג'י אג א- אקונרג'י</t>
  </si>
  <si>
    <t>1182518</t>
  </si>
  <si>
    <t>516339777</t>
  </si>
  <si>
    <t>בי קומיוניק אג"ח 3</t>
  </si>
  <si>
    <t>1139203</t>
  </si>
  <si>
    <t>512832742</t>
  </si>
  <si>
    <t>בי קומיונק אגח ו- בי קומיונקיישנס</t>
  </si>
  <si>
    <t>1178151</t>
  </si>
  <si>
    <t>13/12/21</t>
  </si>
  <si>
    <t>ברוקלנד אגח ב- ברוקלנד</t>
  </si>
  <si>
    <t>1136993</t>
  </si>
  <si>
    <t>1814237</t>
  </si>
  <si>
    <t>12/07/18</t>
  </si>
  <si>
    <t>512623950</t>
  </si>
  <si>
    <t>מתכת ומוצרי בניה</t>
  </si>
  <si>
    <t>28/07/22</t>
  </si>
  <si>
    <t>גאון אחזקות אגח ג- גאון אחזקות</t>
  </si>
  <si>
    <t>גבאי מניבים אג 10- גבאי מניבים</t>
  </si>
  <si>
    <t>520032178</t>
  </si>
  <si>
    <t>05/09/22</t>
  </si>
  <si>
    <t>וויי בוקס אגח ד- וויי-בוקס</t>
  </si>
  <si>
    <t>4860193</t>
  </si>
  <si>
    <t>520038688</t>
  </si>
  <si>
    <t>21/06/22</t>
  </si>
  <si>
    <t>חנן מור אגח יג- חנן מור</t>
  </si>
  <si>
    <t>1181502</t>
  </si>
  <si>
    <t>08/11/21</t>
  </si>
  <si>
    <t>חנן מור אגח יד- חנן מור</t>
  </si>
  <si>
    <t>1181510</t>
  </si>
  <si>
    <t>ישראל קנדה אגח ז- ישראל קנדה</t>
  </si>
  <si>
    <t>4340212</t>
  </si>
  <si>
    <t>520039298</t>
  </si>
  <si>
    <t>02/01/22</t>
  </si>
  <si>
    <t>לוי אגח ח- לוי</t>
  </si>
  <si>
    <t>7190242</t>
  </si>
  <si>
    <t>520041096</t>
  </si>
  <si>
    <t>נתנאל גרופ אג יא- נתנאל גרופ</t>
  </si>
  <si>
    <t>4210191</t>
  </si>
  <si>
    <t>נתנאל גרופ אג יב- נתנאל גרופ</t>
  </si>
  <si>
    <t>4210233</t>
  </si>
  <si>
    <t>נתנאל גרופ אג"ח יג- נתנאל גרופ</t>
  </si>
  <si>
    <t>1188663</t>
  </si>
  <si>
    <t>16/08/22</t>
  </si>
  <si>
    <t>פאי סיאם אגח א- פאי סיאם</t>
  </si>
  <si>
    <t>1186485</t>
  </si>
  <si>
    <t>513978635</t>
  </si>
  <si>
    <t>פטרוכימים אגח ט- פטרוכימיים-ש</t>
  </si>
  <si>
    <t>1189554</t>
  </si>
  <si>
    <t>520029315</t>
  </si>
  <si>
    <t>פריורטק אגח א- פריורטק</t>
  </si>
  <si>
    <t>3280138</t>
  </si>
  <si>
    <t>520037797</t>
  </si>
  <si>
    <t>רבל אג ב- דל סחירות מרווח הוגן- רבל</t>
  </si>
  <si>
    <t>1142769</t>
  </si>
  <si>
    <t>513506329</t>
  </si>
  <si>
    <t>04/08/22</t>
  </si>
  <si>
    <t>רוטשטיין  אגח ט- רוטשטיין</t>
  </si>
  <si>
    <t>5390224</t>
  </si>
  <si>
    <t>520039959</t>
  </si>
  <si>
    <t>17/01/21</t>
  </si>
  <si>
    <t>רוטשטיין  אגח י- רוטשטיין</t>
  </si>
  <si>
    <t>אלה פקדון אג1- אלה פקדונות</t>
  </si>
  <si>
    <t>1141662</t>
  </si>
  <si>
    <t>אלה פקדון אגח ד- אלה פקדונות</t>
  </si>
  <si>
    <t>1162304</t>
  </si>
  <si>
    <t>15/01/20</t>
  </si>
  <si>
    <t>אלביט מע' אגח ד- אלביט מערכות</t>
  </si>
  <si>
    <t>1178268</t>
  </si>
  <si>
    <t>08/07/21</t>
  </si>
  <si>
    <t>ישראמקו   אגח ב</t>
  </si>
  <si>
    <t>2320224</t>
  </si>
  <si>
    <t>550010003</t>
  </si>
  <si>
    <t>03/11/20</t>
  </si>
  <si>
    <t>ישראמקו אג1- ישראמקו יהש</t>
  </si>
  <si>
    <t>2320174</t>
  </si>
  <si>
    <t>14/03/22</t>
  </si>
  <si>
    <t>דלק תמלוגים אג"ח א- תומר אנרגיה</t>
  </si>
  <si>
    <t>1147479</t>
  </si>
  <si>
    <t>514837111</t>
  </si>
  <si>
    <t>18/08/21</t>
  </si>
  <si>
    <t>סאפיינס   אגח ב- סאפיינס</t>
  </si>
  <si>
    <t>1141936</t>
  </si>
  <si>
    <t>53368</t>
  </si>
  <si>
    <t>שמוס  אג"ח א- שמוס</t>
  </si>
  <si>
    <t>1155951</t>
  </si>
  <si>
    <t>11111116</t>
  </si>
  <si>
    <t>תמר פטרו  אגח א- תמר פטרוליום</t>
  </si>
  <si>
    <t>1141332</t>
  </si>
  <si>
    <t>515334662</t>
  </si>
  <si>
    <t>בזן       אגח ט- בתי זיקוק</t>
  </si>
  <si>
    <t>2590461</t>
  </si>
  <si>
    <t>520036658</t>
  </si>
  <si>
    <t>24/12/18</t>
  </si>
  <si>
    <t>בזן אג"ח 6- בתי זיקוק</t>
  </si>
  <si>
    <t>2590396</t>
  </si>
  <si>
    <t>חברה לישראל אג"ח 11</t>
  </si>
  <si>
    <t>5760244</t>
  </si>
  <si>
    <t>520028010</t>
  </si>
  <si>
    <t>פננטפארק  אגח א- פננטפארק</t>
  </si>
  <si>
    <t>1142371</t>
  </si>
  <si>
    <t>1504619</t>
  </si>
  <si>
    <t>רציו מימון אגח ד- רציו מימון</t>
  </si>
  <si>
    <t>1178144</t>
  </si>
  <si>
    <t>515060044</t>
  </si>
  <si>
    <t>06/07/21</t>
  </si>
  <si>
    <t>סה"כ אחר</t>
  </si>
  <si>
    <t>LUMIIT 5.125 27/07/27- לאומי</t>
  </si>
  <si>
    <t>IL0060406878</t>
  </si>
  <si>
    <t>בלומברג</t>
  </si>
  <si>
    <t>Banks</t>
  </si>
  <si>
    <t>A</t>
  </si>
  <si>
    <t>S&amp;P</t>
  </si>
  <si>
    <t>LVIATH  6.125 30/06/25- LEVIATHAN BOND LTD</t>
  </si>
  <si>
    <t>IL0011677742</t>
  </si>
  <si>
    <t>5338</t>
  </si>
  <si>
    <t>Energy</t>
  </si>
  <si>
    <t>BB-</t>
  </si>
  <si>
    <t>TEVA 3.75 09/05/2027- טבע</t>
  </si>
  <si>
    <t>XS2406607098</t>
  </si>
  <si>
    <t>520013954</t>
  </si>
  <si>
    <t>Pharma &amp; Biotechnology</t>
  </si>
  <si>
    <t>03/11/21</t>
  </si>
  <si>
    <t>TEVA 4.375 09/05/2030- טבע</t>
  </si>
  <si>
    <t>XS2406607171</t>
  </si>
  <si>
    <t>TAISEM 4.375 22/07/27- TSMC GLOBAL</t>
  </si>
  <si>
    <t>USG91139AK43</t>
  </si>
  <si>
    <t>5345</t>
  </si>
  <si>
    <t>Technology Hardware &amp; Equip</t>
  </si>
  <si>
    <t>AA-</t>
  </si>
  <si>
    <t>British Airways 2.9 15/03/35- British Airways</t>
  </si>
  <si>
    <t>US11042CAA80</t>
  </si>
  <si>
    <t>5288</t>
  </si>
  <si>
    <t>Airlines</t>
  </si>
  <si>
    <t>20/07/21</t>
  </si>
  <si>
    <t>EBAY 2.7 11/03/30- EBAY INC</t>
  </si>
  <si>
    <t>US278642AW32</t>
  </si>
  <si>
    <t>5335</t>
  </si>
  <si>
    <t>Commercial &amp; Pro Services</t>
  </si>
  <si>
    <t>BBB+</t>
  </si>
  <si>
    <t>11/05/22</t>
  </si>
  <si>
    <t>MCD 3.6 01/07/2030- MCDONALDS</t>
  </si>
  <si>
    <t>US58013MFQ24</t>
  </si>
  <si>
    <t>5333</t>
  </si>
  <si>
    <t>Food Beverage &amp; Tobacco</t>
  </si>
  <si>
    <t>28/04/22</t>
  </si>
  <si>
    <t>VERIZON 4.016 03/12/29- Verizon Communications INC</t>
  </si>
  <si>
    <t>US92343VEU44</t>
  </si>
  <si>
    <t>4808</t>
  </si>
  <si>
    <t>Telecommunication Services</t>
  </si>
  <si>
    <t>BAYNGR 4.375 15/12/28- BAYER</t>
  </si>
  <si>
    <t>US07274NAL73</t>
  </si>
  <si>
    <t>4770</t>
  </si>
  <si>
    <t>BBB</t>
  </si>
  <si>
    <t>FDX 4.25 15/05/30- FEDEX</t>
  </si>
  <si>
    <t>US31428XBZ87</t>
  </si>
  <si>
    <t>4578</t>
  </si>
  <si>
    <t>Transportation</t>
  </si>
  <si>
    <t>ORCL 3.25 15/11/27- ORACLE</t>
  </si>
  <si>
    <t>US68389XBN49</t>
  </si>
  <si>
    <t>5066</t>
  </si>
  <si>
    <t>Software &amp; Services</t>
  </si>
  <si>
    <t>ALATPF 5.25% PREP 21/07/23</t>
  </si>
  <si>
    <t>XS1634523754</t>
  </si>
  <si>
    <t>FWB</t>
  </si>
  <si>
    <t>4845</t>
  </si>
  <si>
    <t>Real Estate</t>
  </si>
  <si>
    <t>BBB-</t>
  </si>
  <si>
    <t>14/06/17</t>
  </si>
  <si>
    <t>AVGO 2.45 15/02/31</t>
  </si>
  <si>
    <t>US11135FBH38</t>
  </si>
  <si>
    <t>5256</t>
  </si>
  <si>
    <t>05/01/21</t>
  </si>
  <si>
    <t>CITCON 1.625 12/03/28- Citycon Treasury B.V</t>
  </si>
  <si>
    <t>XS2310411090</t>
  </si>
  <si>
    <t>EURONEXT</t>
  </si>
  <si>
    <t>5328</t>
  </si>
  <si>
    <t>11/03/22</t>
  </si>
  <si>
    <t>DINO 4.5 01/10/30- HF SINCLAIR</t>
  </si>
  <si>
    <t>USU4322CAC74</t>
  </si>
  <si>
    <t>5334</t>
  </si>
  <si>
    <t>29/04/22</t>
  </si>
  <si>
    <t>FSK 3.125 10.12.28- FS KKR</t>
  </si>
  <si>
    <t>US302635AK33</t>
  </si>
  <si>
    <t>5143</t>
  </si>
  <si>
    <t>Diversified Financials</t>
  </si>
  <si>
    <t>Fitch</t>
  </si>
  <si>
    <t>KHC 3.75 01/04/30- KRAFT HEINZ FOODS</t>
  </si>
  <si>
    <t>US50077LAV80</t>
  </si>
  <si>
    <t>5336</t>
  </si>
  <si>
    <t>MSI 4.6 23/05/29- MOTOROLA SOLUTIONS</t>
  </si>
  <si>
    <t>US620076BN89</t>
  </si>
  <si>
    <t>5337</t>
  </si>
  <si>
    <t>ATRSAV 2.625 05/09/27- ATRIUM</t>
  </si>
  <si>
    <t>XS2294495838</t>
  </si>
  <si>
    <t>4595</t>
  </si>
  <si>
    <t>Other</t>
  </si>
  <si>
    <t>Ba2</t>
  </si>
  <si>
    <t>03/02/22</t>
  </si>
  <si>
    <t>ENOIGA 4.5 30/03/28</t>
  </si>
  <si>
    <t>IL0011736571</t>
  </si>
  <si>
    <t>10758801</t>
  </si>
  <si>
    <t>09/03/21</t>
  </si>
  <si>
    <t>DAN 4.5 15/02/2032- DANA INC</t>
  </si>
  <si>
    <t>US235825AJ53</t>
  </si>
  <si>
    <t>5308</t>
  </si>
  <si>
    <t>Automobiles &amp; Components</t>
  </si>
  <si>
    <t>B1</t>
  </si>
  <si>
    <t>24/11/21</t>
  </si>
  <si>
    <t>ENOGLN 6.50 30.04.2027- Energean</t>
  </si>
  <si>
    <t>USG3044DAA49</t>
  </si>
  <si>
    <t>5144</t>
  </si>
  <si>
    <t>B</t>
  </si>
  <si>
    <t>10/11/21</t>
  </si>
  <si>
    <t>IAECN 9 15/07/26- ITHACA ENERGY NORTH</t>
  </si>
  <si>
    <t>USG49774AB18</t>
  </si>
  <si>
    <t>5327</t>
  </si>
  <si>
    <t>B3</t>
  </si>
  <si>
    <t>סה"כ תל אביב 35</t>
  </si>
  <si>
    <t>או.פי.סי אנרגיה- או.פי.סי אנרגיה</t>
  </si>
  <si>
    <t>1141571</t>
  </si>
  <si>
    <t>514401702</t>
  </si>
  <si>
    <t>אורמת טכנו- אורמת טכנו</t>
  </si>
  <si>
    <t>1134402</t>
  </si>
  <si>
    <t>880326081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</si>
  <si>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</si>
  <si>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</si>
  <si>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</si>
  <si>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</si>
  <si>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</si>
  <si>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</si>
  <si>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</si>
  <si>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</si>
  <si>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שיכון ובינוי- שיכון ובינוי</t>
  </si>
  <si>
    <t>1081942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</si>
  <si>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</si>
  <si>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</si>
  <si>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</si>
  <si>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</si>
  <si>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</si>
  <si>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</si>
  <si>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</si>
  <si>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</si>
  <si>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</si>
  <si>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</si>
  <si>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אלקטרה- אלקטרה</t>
  </si>
  <si>
    <t>739037</t>
  </si>
  <si>
    <t>520028911</t>
  </si>
  <si>
    <t>חברה לישראל- חברה לישראל</t>
  </si>
  <si>
    <t>576017</t>
  </si>
  <si>
    <t>קנון- קנון הולדינגס</t>
  </si>
  <si>
    <t>1134139</t>
  </si>
  <si>
    <t>201406588</t>
  </si>
  <si>
    <t>טאואר- טאואר</t>
  </si>
  <si>
    <t>1082379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</si>
  <si>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</si>
  <si>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</si>
  <si>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</si>
  <si>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</si>
  <si>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</si>
  <si>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</si>
  <si>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</si>
  <si>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</si>
  <si>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</si>
  <si>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520026683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</si>
  <si>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</si>
  <si>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</si>
  <si>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</si>
  <si>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</si>
  <si>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</si>
  <si>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</si>
  <si>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</si>
  <si>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</si>
  <si>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</si>
  <si>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</si>
  <si>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</si>
  <si>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</si>
  <si>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</si>
  <si>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</si>
  <si>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</si>
  <si>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</si>
  <si>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</si>
  <si>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</si>
  <si>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</si>
  <si>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פז נפט- פז נפט</t>
  </si>
  <si>
    <t>1100007</t>
  </si>
  <si>
    <t>אנלייט אנרגיה- אנלייט אנרגיה</t>
  </si>
  <si>
    <t>720011</t>
  </si>
  <si>
    <t>דוראל אנרגיה- דוראל אנרגיה</t>
  </si>
  <si>
    <t>איידיאיי ביטוח- 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</si>
  <si>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</si>
  <si>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</si>
  <si>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</si>
  <si>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</si>
  <si>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</si>
  <si>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ביטוח</t>
  </si>
  <si>
    <t>1081165</t>
  </si>
  <si>
    <t>520029984</t>
  </si>
  <si>
    <t>מנורה    1- מנורה מב החזקות</t>
  </si>
  <si>
    <t>566018</t>
  </si>
  <si>
    <t>520007469</t>
  </si>
  <si>
    <t>אאורה</t>
  </si>
  <si>
    <t>373019</t>
  </si>
  <si>
    <t>אזורים- אזורים</t>
  </si>
  <si>
    <t>715011</t>
  </si>
  <si>
    <t>520025990</t>
  </si>
  <si>
    <t>אפריקה מגורים- אפריקה מגורים</t>
  </si>
  <si>
    <t>1097948</t>
  </si>
  <si>
    <t>520034760</t>
  </si>
  <si>
    <t>דוניץ- דוניץ</t>
  </si>
  <si>
    <t>400010</t>
  </si>
  <si>
    <t>520038605</t>
  </si>
  <si>
    <t>דמרי- דמרי</t>
  </si>
  <si>
    <t>1090315</t>
  </si>
  <si>
    <t>פרשקובסקי- פרשקובסקי</t>
  </si>
  <si>
    <t>1102128</t>
  </si>
  <si>
    <t>פיבי- פיבי</t>
  </si>
  <si>
    <t>763011</t>
  </si>
  <si>
    <t>520029026</t>
  </si>
  <si>
    <t>אלקו- אלקו</t>
  </si>
  <si>
    <t>694034</t>
  </si>
  <si>
    <t>520025370</t>
  </si>
  <si>
    <t>ערד- ערד</t>
  </si>
  <si>
    <t>731018</t>
  </si>
  <si>
    <t>520025198</t>
  </si>
  <si>
    <t>ישראמקו יהש- ישראמקו יהש</t>
  </si>
  <si>
    <t>232017</t>
  </si>
  <si>
    <t>קמטק- קמטק</t>
  </si>
  <si>
    <t>1095264</t>
  </si>
  <si>
    <t>511235434</t>
  </si>
  <si>
    <t>תורפז- תורפז</t>
  </si>
  <si>
    <t>1175611</t>
  </si>
  <si>
    <t>514574524</t>
  </si>
  <si>
    <t>איסתא- איסתא</t>
  </si>
  <si>
    <t>1081074</t>
  </si>
  <si>
    <t>520042763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</si>
  <si>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</si>
  <si>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</si>
  <si>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</si>
  <si>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</si>
  <si>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</si>
  <si>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</si>
  <si>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נטו מלינדה 1- נטו מלינדה</t>
  </si>
  <si>
    <t>1105097</t>
  </si>
  <si>
    <t>511725459</t>
  </si>
  <si>
    <t>קרסו- קרסו מוטורס</t>
  </si>
  <si>
    <t>1123850</t>
  </si>
  <si>
    <t>אינרום- אינרום בנייה</t>
  </si>
  <si>
    <t>1132356</t>
  </si>
  <si>
    <t>515001659</t>
  </si>
  <si>
    <t>אלקטרה נדלן- אלקטרה נדל"ן</t>
  </si>
  <si>
    <t>1094044</t>
  </si>
  <si>
    <t>ג'י סיטי- ג'י סיטי</t>
  </si>
  <si>
    <t>126011</t>
  </si>
  <si>
    <t>סאמיט- סאמיט</t>
  </si>
  <si>
    <t>1081686</t>
  </si>
  <si>
    <t>מגדלי תיכון- מגדלי ים תיכון</t>
  </si>
  <si>
    <t>1131523</t>
  </si>
  <si>
    <t>512719485</t>
  </si>
  <si>
    <t>מגה אור- מגה אור</t>
  </si>
  <si>
    <t>1104488</t>
  </si>
  <si>
    <t>מניבים ריט- מניבים ריט</t>
  </si>
  <si>
    <t>1140573</t>
  </si>
  <si>
    <t>נכסים בנין- נכסים ובנין</t>
  </si>
  <si>
    <t>699017</t>
  </si>
  <si>
    <t>520025438</t>
  </si>
  <si>
    <t>רבוע נדלן- רבוע כחול נדל"ן</t>
  </si>
  <si>
    <t>1098565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</si>
  <si>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</si>
  <si>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</si>
  <si>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</si>
  <si>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</si>
  <si>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</si>
  <si>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</si>
  <si>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</si>
  <si>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מיטרוניקס- מיטרוניקס</t>
  </si>
  <si>
    <t>1091065</t>
  </si>
  <si>
    <t>511527202</t>
  </si>
  <si>
    <t>רובוטיקה ותלת מימד</t>
  </si>
  <si>
    <t>אלקטרה צריכה- אלקטרה צריכה</t>
  </si>
  <si>
    <t>5010129</t>
  </si>
  <si>
    <t>פוקס- פוקס</t>
  </si>
  <si>
    <t>1087022</t>
  </si>
  <si>
    <t>512157603</t>
  </si>
  <si>
    <t>ריטיילורס- ריטיילורס</t>
  </si>
  <si>
    <t>1175488</t>
  </si>
  <si>
    <t>514211457</t>
  </si>
  <si>
    <t>שופרסל- שופרסל</t>
  </si>
  <si>
    <t>777037</t>
  </si>
  <si>
    <t>וואן תוכנה- וואן טכנולוגיות</t>
  </si>
  <si>
    <t>161018</t>
  </si>
  <si>
    <t>520034695</t>
  </si>
  <si>
    <t>מטריקס- מטריקס</t>
  </si>
  <si>
    <t>445015</t>
  </si>
  <si>
    <t>520039413</t>
  </si>
  <si>
    <t>פורמולה- פורמולה מערכות</t>
  </si>
  <si>
    <t>256016</t>
  </si>
  <si>
    <t>דנאל כא- דנאל</t>
  </si>
  <si>
    <t>314013</t>
  </si>
  <si>
    <t>520037565</t>
  </si>
  <si>
    <t>נובולוג- נובולוג</t>
  </si>
  <si>
    <t>1140151</t>
  </si>
  <si>
    <t>510475312</t>
  </si>
  <si>
    <t>אלטשולר פיננסים- אלטשולר שחם פנ</t>
  </si>
  <si>
    <t>1184936</t>
  </si>
  <si>
    <t>516508603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</si>
  <si>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</si>
  <si>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</si>
  <si>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</si>
  <si>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</si>
  <si>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</si>
  <si>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</si>
  <si>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</si>
  <si>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נאייקס- נאייקס</t>
  </si>
  <si>
    <t>1175116</t>
  </si>
  <si>
    <t>513639013</t>
  </si>
  <si>
    <t>סאפינס- סאפיינס</t>
  </si>
  <si>
    <t>1087659</t>
  </si>
  <si>
    <t>פרטנר- פרטנר</t>
  </si>
  <si>
    <t>1083484</t>
  </si>
  <si>
    <t>סה"כ מניות היתר</t>
  </si>
  <si>
    <t>ארד- ארד</t>
  </si>
  <si>
    <t>1091651</t>
  </si>
  <si>
    <t>510007800</t>
  </si>
  <si>
    <t>אלקטרוניקה ואופטיקה</t>
  </si>
  <si>
    <t>פיסיבי- פיסיבי טכנ</t>
  </si>
  <si>
    <t>1091685</t>
  </si>
  <si>
    <t>511888356</t>
  </si>
  <si>
    <t>משק אנרגיה- משק אנרגיה</t>
  </si>
  <si>
    <t>1166974</t>
  </si>
  <si>
    <t>סופרגז- סופרגז אנרגיה</t>
  </si>
  <si>
    <t>1166917</t>
  </si>
  <si>
    <t>516077989</t>
  </si>
  <si>
    <t>אלומיי- אלומיי קפיטל</t>
  </si>
  <si>
    <t>1082635</t>
  </si>
  <si>
    <t>אקונרג'י- אקונרג'י</t>
  </si>
  <si>
    <t>1178334</t>
  </si>
  <si>
    <t>סולאיר- סולאיר</t>
  </si>
  <si>
    <t>1172287</t>
  </si>
  <si>
    <t>פנינסולה- פנינסולה</t>
  </si>
  <si>
    <t>333013</t>
  </si>
  <si>
    <t>ליברה- ליברה</t>
  </si>
  <si>
    <t>1176981</t>
  </si>
  <si>
    <t>515761625</t>
  </si>
  <si>
    <t>אורביט טכנולוג'יס- אורביט</t>
  </si>
  <si>
    <t>265017</t>
  </si>
  <si>
    <t>520036153</t>
  </si>
  <si>
    <t>אימאג'סט- 'אימאג'סט אינט</t>
  </si>
  <si>
    <t>1183813</t>
  </si>
  <si>
    <t>512737560</t>
  </si>
  <si>
    <t>חנן מור- חנן מור</t>
  </si>
  <si>
    <t>1102532</t>
  </si>
  <si>
    <t>צמח המרמן- צמח המרמן</t>
  </si>
  <si>
    <t>1104058</t>
  </si>
  <si>
    <t>להב- להב</t>
  </si>
  <si>
    <t>136010</t>
  </si>
  <si>
    <t>520034257</t>
  </si>
  <si>
    <t>מבטח שמיר- מבטח שמיר</t>
  </si>
  <si>
    <t>127019</t>
  </si>
  <si>
    <t>520034125</t>
  </si>
  <si>
    <t>רפק</t>
  </si>
  <si>
    <t>769026</t>
  </si>
  <si>
    <t>520029505</t>
  </si>
  <si>
    <t>קפיטל פוינט- קפיטל פוינט</t>
  </si>
  <si>
    <t>1097146</t>
  </si>
  <si>
    <t>512950320</t>
  </si>
  <si>
    <t>השקעות במדעי החיים</t>
  </si>
  <si>
    <t>גניגר- גניגר</t>
  </si>
  <si>
    <t>1095892</t>
  </si>
  <si>
    <t>512416991</t>
  </si>
  <si>
    <t>כפרית</t>
  </si>
  <si>
    <t>522011</t>
  </si>
  <si>
    <t>520038787</t>
  </si>
  <si>
    <t>רבל- רבל</t>
  </si>
  <si>
    <t>1103878</t>
  </si>
  <si>
    <t>רם און- רם און</t>
  </si>
  <si>
    <t>1090943</t>
  </si>
  <si>
    <t>512776964</t>
  </si>
  <si>
    <t>פריורטק</t>
  </si>
  <si>
    <t>328013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</si>
  <si>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</si>
  <si>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</si>
  <si>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</si>
  <si>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</si>
  <si>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</si>
  <si>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</si>
  <si>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מהדרין- מהדרין</t>
  </si>
  <si>
    <t>686014</t>
  </si>
  <si>
    <t>520018482</t>
  </si>
  <si>
    <t>נטו- נטו אחזקות</t>
  </si>
  <si>
    <t>168013</t>
  </si>
  <si>
    <t>520034109</t>
  </si>
  <si>
    <t>קרור     1- קרור</t>
  </si>
  <si>
    <t>621011</t>
  </si>
  <si>
    <t>520001546</t>
  </si>
  <si>
    <t>סופווייב מדיקל- סופוויב מדיקל</t>
  </si>
  <si>
    <t>1175439</t>
  </si>
  <si>
    <t>515198158</t>
  </si>
  <si>
    <t>מכשור רפואי</t>
  </si>
  <si>
    <t>פלסאנמור- פלסאנמור</t>
  </si>
  <si>
    <t>1176700</t>
  </si>
  <si>
    <t>515139129</t>
  </si>
  <si>
    <t>ישרוטל- ישרוטל</t>
  </si>
  <si>
    <t>1080985</t>
  </si>
  <si>
    <t>520042482</t>
  </si>
  <si>
    <t>גלוברנדס- גלוברנדס גרופ</t>
  </si>
  <si>
    <t>1147487</t>
  </si>
  <si>
    <t>515809499</t>
  </si>
  <si>
    <t>בית שמש- בית שמש</t>
  </si>
  <si>
    <t>1081561</t>
  </si>
  <si>
    <t>520043480</t>
  </si>
  <si>
    <t>קליל     5- קליל</t>
  </si>
  <si>
    <t>797035</t>
  </si>
  <si>
    <t>520032442</t>
  </si>
  <si>
    <t>אדגר- אדגר השקעות</t>
  </si>
  <si>
    <t>1820083</t>
  </si>
  <si>
    <t>סים בכורה  סד L- קריאטיב מדיה</t>
  </si>
  <si>
    <t>1142355</t>
  </si>
  <si>
    <t>908311</t>
  </si>
  <si>
    <t>ארי נדלן- ארי נדלן</t>
  </si>
  <si>
    <t>וילאר- וילאר</t>
  </si>
  <si>
    <t>416016</t>
  </si>
  <si>
    <t>520038910</t>
  </si>
  <si>
    <t>אבגול- אבגול</t>
  </si>
  <si>
    <t>1100957</t>
  </si>
  <si>
    <t>510119068</t>
  </si>
  <si>
    <t>עץ, נייר ודפוס</t>
  </si>
  <si>
    <t>ניסן</t>
  </si>
  <si>
    <t>660019</t>
  </si>
  <si>
    <t>520040940</t>
  </si>
  <si>
    <t>ספאנטק- ספאנטק</t>
  </si>
  <si>
    <t>1090117</t>
  </si>
  <si>
    <t>512288713</t>
  </si>
  <si>
    <t>ג'נסל- ג'נסל</t>
  </si>
  <si>
    <t>1169689</t>
  </si>
  <si>
    <t>514579887</t>
  </si>
  <si>
    <t>זוז פאוור- זוז פאוור</t>
  </si>
  <si>
    <t>1174184</t>
  </si>
  <si>
    <t>514881564</t>
  </si>
  <si>
    <t>פינרג'י- פינרג'י</t>
  </si>
  <si>
    <t>1172360</t>
  </si>
  <si>
    <t>514354786</t>
  </si>
  <si>
    <t>איירטאצ- 'איירטאצ</t>
  </si>
  <si>
    <t>1173376</t>
  </si>
  <si>
    <t>515509347</t>
  </si>
  <si>
    <t>הייקון מערכות- הייקון מערכות</t>
  </si>
  <si>
    <t>1169945</t>
  </si>
  <si>
    <t>514347160</t>
  </si>
  <si>
    <t>ויקטורי- ויקטורי</t>
  </si>
  <si>
    <t>1123777</t>
  </si>
  <si>
    <t>מחשוב ישיר- מיחשוב ישיר קב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</si>
  <si>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</si>
  <si>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</si>
  <si>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</si>
  <si>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</si>
  <si>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</si>
  <si>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</si>
  <si>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</si>
  <si>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גלאסבוקס- גלאסבוקס</t>
  </si>
  <si>
    <t>1176288</t>
  </si>
  <si>
    <t>514525260</t>
  </si>
  <si>
    <t>בי קומיוניקיישנס- בי קומיונקיישנס</t>
  </si>
  <si>
    <t>1107663</t>
  </si>
  <si>
    <t>סה"כ call 001 אופציות</t>
  </si>
  <si>
    <t>INMODE- INMODEMD</t>
  </si>
  <si>
    <t>IL0011595993</t>
  </si>
  <si>
    <t>NASDAQ</t>
  </si>
  <si>
    <t>5297</t>
  </si>
  <si>
    <t>Health Care Equip &amp; Services</t>
  </si>
  <si>
    <t>CESAR STONE SDO</t>
  </si>
  <si>
    <t>IL0011259137</t>
  </si>
  <si>
    <t>2264</t>
  </si>
  <si>
    <t>INDUSTRIAL</t>
  </si>
  <si>
    <t>KORNIT DIGITAL-KRNT</t>
  </si>
  <si>
    <t>IL0011216723</t>
  </si>
  <si>
    <t>1564</t>
  </si>
  <si>
    <t>WIX -  WIX.COM- WIX.COM</t>
  </si>
  <si>
    <t>IL0011301780</t>
  </si>
  <si>
    <t>2275</t>
  </si>
  <si>
    <t>RADWARE LTD</t>
  </si>
  <si>
    <t>IL0010834765</t>
  </si>
  <si>
    <t>2159</t>
  </si>
  <si>
    <t>SOLAREDGE</t>
  </si>
  <si>
    <t>US83417M1045</t>
  </si>
  <si>
    <t>4744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</si>
  <si>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</si>
  <si>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</si>
  <si>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</si>
  <si>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</si>
  <si>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</si>
  <si>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</si>
  <si>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</si>
  <si>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</si>
  <si>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</si>
  <si>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INTL FLAVORS &amp; FRAGRANCES</t>
  </si>
  <si>
    <t>US4595061015</t>
  </si>
  <si>
    <t>5262</t>
  </si>
  <si>
    <t>VIATRIS INC</t>
  </si>
  <si>
    <t>US92556V1061</t>
  </si>
  <si>
    <t>5247</t>
  </si>
  <si>
    <t>PERRIGO CO PLC-PRGO</t>
  </si>
  <si>
    <t>IE00BGH1M568</t>
  </si>
  <si>
    <t>529592</t>
  </si>
  <si>
    <t>AROUNDTOWN PROP-ALATP- AROUNDTOWN</t>
  </si>
  <si>
    <t>LU1673108939</t>
  </si>
  <si>
    <t>סה"כ שמחקות מדדי מניות בישראל</t>
  </si>
  <si>
    <t>סה"כ שמחקות מדדי מניות בחו"ל</t>
  </si>
  <si>
    <t>הראל דאו-ג'ונס 30</t>
  </si>
  <si>
    <t>1149228</t>
  </si>
  <si>
    <t>511776783</t>
  </si>
  <si>
    <t>מניות</t>
  </si>
  <si>
    <t>הראל סל 50 EURO STOXX- הראל קרנות מדד</t>
  </si>
  <si>
    <t>1149244</t>
  </si>
  <si>
    <t>Lyxor S&amp;P 500 UCITS ETF- ליקסור אינדקס</t>
  </si>
  <si>
    <t>LU1135865084</t>
  </si>
  <si>
    <t>419223375</t>
  </si>
  <si>
    <t>RUSSEL 2000 (4D) MTF מגדל- מגדל קרנות נאמנ</t>
  </si>
  <si>
    <t>1150242</t>
  </si>
  <si>
    <t>511303661</t>
  </si>
  <si>
    <t>מגדל S&amp;P (4D) MTF- מגדל קרנות נאמנ</t>
  </si>
  <si>
    <t>1150333</t>
  </si>
  <si>
    <t>תכלית 100 NASDAQ NDX</t>
  </si>
  <si>
    <t>1144401</t>
  </si>
  <si>
    <t>513534974</t>
  </si>
  <si>
    <t>תכלית RUSSL 2000- מיטב קרנות נאמנ</t>
  </si>
  <si>
    <t>1144484</t>
  </si>
  <si>
    <t>תכלית S&amp;P500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</si>
  <si>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</si>
  <si>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</si>
  <si>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</si>
  <si>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</si>
  <si>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</si>
  <si>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</si>
  <si>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</si>
  <si>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</si>
  <si>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QQQQ - Nasdaq 100- INVESCO POWERSHARES</t>
  </si>
  <si>
    <t>US46090E1038</t>
  </si>
  <si>
    <t>1290</t>
  </si>
  <si>
    <t>ISHARES CORE MSCI EM</t>
  </si>
  <si>
    <t>IE00BKM4GZ66</t>
  </si>
  <si>
    <t>4601</t>
  </si>
  <si>
    <t>MEUD FP</t>
  </si>
  <si>
    <t>LU0908500753</t>
  </si>
  <si>
    <t>4617</t>
  </si>
  <si>
    <t>HEALTH CARE XLV- STATE STREET-SPDRS</t>
  </si>
  <si>
    <t>us81369y2090</t>
  </si>
  <si>
    <t>4640</t>
  </si>
  <si>
    <t>XLF - Financial Select- STATE STREET-SPDRS</t>
  </si>
  <si>
    <t>US81369Y6059</t>
  </si>
  <si>
    <t>XLP - CONSUMER STAPLES</t>
  </si>
  <si>
    <t>US81369Y3080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</si>
  <si>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</si>
  <si>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</si>
  <si>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</si>
  <si>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</si>
  <si>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אלומיי  אפ 1</t>
  </si>
  <si>
    <t>1169325</t>
  </si>
  <si>
    <t>ביג  אופציה 1 13/12/22- ביג</t>
  </si>
  <si>
    <t>1171024</t>
  </si>
  <si>
    <t>מניבים ריט אפ 3 15/12/2022</t>
  </si>
  <si>
    <t>1170927</t>
  </si>
  <si>
    <t>צ'קראטק אפ 3 20.03.25- זוז פאוור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</si>
  <si>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</si>
  <si>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</si>
  <si>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</si>
  <si>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</si>
  <si>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</si>
  <si>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</si>
  <si>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</si>
  <si>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-GXZ2 - 16/12/2022</t>
  </si>
  <si>
    <t>DE000C6LWLN4</t>
  </si>
  <si>
    <t>DJIA IN - DMZ2 - 16/12/2022</t>
  </si>
  <si>
    <t>BBG013ZHH793</t>
  </si>
  <si>
    <t>E- Mini RUSS 2000 - RTYZ2 - 16/12/2022</t>
  </si>
  <si>
    <t>BBG012FFK4Z5</t>
  </si>
  <si>
    <t>EURO STOXX 50 - VGZ2 - 16/12/2022</t>
  </si>
  <si>
    <t>DE000C52VJW3</t>
  </si>
  <si>
    <t>FTSE 100 - Z Z2 - 16/12/2022</t>
  </si>
  <si>
    <t>GB00JSZ47G93</t>
  </si>
  <si>
    <t>FUT VAL AUD HSBC-רוו"ה מחוזים</t>
  </si>
  <si>
    <t>333773</t>
  </si>
  <si>
    <t>FUT VAL EUR HSBC - רוו"ה מחוזים</t>
  </si>
  <si>
    <t>333740</t>
  </si>
  <si>
    <t>FUT VAL GBP HSB - רוו"ה מחוזים</t>
  </si>
  <si>
    <t>333732</t>
  </si>
  <si>
    <t>FUT VAL HKD HSB - רוו"ה מחוזים</t>
  </si>
  <si>
    <t>333724</t>
  </si>
  <si>
    <t>FUT VAL USD - רוו"ה מחוזים</t>
  </si>
  <si>
    <t>415349</t>
  </si>
  <si>
    <t>HANG SENG INDEX - HIV2 -28/10/2022</t>
  </si>
  <si>
    <t>BBG018KWVD41</t>
  </si>
  <si>
    <t>NASDAQ 100 MINI - NQZ2 - 16/12/2022</t>
  </si>
  <si>
    <t>BBG012FFK3F9</t>
  </si>
  <si>
    <t>S&amp;P500 EMINI  ESZ2 16/12/22</t>
  </si>
  <si>
    <t>BBG011BQCMC1</t>
  </si>
  <si>
    <t>SPI 200 - XPZ2 -15/12/2022</t>
  </si>
  <si>
    <t>BBG011FWB925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</si>
  <si>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</si>
  <si>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</si>
  <si>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</si>
  <si>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</si>
  <si>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</si>
  <si>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</si>
  <si>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</si>
  <si>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</si>
  <si>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</si>
  <si>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</si>
  <si>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</si>
  <si>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</si>
  <si>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</si>
  <si>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</si>
  <si>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</si>
  <si>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</si>
  <si>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</si>
  <si>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</si>
  <si>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</si>
  <si>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רש"ת אגח א-רמ- רש"ת</t>
  </si>
  <si>
    <t>1187335</t>
  </si>
  <si>
    <t>500102868</t>
  </si>
  <si>
    <t>רש"ת אגח ב-רמ- רש"ת</t>
  </si>
  <si>
    <t>1187343</t>
  </si>
  <si>
    <t>29/06/22</t>
  </si>
  <si>
    <t>תשת אנרג אגא-רמ</t>
  </si>
  <si>
    <t>1168087</t>
  </si>
  <si>
    <t>520027293</t>
  </si>
  <si>
    <t>17/08/20</t>
  </si>
  <si>
    <t>רפאל  אג4מ- רפאל</t>
  </si>
  <si>
    <t>1140284</t>
  </si>
  <si>
    <t>520042185</t>
  </si>
  <si>
    <t>04/05/21</t>
  </si>
  <si>
    <t>רפאל   אג5מ</t>
  </si>
  <si>
    <t>1140292</t>
  </si>
  <si>
    <t>אורמת אגח 4 - רמ</t>
  </si>
  <si>
    <t>1167212</t>
  </si>
  <si>
    <t>01/07/20</t>
  </si>
  <si>
    <t>י.ח.ק אגח ב -רמ- י.ח.ק להשקעות</t>
  </si>
  <si>
    <t>1181783</t>
  </si>
  <si>
    <t>550016091</t>
  </si>
  <si>
    <t>15/11/21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</si>
  <si>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</si>
  <si>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</si>
  <si>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</si>
  <si>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</si>
  <si>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</si>
  <si>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</si>
  <si>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</si>
  <si>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</si>
  <si>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אורבנקורפ אגח א- אורבנקורפ</t>
  </si>
  <si>
    <t>1137041</t>
  </si>
  <si>
    <t>514941525</t>
  </si>
  <si>
    <t>04/04/16</t>
  </si>
  <si>
    <t>וואליו אגח ב-רמ- וואליו קפיטל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</si>
  <si>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</si>
  <si>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</si>
  <si>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</si>
  <si>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</si>
  <si>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</si>
  <si>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</si>
  <si>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קרן קרדיטו- קרן קרדיטו</t>
  </si>
  <si>
    <t>74201</t>
  </si>
  <si>
    <t>15/03/22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</si>
  <si>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</si>
  <si>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</si>
  <si>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</si>
  <si>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</si>
  <si>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</si>
  <si>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סולאיר אופציה לא סחירה 30/06/22- סולאיר</t>
  </si>
  <si>
    <t>117228711</t>
  </si>
  <si>
    <t>24/06/21</t>
  </si>
  <si>
    <t>איסתא- אופציה לא סחירה 05/01/24- איסתא</t>
  </si>
  <si>
    <t>108107411</t>
  </si>
  <si>
    <t>אופציה לא סחירה-הייקון מערכות 01/09/23- הייקון מערכות</t>
  </si>
  <si>
    <t>116994511</t>
  </si>
  <si>
    <t>סה"כ מט"ח/מט"ח</t>
  </si>
  <si>
    <t>סה"כ כנגד חסכון עמיתים/מבוטחים</t>
  </si>
  <si>
    <t>לא</t>
  </si>
  <si>
    <t>1305</t>
  </si>
  <si>
    <t>AA+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</si>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</sst>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right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opLeftCell="A22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143673.02163777716</v>
      </c>
      <c r="D11" s="76">
        <f>C11/$C$42</f>
        <v>4.764650295110387E-2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972067.51961399196</v>
      </c>
      <c r="D13" s="78">
        <f t="shared" ref="D13:D22" si="0">C13/$C$42</f>
        <v>0.32236823179461921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815826.25687780266</v>
      </c>
      <c r="D15" s="78">
        <f t="shared" si="0"/>
        <v>0.27055370390912348</v>
      </c>
    </row>
    <row r="16" spans="1:36">
      <c r="A16" s="10" t="s">
        <v>13</v>
      </c>
      <c r="B16" s="70" t="s">
        <v>19</v>
      </c>
      <c r="C16" s="77">
        <v>581638.22528813966</v>
      </c>
      <c r="D16" s="78">
        <f t="shared" si="0"/>
        <v>0.19288957037136154</v>
      </c>
    </row>
    <row r="17" spans="1:4">
      <c r="A17" s="10" t="s">
        <v>13</v>
      </c>
      <c r="B17" s="70" t="s">
        <v>195</v>
      </c>
      <c r="C17" s="77">
        <v>364421.51061006001</v>
      </c>
      <c r="D17" s="78">
        <f t="shared" si="0"/>
        <v>0.12085366050492007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397.97240579999999</v>
      </c>
      <c r="D19" s="78">
        <f t="shared" si="0"/>
        <v>1.3198019496808418E-4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-47519.786274209764</v>
      </c>
      <c r="D21" s="78">
        <f t="shared" si="0"/>
        <v>-1.5759059085276649E-2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34514.940319925998</v>
      </c>
      <c r="D26" s="78">
        <f t="shared" si="1"/>
        <v>1.1446242217669914E-2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9548.7783425295002</v>
      </c>
      <c r="D28" s="78">
        <f t="shared" si="1"/>
        <v>3.1666759026187318E-3</v>
      </c>
    </row>
    <row r="29" spans="1:4">
      <c r="A29" s="10" t="s">
        <v>13</v>
      </c>
      <c r="B29" s="70" t="s">
        <v>30</v>
      </c>
      <c r="C29" s="77">
        <v>7.4670566838000001</v>
      </c>
      <c r="D29" s="78">
        <f t="shared" si="1"/>
        <v>2.4763113788872148E-6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72132.710030557195</v>
      </c>
      <c r="D33" s="78">
        <f t="shared" si="1"/>
        <v>2.3921480471169945E-2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68686.276455200001</v>
      </c>
      <c r="D37" s="78">
        <f t="shared" si="1"/>
        <v>2.2778534456343019E-2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3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3015394.8923642579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f t="shared" si="2"/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3.4857999999999998</v>
      </c>
    </row>
    <row r="48" spans="1:4">
      <c r="C48" t="s">
        <v>120</v>
      </c>
      <c r="D48">
        <v>2.3088000000000002</v>
      </c>
    </row>
    <row r="49" spans="3:4">
      <c r="C49" t="s">
        <v>200</v>
      </c>
      <c r="D49">
        <v>0.45140000000000002</v>
      </c>
    </row>
    <row r="50" spans="3:4">
      <c r="C50" t="s">
        <v>106</v>
      </c>
      <c r="D50">
        <v>3.5430000000000001</v>
      </c>
    </row>
    <row r="51" spans="3:4">
      <c r="C51" t="s">
        <v>113</v>
      </c>
      <c r="D51">
        <v>3.9619</v>
      </c>
    </row>
    <row r="52" spans="3:4">
      <c r="C52" t="s">
        <v>123</v>
      </c>
      <c r="D52">
        <v>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143673.02163777716</v>
      </c>
      <c r="K11" s="76">
        <f>J11/$J$11</f>
        <v>1</v>
      </c>
      <c r="L11" s="76">
        <f>J11/'סכום נכסי הקרן'!$C$42</f>
        <v>4.764650295110387E-2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143673.02163777716</v>
      </c>
      <c r="K12" s="80">
        <f t="shared" ref="K12:K35" si="0">J12/$J$11</f>
        <v>1</v>
      </c>
      <c r="L12" s="80">
        <f>J12/'סכום נכסי הקרן'!$C$42</f>
        <v>4.764650295110387E-2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130801.02096000015</v>
      </c>
      <c r="K13" s="80">
        <f t="shared" si="0"/>
        <v>0.91040767061870953</v>
      </c>
      <c r="L13" s="80">
        <f>J13/'סכום נכסי הקרן'!$C$42</f>
        <v>4.3377741764841944E-2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150</v>
      </c>
      <c r="G14" t="s">
        <v>102</v>
      </c>
      <c r="H14" s="78">
        <v>0</v>
      </c>
      <c r="I14" s="78">
        <v>0</v>
      </c>
      <c r="J14" s="77">
        <f>129922.46003+878.560930000152</f>
        <v>130801.02096000015</v>
      </c>
      <c r="K14" s="78">
        <f t="shared" si="0"/>
        <v>0.91040767061870953</v>
      </c>
      <c r="L14" s="78">
        <f>J14/'סכום נכסי הקרן'!$C$42</f>
        <v>4.3377741764841944E-2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12872.000677777</v>
      </c>
      <c r="K15" s="80">
        <f t="shared" si="0"/>
        <v>8.9592329381290442E-2</v>
      </c>
      <c r="L15" s="80">
        <f>J15/'סכום נכסי הקרן'!$C$42</f>
        <v>4.2687611862619254E-3</v>
      </c>
    </row>
    <row r="16" spans="2:13">
      <c r="B16" t="s">
        <v>208</v>
      </c>
      <c r="C16" t="s">
        <v>209</v>
      </c>
      <c r="D16" t="s">
        <v>205</v>
      </c>
      <c r="E16" t="s">
        <v>206</v>
      </c>
      <c r="F16" t="s">
        <v>150</v>
      </c>
      <c r="G16" t="s">
        <v>110</v>
      </c>
      <c r="H16" s="78">
        <v>0</v>
      </c>
      <c r="I16" s="78">
        <v>0</v>
      </c>
      <c r="J16" s="77">
        <v>2336.7630576880001</v>
      </c>
      <c r="K16" s="78">
        <f t="shared" si="0"/>
        <v>1.6264452651238562E-2</v>
      </c>
      <c r="L16" s="78">
        <f>J16/'סכום נכסי הקרן'!$C$42</f>
        <v>7.749442912453274E-4</v>
      </c>
    </row>
    <row r="17" spans="2:12">
      <c r="B17" t="s">
        <v>210</v>
      </c>
      <c r="C17" t="s">
        <v>211</v>
      </c>
      <c r="D17" t="s">
        <v>205</v>
      </c>
      <c r="E17" t="s">
        <v>206</v>
      </c>
      <c r="F17" t="s">
        <v>150</v>
      </c>
      <c r="G17" t="s">
        <v>106</v>
      </c>
      <c r="H17" s="78">
        <v>0</v>
      </c>
      <c r="I17" s="78">
        <v>0</v>
      </c>
      <c r="J17" s="77">
        <v>7466.9550873300004</v>
      </c>
      <c r="K17" s="78">
        <f t="shared" si="0"/>
        <v>5.1971866410350842E-2</v>
      </c>
      <c r="L17" s="78">
        <f>J17/'סכום נכסי הקרן'!$C$42</f>
        <v>2.4762776862951577E-3</v>
      </c>
    </row>
    <row r="18" spans="2:12">
      <c r="B18" t="s">
        <v>212</v>
      </c>
      <c r="C18" t="s">
        <v>213</v>
      </c>
      <c r="D18" t="s">
        <v>205</v>
      </c>
      <c r="E18" t="s">
        <v>206</v>
      </c>
      <c r="F18" t="s">
        <v>150</v>
      </c>
      <c r="G18" t="s">
        <v>120</v>
      </c>
      <c r="H18" s="78">
        <v>0</v>
      </c>
      <c r="I18" s="78">
        <v>0</v>
      </c>
      <c r="J18" s="77">
        <v>2758.6018243680001</v>
      </c>
      <c r="K18" s="78">
        <f t="shared" si="0"/>
        <v>1.9200555489971387E-2</v>
      </c>
      <c r="L18" s="78">
        <f>J18/'סכום נכסי הקרן'!$C$42</f>
        <v>9.1483932381575532E-4</v>
      </c>
    </row>
    <row r="19" spans="2:12">
      <c r="B19" t="s">
        <v>214</v>
      </c>
      <c r="C19" t="s">
        <v>215</v>
      </c>
      <c r="D19" t="s">
        <v>205</v>
      </c>
      <c r="E19" t="s">
        <v>206</v>
      </c>
      <c r="F19" t="s">
        <v>150</v>
      </c>
      <c r="G19" t="s">
        <v>200</v>
      </c>
      <c r="H19" s="78">
        <v>0</v>
      </c>
      <c r="I19" s="78">
        <v>0</v>
      </c>
      <c r="J19" s="77">
        <v>12.907259376000001</v>
      </c>
      <c r="K19" s="78">
        <f t="shared" si="0"/>
        <v>8.9837738699066841E-5</v>
      </c>
      <c r="L19" s="78">
        <f>J19/'סכום נכסי הקרן'!$C$42</f>
        <v>4.2804540820455865E-6</v>
      </c>
    </row>
    <row r="20" spans="2:12">
      <c r="B20" t="s">
        <v>216</v>
      </c>
      <c r="C20" t="s">
        <v>217</v>
      </c>
      <c r="D20" t="s">
        <v>205</v>
      </c>
      <c r="E20" t="s">
        <v>206</v>
      </c>
      <c r="F20" t="s">
        <v>150</v>
      </c>
      <c r="G20" t="s">
        <v>113</v>
      </c>
      <c r="H20" s="78">
        <v>0</v>
      </c>
      <c r="I20" s="78">
        <v>0</v>
      </c>
      <c r="J20" s="77">
        <v>296.77344901499998</v>
      </c>
      <c r="K20" s="78">
        <f t="shared" si="0"/>
        <v>2.0656170910305881E-3</v>
      </c>
      <c r="L20" s="78">
        <f>J20/'סכום נכסי הקרן'!$C$42</f>
        <v>9.8419430823639507E-5</v>
      </c>
    </row>
    <row r="21" spans="2:12">
      <c r="B21" s="79" t="s">
        <v>218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219</v>
      </c>
      <c r="C22" t="s">
        <v>219</v>
      </c>
      <c r="D22" s="16"/>
      <c r="E22" t="s">
        <v>219</v>
      </c>
      <c r="G22" t="s">
        <v>219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220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219</v>
      </c>
      <c r="C24" t="s">
        <v>219</v>
      </c>
      <c r="D24" s="16"/>
      <c r="E24" t="s">
        <v>219</v>
      </c>
      <c r="G24" t="s">
        <v>219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221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219</v>
      </c>
      <c r="C26" t="s">
        <v>219</v>
      </c>
      <c r="D26" s="16"/>
      <c r="E26" t="s">
        <v>219</v>
      </c>
      <c r="G26" t="s">
        <v>219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222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219</v>
      </c>
      <c r="C28" t="s">
        <v>219</v>
      </c>
      <c r="D28" s="16"/>
      <c r="E28" t="s">
        <v>219</v>
      </c>
      <c r="G28" t="s">
        <v>219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223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219</v>
      </c>
      <c r="C30" t="s">
        <v>219</v>
      </c>
      <c r="D30" s="16"/>
      <c r="E30" t="s">
        <v>219</v>
      </c>
      <c r="G30" t="s">
        <v>219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225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219</v>
      </c>
      <c r="C33" t="s">
        <v>219</v>
      </c>
      <c r="D33" s="16"/>
      <c r="E33" t="s">
        <v>219</v>
      </c>
      <c r="G33" t="s">
        <v>219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223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219</v>
      </c>
      <c r="C35" t="s">
        <v>219</v>
      </c>
      <c r="D35" s="16"/>
      <c r="E35" t="s">
        <v>219</v>
      </c>
      <c r="G35" t="s">
        <v>219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226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</v>
      </c>
      <c r="I11" s="7"/>
      <c r="J11" s="7"/>
      <c r="K11" s="76">
        <v>1.7999999999999999E-2</v>
      </c>
      <c r="L11" s="75">
        <v>942223075.96000004</v>
      </c>
      <c r="M11" s="7"/>
      <c r="N11" s="75">
        <v>0</v>
      </c>
      <c r="O11" s="75">
        <v>972067.51961399196</v>
      </c>
      <c r="P11" s="7"/>
      <c r="Q11" s="76">
        <v>1</v>
      </c>
      <c r="R11" s="76">
        <v>0.32250000000000001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</v>
      </c>
      <c r="K12" s="80">
        <v>1.8200000000000001E-2</v>
      </c>
      <c r="L12" s="81">
        <v>939893075.96000004</v>
      </c>
      <c r="N12" s="81">
        <v>0</v>
      </c>
      <c r="O12" s="81">
        <v>963528.12137665995</v>
      </c>
      <c r="Q12" s="80">
        <v>0.99119999999999997</v>
      </c>
      <c r="R12" s="80">
        <v>0.3196</v>
      </c>
    </row>
    <row r="13" spans="2:53">
      <c r="B13" s="79" t="s">
        <v>227</v>
      </c>
      <c r="C13" s="16"/>
      <c r="D13" s="16"/>
      <c r="H13" s="81">
        <v>3.33</v>
      </c>
      <c r="K13" s="80">
        <v>4.0000000000000002E-4</v>
      </c>
      <c r="L13" s="81">
        <v>299854213.41000003</v>
      </c>
      <c r="N13" s="81">
        <v>0</v>
      </c>
      <c r="O13" s="81">
        <v>346219.82100118999</v>
      </c>
      <c r="Q13" s="80">
        <v>0.35620000000000002</v>
      </c>
      <c r="R13" s="80">
        <v>0.1149</v>
      </c>
    </row>
    <row r="14" spans="2:53">
      <c r="B14" s="79" t="s">
        <v>228</v>
      </c>
      <c r="C14" s="16"/>
      <c r="D14" s="16"/>
      <c r="H14" s="81">
        <v>3.33</v>
      </c>
      <c r="K14" s="80">
        <v>4.0000000000000002E-4</v>
      </c>
      <c r="L14" s="81">
        <v>299854213.41000003</v>
      </c>
      <c r="N14" s="81">
        <v>0</v>
      </c>
      <c r="O14" s="81">
        <v>346219.82100118999</v>
      </c>
      <c r="Q14" s="80">
        <v>0.35620000000000002</v>
      </c>
      <c r="R14" s="80">
        <v>0.1149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G15" t="s">
        <v>232</v>
      </c>
      <c r="H15" s="77">
        <v>1.8</v>
      </c>
      <c r="I15" t="s">
        <v>102</v>
      </c>
      <c r="J15" s="78">
        <v>0.04</v>
      </c>
      <c r="K15" s="78">
        <v>-1E-4</v>
      </c>
      <c r="L15" s="77">
        <v>59418405.490000002</v>
      </c>
      <c r="M15" s="77">
        <v>142.69999999999999</v>
      </c>
      <c r="N15" s="77">
        <v>0</v>
      </c>
      <c r="O15" s="77">
        <v>84790.064634230002</v>
      </c>
      <c r="P15" s="78">
        <v>4.1999999999999997E-3</v>
      </c>
      <c r="Q15" s="78">
        <v>8.72E-2</v>
      </c>
      <c r="R15" s="78">
        <v>2.81E-2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G16" t="s">
        <v>235</v>
      </c>
      <c r="H16" s="77">
        <v>1</v>
      </c>
      <c r="I16" t="s">
        <v>102</v>
      </c>
      <c r="J16" s="78">
        <v>1.7500000000000002E-2</v>
      </c>
      <c r="K16" s="78">
        <v>-2.8999999999999998E-3</v>
      </c>
      <c r="L16" s="77">
        <v>60487437.920000002</v>
      </c>
      <c r="M16" s="77">
        <v>111.05</v>
      </c>
      <c r="N16" s="77">
        <v>0</v>
      </c>
      <c r="O16" s="77">
        <v>67171.299810159995</v>
      </c>
      <c r="P16" s="78">
        <v>3.7000000000000002E-3</v>
      </c>
      <c r="Q16" s="78">
        <v>6.9099999999999995E-2</v>
      </c>
      <c r="R16" s="78">
        <v>2.23E-2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G17" t="s">
        <v>238</v>
      </c>
      <c r="H17" s="77">
        <v>6.57</v>
      </c>
      <c r="I17" t="s">
        <v>102</v>
      </c>
      <c r="J17" s="78">
        <v>5.0000000000000001E-3</v>
      </c>
      <c r="K17" s="78">
        <v>5.1999999999999998E-3</v>
      </c>
      <c r="L17" s="77">
        <v>40051450</v>
      </c>
      <c r="M17" s="77">
        <v>107.02</v>
      </c>
      <c r="N17" s="77">
        <v>0</v>
      </c>
      <c r="O17" s="77">
        <v>42863.06179</v>
      </c>
      <c r="P17" s="78">
        <v>2E-3</v>
      </c>
      <c r="Q17" s="78">
        <v>4.41E-2</v>
      </c>
      <c r="R17" s="78">
        <v>1.4200000000000001E-2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G18" t="s">
        <v>241</v>
      </c>
      <c r="H18" s="77">
        <v>3.83</v>
      </c>
      <c r="I18" t="s">
        <v>102</v>
      </c>
      <c r="J18" s="78">
        <v>1E-3</v>
      </c>
      <c r="K18" s="78">
        <v>3.8999999999999998E-3</v>
      </c>
      <c r="L18" s="77">
        <v>34085000</v>
      </c>
      <c r="M18" s="77">
        <v>105.85</v>
      </c>
      <c r="N18" s="77">
        <v>0</v>
      </c>
      <c r="O18" s="77">
        <v>36078.972500000003</v>
      </c>
      <c r="P18" s="78">
        <v>2.5999999999999999E-3</v>
      </c>
      <c r="Q18" s="78">
        <v>3.7100000000000001E-2</v>
      </c>
      <c r="R18" s="78">
        <v>1.2E-2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G19" t="s">
        <v>244</v>
      </c>
      <c r="H19" s="77">
        <v>3.04</v>
      </c>
      <c r="I19" t="s">
        <v>102</v>
      </c>
      <c r="J19" s="78">
        <v>7.4999999999999997E-3</v>
      </c>
      <c r="K19" s="78">
        <v>3.3999999999999998E-3</v>
      </c>
      <c r="L19" s="77">
        <v>66739440</v>
      </c>
      <c r="M19" s="77">
        <v>109.52</v>
      </c>
      <c r="N19" s="77">
        <v>0</v>
      </c>
      <c r="O19" s="77">
        <v>73093.034688</v>
      </c>
      <c r="P19" s="78">
        <v>3.0000000000000001E-3</v>
      </c>
      <c r="Q19" s="78">
        <v>7.5200000000000003E-2</v>
      </c>
      <c r="R19" s="78">
        <v>2.4199999999999999E-2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G20" t="s">
        <v>247</v>
      </c>
      <c r="H20" s="77">
        <v>9.1300000000000008</v>
      </c>
      <c r="I20" t="s">
        <v>102</v>
      </c>
      <c r="J20" s="78">
        <v>1E-3</v>
      </c>
      <c r="K20" s="78">
        <v>6.6E-3</v>
      </c>
      <c r="L20" s="77">
        <v>8852353</v>
      </c>
      <c r="M20" s="77">
        <v>101.8</v>
      </c>
      <c r="N20" s="77">
        <v>0</v>
      </c>
      <c r="O20" s="77">
        <v>9011.6953539999995</v>
      </c>
      <c r="P20" s="78">
        <v>6.9999999999999999E-4</v>
      </c>
      <c r="Q20" s="78">
        <v>9.2999999999999992E-3</v>
      </c>
      <c r="R20" s="78">
        <v>3.0000000000000001E-3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G21" t="s">
        <v>250</v>
      </c>
      <c r="H21" s="77">
        <v>4.5999999999999996</v>
      </c>
      <c r="I21" t="s">
        <v>102</v>
      </c>
      <c r="J21" s="78">
        <v>7.4999999999999997E-3</v>
      </c>
      <c r="K21" s="78">
        <v>-1.26E-2</v>
      </c>
      <c r="L21" s="77">
        <v>27048515</v>
      </c>
      <c r="M21" s="77">
        <v>110</v>
      </c>
      <c r="N21" s="77">
        <v>0</v>
      </c>
      <c r="O21" s="77">
        <v>29753.3665</v>
      </c>
      <c r="P21" s="78">
        <v>1.4E-3</v>
      </c>
      <c r="Q21" s="78">
        <v>3.0599999999999999E-2</v>
      </c>
      <c r="R21" s="78">
        <v>9.9000000000000008E-3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G22" t="s">
        <v>253</v>
      </c>
      <c r="H22" s="77">
        <v>20.350000000000001</v>
      </c>
      <c r="I22" t="s">
        <v>102</v>
      </c>
      <c r="J22" s="78">
        <v>0.01</v>
      </c>
      <c r="K22" s="78">
        <v>9.5999999999999992E-3</v>
      </c>
      <c r="L22" s="77">
        <v>3171612</v>
      </c>
      <c r="M22" s="77">
        <v>109.04</v>
      </c>
      <c r="N22" s="77">
        <v>0</v>
      </c>
      <c r="O22" s="77">
        <v>3458.3257248</v>
      </c>
      <c r="P22" s="78">
        <v>2.0000000000000001E-4</v>
      </c>
      <c r="Q22" s="78">
        <v>3.5999999999999999E-3</v>
      </c>
      <c r="R22" s="78">
        <v>1.1000000000000001E-3</v>
      </c>
    </row>
    <row r="23" spans="2:18">
      <c r="B23" s="79" t="s">
        <v>254</v>
      </c>
      <c r="C23" s="16"/>
      <c r="D23" s="16"/>
      <c r="H23" s="81">
        <v>2.82</v>
      </c>
      <c r="K23" s="80">
        <v>2.8299999999999999E-2</v>
      </c>
      <c r="L23" s="81">
        <v>640038862.54999995</v>
      </c>
      <c r="N23" s="81">
        <v>0</v>
      </c>
      <c r="O23" s="81">
        <v>617308.30037546996</v>
      </c>
      <c r="Q23" s="80">
        <v>0.63500000000000001</v>
      </c>
      <c r="R23" s="80">
        <v>0.20480000000000001</v>
      </c>
    </row>
    <row r="24" spans="2:18">
      <c r="B24" s="79" t="s">
        <v>255</v>
      </c>
      <c r="C24" s="16"/>
      <c r="D24" s="16"/>
      <c r="H24" s="81">
        <v>0.56999999999999995</v>
      </c>
      <c r="K24" s="80">
        <v>2.4199999999999999E-2</v>
      </c>
      <c r="L24" s="81">
        <v>122223355</v>
      </c>
      <c r="N24" s="81">
        <v>0</v>
      </c>
      <c r="O24" s="81">
        <v>120445.6076871</v>
      </c>
      <c r="Q24" s="80">
        <v>0.1239</v>
      </c>
      <c r="R24" s="80">
        <v>0.04</v>
      </c>
    </row>
    <row r="25" spans="2:18">
      <c r="B25" t="s">
        <v>256</v>
      </c>
      <c r="C25" t="s">
        <v>257</v>
      </c>
      <c r="D25" t="s">
        <v>100</v>
      </c>
      <c r="E25" t="s">
        <v>231</v>
      </c>
      <c r="G25" t="s">
        <v>258</v>
      </c>
      <c r="H25" s="77">
        <v>0.93</v>
      </c>
      <c r="I25" t="s">
        <v>102</v>
      </c>
      <c r="J25" s="78">
        <v>0</v>
      </c>
      <c r="K25" s="78">
        <v>2.8500000000000001E-2</v>
      </c>
      <c r="L25" s="77">
        <v>22300000</v>
      </c>
      <c r="M25" s="77">
        <v>97.41</v>
      </c>
      <c r="N25" s="77">
        <v>0</v>
      </c>
      <c r="O25" s="77">
        <v>21722.43</v>
      </c>
      <c r="P25" s="78">
        <v>1.6999999999999999E-3</v>
      </c>
      <c r="Q25" s="78">
        <v>2.23E-2</v>
      </c>
      <c r="R25" s="78">
        <v>7.1999999999999998E-3</v>
      </c>
    </row>
    <row r="26" spans="2:18">
      <c r="B26" t="s">
        <v>259</v>
      </c>
      <c r="C26" t="s">
        <v>260</v>
      </c>
      <c r="D26" t="s">
        <v>100</v>
      </c>
      <c r="E26" t="s">
        <v>231</v>
      </c>
      <c r="G26" t="s">
        <v>261</v>
      </c>
      <c r="H26" s="77">
        <v>0.26</v>
      </c>
      <c r="I26" t="s">
        <v>102</v>
      </c>
      <c r="J26" s="78">
        <v>0</v>
      </c>
      <c r="K26" s="78">
        <v>1.8100000000000002E-2</v>
      </c>
      <c r="L26" s="77">
        <v>2623316</v>
      </c>
      <c r="M26" s="77">
        <v>99.53</v>
      </c>
      <c r="N26" s="77">
        <v>0</v>
      </c>
      <c r="O26" s="77">
        <v>2610.9864148000001</v>
      </c>
      <c r="P26" s="78">
        <v>2.0000000000000001E-4</v>
      </c>
      <c r="Q26" s="78">
        <v>2.7000000000000001E-3</v>
      </c>
      <c r="R26" s="78">
        <v>8.9999999999999998E-4</v>
      </c>
    </row>
    <row r="27" spans="2:18">
      <c r="B27" t="s">
        <v>262</v>
      </c>
      <c r="C27" t="s">
        <v>263</v>
      </c>
      <c r="D27" t="s">
        <v>100</v>
      </c>
      <c r="E27" t="s">
        <v>231</v>
      </c>
      <c r="G27" t="s">
        <v>264</v>
      </c>
      <c r="H27" s="77">
        <v>0.51</v>
      </c>
      <c r="I27" t="s">
        <v>102</v>
      </c>
      <c r="J27" s="78">
        <v>0</v>
      </c>
      <c r="K27" s="78">
        <v>2.5499999999999998E-2</v>
      </c>
      <c r="L27" s="77">
        <v>6080000</v>
      </c>
      <c r="M27" s="77">
        <v>98.72</v>
      </c>
      <c r="N27" s="77">
        <v>0</v>
      </c>
      <c r="O27" s="77">
        <v>6002.1760000000004</v>
      </c>
      <c r="P27" s="78">
        <v>5.9999999999999995E-4</v>
      </c>
      <c r="Q27" s="78">
        <v>6.1999999999999998E-3</v>
      </c>
      <c r="R27" s="78">
        <v>2E-3</v>
      </c>
    </row>
    <row r="28" spans="2:18">
      <c r="B28" t="s">
        <v>265</v>
      </c>
      <c r="C28" t="s">
        <v>266</v>
      </c>
      <c r="D28" t="s">
        <v>100</v>
      </c>
      <c r="E28" t="s">
        <v>231</v>
      </c>
      <c r="G28" t="s">
        <v>267</v>
      </c>
      <c r="H28" s="77">
        <v>0.36</v>
      </c>
      <c r="I28" t="s">
        <v>102</v>
      </c>
      <c r="J28" s="78">
        <v>0</v>
      </c>
      <c r="K28" s="78">
        <v>2.18E-2</v>
      </c>
      <c r="L28" s="77">
        <v>14069400</v>
      </c>
      <c r="M28" s="77">
        <v>99.23</v>
      </c>
      <c r="N28" s="77">
        <v>0</v>
      </c>
      <c r="O28" s="77">
        <v>13961.065619999999</v>
      </c>
      <c r="P28" s="78">
        <v>1.1999999999999999E-3</v>
      </c>
      <c r="Q28" s="78">
        <v>1.44E-2</v>
      </c>
      <c r="R28" s="78">
        <v>4.5999999999999999E-3</v>
      </c>
    </row>
    <row r="29" spans="2:18">
      <c r="B29" t="s">
        <v>268</v>
      </c>
      <c r="C29" t="s">
        <v>269</v>
      </c>
      <c r="D29" t="s">
        <v>100</v>
      </c>
      <c r="E29" t="s">
        <v>231</v>
      </c>
      <c r="G29" t="s">
        <v>247</v>
      </c>
      <c r="H29" s="77">
        <v>0.68</v>
      </c>
      <c r="I29" t="s">
        <v>102</v>
      </c>
      <c r="J29" s="78">
        <v>0</v>
      </c>
      <c r="K29" s="78">
        <v>2.6700000000000002E-2</v>
      </c>
      <c r="L29" s="77">
        <v>124000</v>
      </c>
      <c r="M29" s="77">
        <v>98.21</v>
      </c>
      <c r="N29" s="77">
        <v>0</v>
      </c>
      <c r="O29" s="77">
        <v>121.7804</v>
      </c>
      <c r="P29" s="78">
        <v>0</v>
      </c>
      <c r="Q29" s="78">
        <v>1E-4</v>
      </c>
      <c r="R29" s="78">
        <v>0</v>
      </c>
    </row>
    <row r="30" spans="2:18">
      <c r="B30" t="s">
        <v>270</v>
      </c>
      <c r="C30" t="s">
        <v>271</v>
      </c>
      <c r="D30" t="s">
        <v>100</v>
      </c>
      <c r="E30" t="s">
        <v>231</v>
      </c>
      <c r="G30" t="s">
        <v>264</v>
      </c>
      <c r="H30" s="77">
        <v>0.76</v>
      </c>
      <c r="I30" t="s">
        <v>102</v>
      </c>
      <c r="J30" s="78">
        <v>0</v>
      </c>
      <c r="K30" s="78">
        <v>2.7300000000000001E-2</v>
      </c>
      <c r="L30" s="77">
        <v>12350823</v>
      </c>
      <c r="M30" s="77">
        <v>97.97</v>
      </c>
      <c r="N30" s="77">
        <v>0</v>
      </c>
      <c r="O30" s="77">
        <v>12100.1012931</v>
      </c>
      <c r="P30" s="78">
        <v>1.1000000000000001E-3</v>
      </c>
      <c r="Q30" s="78">
        <v>1.24E-2</v>
      </c>
      <c r="R30" s="78">
        <v>4.0000000000000001E-3</v>
      </c>
    </row>
    <row r="31" spans="2:18">
      <c r="B31" t="s">
        <v>272</v>
      </c>
      <c r="C31" t="s">
        <v>273</v>
      </c>
      <c r="D31" t="s">
        <v>100</v>
      </c>
      <c r="E31" t="s">
        <v>231</v>
      </c>
      <c r="G31" t="s">
        <v>235</v>
      </c>
      <c r="H31" s="77">
        <v>0.09</v>
      </c>
      <c r="I31" t="s">
        <v>102</v>
      </c>
      <c r="J31" s="78">
        <v>0</v>
      </c>
      <c r="K31" s="78">
        <v>1.67E-2</v>
      </c>
      <c r="L31" s="77">
        <v>14141868</v>
      </c>
      <c r="M31" s="77">
        <v>99.85</v>
      </c>
      <c r="N31" s="77">
        <v>0</v>
      </c>
      <c r="O31" s="77">
        <v>14120.655198</v>
      </c>
      <c r="P31" s="78">
        <v>1E-3</v>
      </c>
      <c r="Q31" s="78">
        <v>1.4500000000000001E-2</v>
      </c>
      <c r="R31" s="78">
        <v>4.7000000000000002E-3</v>
      </c>
    </row>
    <row r="32" spans="2:18">
      <c r="B32" t="s">
        <v>274</v>
      </c>
      <c r="C32" t="s">
        <v>275</v>
      </c>
      <c r="D32" t="s">
        <v>100</v>
      </c>
      <c r="E32" t="s">
        <v>231</v>
      </c>
      <c r="G32" t="s">
        <v>276</v>
      </c>
      <c r="H32" s="77">
        <v>0.19</v>
      </c>
      <c r="I32" t="s">
        <v>102</v>
      </c>
      <c r="J32" s="78">
        <v>0</v>
      </c>
      <c r="K32" s="78">
        <v>1.6799999999999999E-2</v>
      </c>
      <c r="L32" s="77">
        <v>4853948</v>
      </c>
      <c r="M32" s="77">
        <v>99.69</v>
      </c>
      <c r="N32" s="77">
        <v>0</v>
      </c>
      <c r="O32" s="77">
        <v>4838.9007611999996</v>
      </c>
      <c r="P32" s="78">
        <v>2.9999999999999997E-4</v>
      </c>
      <c r="Q32" s="78">
        <v>5.0000000000000001E-3</v>
      </c>
      <c r="R32" s="78">
        <v>1.6000000000000001E-3</v>
      </c>
    </row>
    <row r="33" spans="2:18">
      <c r="B33" t="s">
        <v>277</v>
      </c>
      <c r="C33" t="s">
        <v>278</v>
      </c>
      <c r="D33" t="s">
        <v>100</v>
      </c>
      <c r="E33" t="s">
        <v>231</v>
      </c>
      <c r="G33" t="s">
        <v>279</v>
      </c>
      <c r="H33" s="77">
        <v>0.42</v>
      </c>
      <c r="I33" t="s">
        <v>102</v>
      </c>
      <c r="J33" s="78">
        <v>0</v>
      </c>
      <c r="K33" s="78">
        <v>2.35E-2</v>
      </c>
      <c r="L33" s="77">
        <v>18150000</v>
      </c>
      <c r="M33" s="77">
        <v>99.03</v>
      </c>
      <c r="N33" s="77">
        <v>0</v>
      </c>
      <c r="O33" s="77">
        <v>17973.945</v>
      </c>
      <c r="P33" s="78">
        <v>1.6999999999999999E-3</v>
      </c>
      <c r="Q33" s="78">
        <v>1.8499999999999999E-2</v>
      </c>
      <c r="R33" s="78">
        <v>6.0000000000000001E-3</v>
      </c>
    </row>
    <row r="34" spans="2:18">
      <c r="B34" t="s">
        <v>280</v>
      </c>
      <c r="C34" t="s">
        <v>281</v>
      </c>
      <c r="D34" t="s">
        <v>100</v>
      </c>
      <c r="E34" t="s">
        <v>231</v>
      </c>
      <c r="G34" t="s">
        <v>264</v>
      </c>
      <c r="H34" s="77">
        <v>0.59</v>
      </c>
      <c r="I34" t="s">
        <v>102</v>
      </c>
      <c r="J34" s="78">
        <v>0</v>
      </c>
      <c r="K34" s="78">
        <v>2.5499999999999998E-2</v>
      </c>
      <c r="L34" s="77">
        <v>10640000</v>
      </c>
      <c r="M34" s="77">
        <v>98.53</v>
      </c>
      <c r="N34" s="77">
        <v>0</v>
      </c>
      <c r="O34" s="77">
        <v>10483.592000000001</v>
      </c>
      <c r="P34" s="78">
        <v>1E-3</v>
      </c>
      <c r="Q34" s="78">
        <v>1.0800000000000001E-2</v>
      </c>
      <c r="R34" s="78">
        <v>3.5000000000000001E-3</v>
      </c>
    </row>
    <row r="35" spans="2:18">
      <c r="B35" t="s">
        <v>282</v>
      </c>
      <c r="C35" t="s">
        <v>283</v>
      </c>
      <c r="D35" t="s">
        <v>100</v>
      </c>
      <c r="E35" t="s">
        <v>231</v>
      </c>
      <c r="G35" t="s">
        <v>264</v>
      </c>
      <c r="H35" s="77">
        <v>0.84</v>
      </c>
      <c r="I35" t="s">
        <v>102</v>
      </c>
      <c r="J35" s="78">
        <v>0</v>
      </c>
      <c r="K35" s="78">
        <v>2.75E-2</v>
      </c>
      <c r="L35" s="77">
        <v>16890000</v>
      </c>
      <c r="M35" s="77">
        <v>97.75</v>
      </c>
      <c r="N35" s="77">
        <v>0</v>
      </c>
      <c r="O35" s="77">
        <v>16509.974999999999</v>
      </c>
      <c r="P35" s="78">
        <v>1.4E-3</v>
      </c>
      <c r="Q35" s="78">
        <v>1.7000000000000001E-2</v>
      </c>
      <c r="R35" s="78">
        <v>5.4999999999999997E-3</v>
      </c>
    </row>
    <row r="36" spans="2:18">
      <c r="B36" s="79" t="s">
        <v>284</v>
      </c>
      <c r="C36" s="16"/>
      <c r="D36" s="16"/>
      <c r="H36" s="81">
        <v>3.37</v>
      </c>
      <c r="K36" s="80">
        <v>2.93E-2</v>
      </c>
      <c r="L36" s="81">
        <v>517050320.55000001</v>
      </c>
      <c r="N36" s="81">
        <v>0</v>
      </c>
      <c r="O36" s="81">
        <v>496093.98582817003</v>
      </c>
      <c r="Q36" s="80">
        <v>0.51029999999999998</v>
      </c>
      <c r="R36" s="80">
        <v>0.1646</v>
      </c>
    </row>
    <row r="37" spans="2:18">
      <c r="B37" t="s">
        <v>285</v>
      </c>
      <c r="C37" t="s">
        <v>286</v>
      </c>
      <c r="D37" t="s">
        <v>100</v>
      </c>
      <c r="E37" t="s">
        <v>231</v>
      </c>
      <c r="G37" t="s">
        <v>287</v>
      </c>
      <c r="H37" s="77">
        <v>3.38</v>
      </c>
      <c r="I37" t="s">
        <v>102</v>
      </c>
      <c r="J37" s="78">
        <v>5.0000000000000001E-3</v>
      </c>
      <c r="K37" s="78">
        <v>3.2099999999999997E-2</v>
      </c>
      <c r="L37" s="77">
        <v>13274000</v>
      </c>
      <c r="M37" s="77">
        <v>91.65</v>
      </c>
      <c r="N37" s="77">
        <v>0</v>
      </c>
      <c r="O37" s="77">
        <v>12165.620999999999</v>
      </c>
      <c r="P37" s="78">
        <v>8.0000000000000004E-4</v>
      </c>
      <c r="Q37" s="78">
        <v>1.2500000000000001E-2</v>
      </c>
      <c r="R37" s="78">
        <v>4.0000000000000001E-3</v>
      </c>
    </row>
    <row r="38" spans="2:18">
      <c r="B38" t="s">
        <v>288</v>
      </c>
      <c r="C38" t="s">
        <v>289</v>
      </c>
      <c r="D38" t="s">
        <v>100</v>
      </c>
      <c r="E38" t="s">
        <v>231</v>
      </c>
      <c r="G38" t="s">
        <v>232</v>
      </c>
      <c r="H38" s="77">
        <v>2.08</v>
      </c>
      <c r="I38" t="s">
        <v>102</v>
      </c>
      <c r="J38" s="78">
        <v>4.0000000000000001E-3</v>
      </c>
      <c r="K38" s="78">
        <v>3.15E-2</v>
      </c>
      <c r="L38" s="77">
        <v>32662000</v>
      </c>
      <c r="M38" s="77">
        <v>94.89</v>
      </c>
      <c r="N38" s="77">
        <v>0</v>
      </c>
      <c r="O38" s="77">
        <v>30992.971799999999</v>
      </c>
      <c r="P38" s="78">
        <v>2E-3</v>
      </c>
      <c r="Q38" s="78">
        <v>3.1899999999999998E-2</v>
      </c>
      <c r="R38" s="78">
        <v>1.03E-2</v>
      </c>
    </row>
    <row r="39" spans="2:18">
      <c r="B39" t="s">
        <v>290</v>
      </c>
      <c r="C39" t="s">
        <v>291</v>
      </c>
      <c r="D39" t="s">
        <v>100</v>
      </c>
      <c r="E39" t="s">
        <v>231</v>
      </c>
      <c r="G39" t="s">
        <v>292</v>
      </c>
      <c r="H39" s="77">
        <v>4.3</v>
      </c>
      <c r="I39" t="s">
        <v>102</v>
      </c>
      <c r="J39" s="78">
        <v>0.02</v>
      </c>
      <c r="K39" s="78">
        <v>3.3000000000000002E-2</v>
      </c>
      <c r="L39" s="77">
        <v>52680634</v>
      </c>
      <c r="M39" s="77">
        <v>95.64</v>
      </c>
      <c r="N39" s="77">
        <v>0</v>
      </c>
      <c r="O39" s="77">
        <v>50383.758357600003</v>
      </c>
      <c r="P39" s="78">
        <v>2.5999999999999999E-3</v>
      </c>
      <c r="Q39" s="78">
        <v>5.1799999999999999E-2</v>
      </c>
      <c r="R39" s="78">
        <v>1.67E-2</v>
      </c>
    </row>
    <row r="40" spans="2:18">
      <c r="B40" t="s">
        <v>293</v>
      </c>
      <c r="C40" t="s">
        <v>294</v>
      </c>
      <c r="D40" t="s">
        <v>100</v>
      </c>
      <c r="E40" t="s">
        <v>231</v>
      </c>
      <c r="G40" t="s">
        <v>295</v>
      </c>
      <c r="H40" s="77">
        <v>7.2</v>
      </c>
      <c r="I40" t="s">
        <v>102</v>
      </c>
      <c r="J40" s="78">
        <v>0.01</v>
      </c>
      <c r="K40" s="78">
        <v>3.39E-2</v>
      </c>
      <c r="L40" s="77">
        <v>41317862</v>
      </c>
      <c r="M40" s="77">
        <v>84.97</v>
      </c>
      <c r="N40" s="77">
        <v>0</v>
      </c>
      <c r="O40" s="77">
        <v>35107.787341399999</v>
      </c>
      <c r="P40" s="78">
        <v>1.6999999999999999E-3</v>
      </c>
      <c r="Q40" s="78">
        <v>3.61E-2</v>
      </c>
      <c r="R40" s="78">
        <v>1.1599999999999999E-2</v>
      </c>
    </row>
    <row r="41" spans="2:18">
      <c r="B41" t="s">
        <v>296</v>
      </c>
      <c r="C41" t="s">
        <v>297</v>
      </c>
      <c r="D41" t="s">
        <v>100</v>
      </c>
      <c r="E41" t="s">
        <v>231</v>
      </c>
      <c r="G41" t="s">
        <v>298</v>
      </c>
      <c r="H41" s="77">
        <v>16.149999999999999</v>
      </c>
      <c r="I41" t="s">
        <v>102</v>
      </c>
      <c r="J41" s="78">
        <v>3.7499999999999999E-2</v>
      </c>
      <c r="K41" s="78">
        <v>3.7499999999999999E-2</v>
      </c>
      <c r="L41" s="77">
        <v>13722590</v>
      </c>
      <c r="M41" s="77">
        <v>101.8</v>
      </c>
      <c r="N41" s="77">
        <v>0</v>
      </c>
      <c r="O41" s="77">
        <v>13969.59662</v>
      </c>
      <c r="P41" s="78">
        <v>5.0000000000000001E-4</v>
      </c>
      <c r="Q41" s="78">
        <v>1.44E-2</v>
      </c>
      <c r="R41" s="78">
        <v>4.5999999999999999E-3</v>
      </c>
    </row>
    <row r="42" spans="2:18">
      <c r="B42" t="s">
        <v>299</v>
      </c>
      <c r="C42" t="s">
        <v>300</v>
      </c>
      <c r="D42" t="s">
        <v>100</v>
      </c>
      <c r="E42" t="s">
        <v>231</v>
      </c>
      <c r="G42" t="s">
        <v>264</v>
      </c>
      <c r="H42" s="77">
        <v>8.9600000000000009</v>
      </c>
      <c r="I42" t="s">
        <v>102</v>
      </c>
      <c r="J42" s="78">
        <v>1.2999999999999999E-2</v>
      </c>
      <c r="K42" s="78">
        <v>3.4000000000000002E-2</v>
      </c>
      <c r="L42" s="77">
        <v>20857907</v>
      </c>
      <c r="M42" s="77">
        <v>83.62</v>
      </c>
      <c r="N42" s="77">
        <v>0</v>
      </c>
      <c r="O42" s="77">
        <v>17441.381833399999</v>
      </c>
      <c r="P42" s="78">
        <v>2.5999999999999999E-3</v>
      </c>
      <c r="Q42" s="78">
        <v>1.7899999999999999E-2</v>
      </c>
      <c r="R42" s="78">
        <v>5.7999999999999996E-3</v>
      </c>
    </row>
    <row r="43" spans="2:18">
      <c r="B43" t="s">
        <v>301</v>
      </c>
      <c r="C43" t="s">
        <v>302</v>
      </c>
      <c r="D43" t="s">
        <v>100</v>
      </c>
      <c r="E43" t="s">
        <v>231</v>
      </c>
      <c r="G43" t="s">
        <v>264</v>
      </c>
      <c r="H43" s="77">
        <v>12.96</v>
      </c>
      <c r="I43" t="s">
        <v>102</v>
      </c>
      <c r="J43" s="78">
        <v>1.4999999999999999E-2</v>
      </c>
      <c r="K43" s="78">
        <v>3.5400000000000001E-2</v>
      </c>
      <c r="L43" s="77">
        <v>12437000</v>
      </c>
      <c r="M43" s="77">
        <v>77.45</v>
      </c>
      <c r="N43" s="77">
        <v>0</v>
      </c>
      <c r="O43" s="77">
        <v>9632.4565000000002</v>
      </c>
      <c r="P43" s="78">
        <v>6.9999999999999999E-4</v>
      </c>
      <c r="Q43" s="78">
        <v>9.9000000000000008E-3</v>
      </c>
      <c r="R43" s="78">
        <v>3.2000000000000002E-3</v>
      </c>
    </row>
    <row r="44" spans="2:18">
      <c r="B44" t="s">
        <v>303</v>
      </c>
      <c r="C44" t="s">
        <v>304</v>
      </c>
      <c r="D44" t="s">
        <v>100</v>
      </c>
      <c r="E44" t="s">
        <v>231</v>
      </c>
      <c r="G44" t="s">
        <v>305</v>
      </c>
      <c r="H44" s="77">
        <v>5.67</v>
      </c>
      <c r="I44" t="s">
        <v>102</v>
      </c>
      <c r="J44" s="78">
        <v>2.2499999999999999E-2</v>
      </c>
      <c r="K44" s="78">
        <v>3.32E-2</v>
      </c>
      <c r="L44" s="77">
        <v>61036261</v>
      </c>
      <c r="M44" s="77">
        <v>94.25</v>
      </c>
      <c r="N44" s="77">
        <v>0</v>
      </c>
      <c r="O44" s="77">
        <v>57526.675992500001</v>
      </c>
      <c r="P44" s="78">
        <v>3.3E-3</v>
      </c>
      <c r="Q44" s="78">
        <v>5.9200000000000003E-2</v>
      </c>
      <c r="R44" s="78">
        <v>1.9099999999999999E-2</v>
      </c>
    </row>
    <row r="45" spans="2:18">
      <c r="B45" t="s">
        <v>306</v>
      </c>
      <c r="C45" t="s">
        <v>307</v>
      </c>
      <c r="D45" t="s">
        <v>100</v>
      </c>
      <c r="E45" t="s">
        <v>231</v>
      </c>
      <c r="G45" t="s">
        <v>308</v>
      </c>
      <c r="H45" s="77">
        <v>0.17</v>
      </c>
      <c r="I45" t="s">
        <v>102</v>
      </c>
      <c r="J45" s="78">
        <v>1.2500000000000001E-2</v>
      </c>
      <c r="K45" s="78">
        <v>1.67E-2</v>
      </c>
      <c r="L45" s="77">
        <v>58905796</v>
      </c>
      <c r="M45" s="77">
        <v>100.97</v>
      </c>
      <c r="N45" s="77">
        <v>0</v>
      </c>
      <c r="O45" s="77">
        <v>59477.182221199997</v>
      </c>
      <c r="P45" s="78">
        <v>3.7000000000000002E-3</v>
      </c>
      <c r="Q45" s="78">
        <v>6.1199999999999997E-2</v>
      </c>
      <c r="R45" s="78">
        <v>1.9699999999999999E-2</v>
      </c>
    </row>
    <row r="46" spans="2:18">
      <c r="B46" t="s">
        <v>309</v>
      </c>
      <c r="C46" t="s">
        <v>310</v>
      </c>
      <c r="D46" t="s">
        <v>100</v>
      </c>
      <c r="E46" t="s">
        <v>231</v>
      </c>
      <c r="G46" t="s">
        <v>311</v>
      </c>
      <c r="H46" s="77">
        <v>1.1499999999999999</v>
      </c>
      <c r="I46" t="s">
        <v>102</v>
      </c>
      <c r="J46" s="78">
        <v>1.4999999999999999E-2</v>
      </c>
      <c r="K46" s="78">
        <v>2.9000000000000001E-2</v>
      </c>
      <c r="L46" s="77">
        <v>17230765</v>
      </c>
      <c r="M46" s="77">
        <v>99.66</v>
      </c>
      <c r="N46" s="77">
        <v>0</v>
      </c>
      <c r="O46" s="77">
        <v>17172.180399000001</v>
      </c>
      <c r="P46" s="78">
        <v>1.2999999999999999E-3</v>
      </c>
      <c r="Q46" s="78">
        <v>1.77E-2</v>
      </c>
      <c r="R46" s="78">
        <v>5.7000000000000002E-3</v>
      </c>
    </row>
    <row r="47" spans="2:18">
      <c r="B47" t="s">
        <v>312</v>
      </c>
      <c r="C47" t="s">
        <v>313</v>
      </c>
      <c r="D47" t="s">
        <v>100</v>
      </c>
      <c r="E47" t="s">
        <v>231</v>
      </c>
      <c r="G47" t="s">
        <v>314</v>
      </c>
      <c r="H47" s="77">
        <v>0.5</v>
      </c>
      <c r="I47" t="s">
        <v>102</v>
      </c>
      <c r="J47" s="78">
        <v>4.2500000000000003E-2</v>
      </c>
      <c r="K47" s="78">
        <v>2.5700000000000001E-2</v>
      </c>
      <c r="L47" s="77">
        <v>51604326.549999997</v>
      </c>
      <c r="M47" s="77">
        <v>102.94</v>
      </c>
      <c r="N47" s="77">
        <v>0</v>
      </c>
      <c r="O47" s="77">
        <v>53121.49375057</v>
      </c>
      <c r="P47" s="78">
        <v>3.8E-3</v>
      </c>
      <c r="Q47" s="78">
        <v>5.4600000000000003E-2</v>
      </c>
      <c r="R47" s="78">
        <v>1.7600000000000001E-2</v>
      </c>
    </row>
    <row r="48" spans="2:18">
      <c r="B48" t="s">
        <v>315</v>
      </c>
      <c r="C48" t="s">
        <v>316</v>
      </c>
      <c r="D48" t="s">
        <v>100</v>
      </c>
      <c r="E48" t="s">
        <v>231</v>
      </c>
      <c r="G48" t="s">
        <v>317</v>
      </c>
      <c r="H48" s="77">
        <v>1.47</v>
      </c>
      <c r="I48" t="s">
        <v>102</v>
      </c>
      <c r="J48" s="78">
        <v>3.7499999999999999E-2</v>
      </c>
      <c r="K48" s="78">
        <v>3.0599999999999999E-2</v>
      </c>
      <c r="L48" s="77">
        <v>38113583</v>
      </c>
      <c r="M48" s="77">
        <v>102.85</v>
      </c>
      <c r="N48" s="77">
        <v>0</v>
      </c>
      <c r="O48" s="77">
        <v>39199.820115499999</v>
      </c>
      <c r="P48" s="78">
        <v>1.8E-3</v>
      </c>
      <c r="Q48" s="78">
        <v>4.0300000000000002E-2</v>
      </c>
      <c r="R48" s="78">
        <v>1.2999999999999999E-2</v>
      </c>
    </row>
    <row r="49" spans="2:18">
      <c r="B49" t="s">
        <v>318</v>
      </c>
      <c r="C49" t="s">
        <v>319</v>
      </c>
      <c r="D49" t="s">
        <v>100</v>
      </c>
      <c r="E49" t="s">
        <v>231</v>
      </c>
      <c r="G49" t="s">
        <v>320</v>
      </c>
      <c r="H49" s="77">
        <v>2.87</v>
      </c>
      <c r="I49" t="s">
        <v>102</v>
      </c>
      <c r="J49" s="78">
        <v>1.7500000000000002E-2</v>
      </c>
      <c r="K49" s="78">
        <v>3.1800000000000002E-2</v>
      </c>
      <c r="L49" s="77">
        <v>15917834</v>
      </c>
      <c r="M49" s="77">
        <v>96.17</v>
      </c>
      <c r="N49" s="77">
        <v>0</v>
      </c>
      <c r="O49" s="77">
        <v>15308.180957799999</v>
      </c>
      <c r="P49" s="78">
        <v>8.0000000000000004E-4</v>
      </c>
      <c r="Q49" s="78">
        <v>1.5699999999999999E-2</v>
      </c>
      <c r="R49" s="78">
        <v>5.1000000000000004E-3</v>
      </c>
    </row>
    <row r="50" spans="2:18">
      <c r="B50" t="s">
        <v>321</v>
      </c>
      <c r="C50" t="s">
        <v>322</v>
      </c>
      <c r="D50" t="s">
        <v>100</v>
      </c>
      <c r="E50" t="s">
        <v>231</v>
      </c>
      <c r="G50" t="s">
        <v>323</v>
      </c>
      <c r="H50" s="77">
        <v>2.57</v>
      </c>
      <c r="I50" t="s">
        <v>102</v>
      </c>
      <c r="J50" s="78">
        <v>5.0000000000000001E-3</v>
      </c>
      <c r="K50" s="78">
        <v>3.09E-2</v>
      </c>
      <c r="L50" s="77">
        <v>21656552</v>
      </c>
      <c r="M50" s="77">
        <v>93.86</v>
      </c>
      <c r="N50" s="77">
        <v>0</v>
      </c>
      <c r="O50" s="77">
        <v>20326.839707200001</v>
      </c>
      <c r="P50" s="78">
        <v>1.1000000000000001E-3</v>
      </c>
      <c r="Q50" s="78">
        <v>2.0899999999999998E-2</v>
      </c>
      <c r="R50" s="78">
        <v>6.7000000000000002E-3</v>
      </c>
    </row>
    <row r="51" spans="2:18">
      <c r="B51" t="s">
        <v>324</v>
      </c>
      <c r="C51" t="s">
        <v>325</v>
      </c>
      <c r="D51" t="s">
        <v>100</v>
      </c>
      <c r="E51" t="s">
        <v>231</v>
      </c>
      <c r="G51" t="s">
        <v>326</v>
      </c>
      <c r="H51" s="77">
        <v>0.83</v>
      </c>
      <c r="I51" t="s">
        <v>102</v>
      </c>
      <c r="J51" s="78">
        <v>1.5E-3</v>
      </c>
      <c r="K51" s="78">
        <v>2.7400000000000001E-2</v>
      </c>
      <c r="L51" s="77">
        <v>65633210</v>
      </c>
      <c r="M51" s="77">
        <v>97.92</v>
      </c>
      <c r="N51" s="77">
        <v>0</v>
      </c>
      <c r="O51" s="77">
        <v>64268.039232000003</v>
      </c>
      <c r="P51" s="78">
        <v>4.1999999999999997E-3</v>
      </c>
      <c r="Q51" s="78">
        <v>6.6100000000000006E-2</v>
      </c>
      <c r="R51" s="78">
        <v>2.1299999999999999E-2</v>
      </c>
    </row>
    <row r="52" spans="2:18">
      <c r="B52" s="79" t="s">
        <v>327</v>
      </c>
      <c r="C52" s="16"/>
      <c r="D52" s="16"/>
      <c r="H52" s="81">
        <v>3.67</v>
      </c>
      <c r="K52" s="80">
        <v>-1.2999999999999999E-3</v>
      </c>
      <c r="L52" s="81">
        <v>765187</v>
      </c>
      <c r="N52" s="81">
        <v>0</v>
      </c>
      <c r="O52" s="81">
        <v>768.70686020000005</v>
      </c>
      <c r="Q52" s="80">
        <v>8.0000000000000004E-4</v>
      </c>
      <c r="R52" s="80">
        <v>2.9999999999999997E-4</v>
      </c>
    </row>
    <row r="53" spans="2:18">
      <c r="B53" t="s">
        <v>328</v>
      </c>
      <c r="C53" t="s">
        <v>329</v>
      </c>
      <c r="D53" t="s">
        <v>100</v>
      </c>
      <c r="E53" t="s">
        <v>231</v>
      </c>
      <c r="G53" t="s">
        <v>330</v>
      </c>
      <c r="H53" s="77">
        <v>3.67</v>
      </c>
      <c r="I53" t="s">
        <v>102</v>
      </c>
      <c r="J53" s="78">
        <v>0</v>
      </c>
      <c r="K53" s="78">
        <v>-1.2999999999999999E-3</v>
      </c>
      <c r="L53" s="77">
        <v>765187</v>
      </c>
      <c r="M53" s="77">
        <v>100.46</v>
      </c>
      <c r="N53" s="77">
        <v>0</v>
      </c>
      <c r="O53" s="77">
        <v>768.70686020000005</v>
      </c>
      <c r="P53" s="78">
        <v>0</v>
      </c>
      <c r="Q53" s="78">
        <v>8.0000000000000004E-4</v>
      </c>
      <c r="R53" s="78">
        <v>2.9999999999999997E-4</v>
      </c>
    </row>
    <row r="54" spans="2:18">
      <c r="B54" s="79" t="s">
        <v>331</v>
      </c>
      <c r="C54" s="16"/>
      <c r="D54" s="16"/>
      <c r="H54" s="81">
        <v>0</v>
      </c>
      <c r="K54" s="80">
        <v>0</v>
      </c>
      <c r="L54" s="81">
        <v>0</v>
      </c>
      <c r="N54" s="81">
        <v>0</v>
      </c>
      <c r="O54" s="81">
        <v>0</v>
      </c>
      <c r="Q54" s="80">
        <v>0</v>
      </c>
      <c r="R54" s="80">
        <v>0</v>
      </c>
    </row>
    <row r="55" spans="2:18">
      <c r="B55" t="s">
        <v>219</v>
      </c>
      <c r="C55" t="s">
        <v>219</v>
      </c>
      <c r="D55" s="16"/>
      <c r="E55" t="s">
        <v>219</v>
      </c>
      <c r="H55" s="77">
        <v>0</v>
      </c>
      <c r="I55" t="s">
        <v>219</v>
      </c>
      <c r="J55" s="78">
        <v>0</v>
      </c>
      <c r="K55" s="78">
        <v>0</v>
      </c>
      <c r="L55" s="77">
        <v>0</v>
      </c>
      <c r="M55" s="77">
        <v>0</v>
      </c>
      <c r="O55" s="77">
        <v>0</v>
      </c>
      <c r="P55" s="78">
        <v>0</v>
      </c>
      <c r="Q55" s="78">
        <v>0</v>
      </c>
      <c r="R55" s="78">
        <v>0</v>
      </c>
    </row>
    <row r="56" spans="2:18">
      <c r="B56" s="79" t="s">
        <v>224</v>
      </c>
      <c r="C56" s="16"/>
      <c r="D56" s="16"/>
      <c r="H56" s="81">
        <v>2.59</v>
      </c>
      <c r="K56" s="80">
        <v>-1.01E-2</v>
      </c>
      <c r="L56" s="81">
        <v>2330000</v>
      </c>
      <c r="N56" s="81">
        <v>0</v>
      </c>
      <c r="O56" s="81">
        <v>8539.3982373318995</v>
      </c>
      <c r="Q56" s="80">
        <v>8.8000000000000005E-3</v>
      </c>
      <c r="R56" s="80">
        <v>2.8E-3</v>
      </c>
    </row>
    <row r="57" spans="2:18">
      <c r="B57" s="79" t="s">
        <v>332</v>
      </c>
      <c r="C57" s="16"/>
      <c r="D57" s="16"/>
      <c r="H57" s="81">
        <v>2.59</v>
      </c>
      <c r="K57" s="80">
        <v>-1.01E-2</v>
      </c>
      <c r="L57" s="81">
        <v>2330000</v>
      </c>
      <c r="N57" s="81">
        <v>0</v>
      </c>
      <c r="O57" s="81">
        <v>8539.3982373318995</v>
      </c>
      <c r="Q57" s="80">
        <v>8.8000000000000005E-3</v>
      </c>
      <c r="R57" s="80">
        <v>2.8E-3</v>
      </c>
    </row>
    <row r="58" spans="2:18">
      <c r="B58" t="s">
        <v>333</v>
      </c>
      <c r="C58" t="s">
        <v>334</v>
      </c>
      <c r="D58" t="s">
        <v>100</v>
      </c>
      <c r="E58" t="s">
        <v>335</v>
      </c>
      <c r="F58" t="s">
        <v>336</v>
      </c>
      <c r="H58" s="77">
        <v>1.31</v>
      </c>
      <c r="I58" t="s">
        <v>102</v>
      </c>
      <c r="J58" s="78">
        <v>2.8799999999999999E-2</v>
      </c>
      <c r="K58" s="78">
        <v>-3.3799999999999997E-2</v>
      </c>
      <c r="L58" s="77">
        <v>1550000</v>
      </c>
      <c r="M58" s="77">
        <v>385.31</v>
      </c>
      <c r="N58" s="77">
        <v>0</v>
      </c>
      <c r="O58" s="77">
        <v>5972.3050000000003</v>
      </c>
      <c r="P58" s="78">
        <v>4.0000000000000002E-4</v>
      </c>
      <c r="Q58" s="78">
        <v>6.1000000000000004E-3</v>
      </c>
      <c r="R58" s="78">
        <v>2E-3</v>
      </c>
    </row>
    <row r="59" spans="2:18">
      <c r="B59" t="s">
        <v>337</v>
      </c>
      <c r="C59" t="s">
        <v>338</v>
      </c>
      <c r="D59" t="s">
        <v>100</v>
      </c>
      <c r="E59" t="s">
        <v>335</v>
      </c>
      <c r="F59" t="s">
        <v>336</v>
      </c>
      <c r="H59" s="77">
        <v>6.95</v>
      </c>
      <c r="I59" t="s">
        <v>102</v>
      </c>
      <c r="J59" s="78">
        <v>2.75E-2</v>
      </c>
      <c r="K59" s="78">
        <v>4.0599999999999997E-2</v>
      </c>
      <c r="L59" s="77">
        <v>150000</v>
      </c>
      <c r="M59" s="77">
        <v>328.03</v>
      </c>
      <c r="N59" s="77">
        <v>0</v>
      </c>
      <c r="O59" s="77">
        <v>492.04500000000002</v>
      </c>
      <c r="P59" s="78">
        <v>1E-4</v>
      </c>
      <c r="Q59" s="78">
        <v>5.0000000000000001E-4</v>
      </c>
      <c r="R59" s="78">
        <v>2.0000000000000001E-4</v>
      </c>
    </row>
    <row r="60" spans="2:18">
      <c r="B60" t="s">
        <v>339</v>
      </c>
      <c r="C60" t="s">
        <v>340</v>
      </c>
      <c r="D60" t="s">
        <v>123</v>
      </c>
      <c r="E60" t="s">
        <v>341</v>
      </c>
      <c r="F60" t="s">
        <v>342</v>
      </c>
      <c r="G60" t="s">
        <v>343</v>
      </c>
      <c r="H60" s="77">
        <v>6.63</v>
      </c>
      <c r="I60" t="s">
        <v>106</v>
      </c>
      <c r="J60" s="78">
        <v>2.5000000000000001E-2</v>
      </c>
      <c r="K60" s="78">
        <v>4.6399999999999997E-2</v>
      </c>
      <c r="L60" s="77">
        <v>150000</v>
      </c>
      <c r="M60" s="77">
        <v>87.67583333333333</v>
      </c>
      <c r="N60" s="77">
        <v>0</v>
      </c>
      <c r="O60" s="77">
        <v>465.95321625000003</v>
      </c>
      <c r="P60" s="78">
        <v>2.0000000000000001E-4</v>
      </c>
      <c r="Q60" s="78">
        <v>5.0000000000000001E-4</v>
      </c>
      <c r="R60" s="78">
        <v>2.0000000000000001E-4</v>
      </c>
    </row>
    <row r="61" spans="2:18">
      <c r="B61" t="s">
        <v>344</v>
      </c>
      <c r="C61" t="s">
        <v>345</v>
      </c>
      <c r="D61" t="s">
        <v>346</v>
      </c>
      <c r="E61" t="s">
        <v>341</v>
      </c>
      <c r="F61" t="s">
        <v>342</v>
      </c>
      <c r="G61" t="s">
        <v>347</v>
      </c>
      <c r="H61" s="77">
        <v>4.8600000000000003</v>
      </c>
      <c r="I61" t="s">
        <v>106</v>
      </c>
      <c r="J61" s="78">
        <v>3.2500000000000001E-2</v>
      </c>
      <c r="K61" s="78">
        <v>4.5900000000000003E-2</v>
      </c>
      <c r="L61" s="77">
        <v>480000</v>
      </c>
      <c r="M61" s="77">
        <v>94.617027770833332</v>
      </c>
      <c r="N61" s="77">
        <v>0</v>
      </c>
      <c r="O61" s="77">
        <v>1609.0950210819001</v>
      </c>
      <c r="P61" s="78">
        <v>5.0000000000000001E-4</v>
      </c>
      <c r="Q61" s="78">
        <v>1.6999999999999999E-3</v>
      </c>
      <c r="R61" s="78">
        <v>5.0000000000000001E-4</v>
      </c>
    </row>
    <row r="62" spans="2:18">
      <c r="B62" s="79" t="s">
        <v>348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219</v>
      </c>
      <c r="C63" t="s">
        <v>219</v>
      </c>
      <c r="D63" s="16"/>
      <c r="E63" t="s">
        <v>219</v>
      </c>
      <c r="H63" s="77">
        <v>0</v>
      </c>
      <c r="I63" t="s">
        <v>219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t="s">
        <v>349</v>
      </c>
      <c r="C64" s="16"/>
      <c r="D64" s="16"/>
    </row>
    <row r="65" spans="2:4">
      <c r="B65" t="s">
        <v>350</v>
      </c>
      <c r="C65" s="16"/>
      <c r="D65" s="16"/>
    </row>
    <row r="66" spans="2:4">
      <c r="B66" t="s">
        <v>351</v>
      </c>
      <c r="C66" s="16"/>
      <c r="D66" s="16"/>
    </row>
    <row r="67" spans="2:4">
      <c r="B67" t="s">
        <v>352</v>
      </c>
      <c r="C67" s="16"/>
      <c r="D67" s="16"/>
    </row>
    <row r="68" spans="2:4">
      <c r="C68" s="16"/>
      <c r="D68" s="16"/>
    </row>
    <row r="69" spans="2:4">
      <c r="C69" s="16"/>
      <c r="D69" s="16"/>
    </row>
    <row r="70" spans="2:4">
      <c r="C70" s="16"/>
      <c r="D70" s="16"/>
    </row>
    <row r="71" spans="2:4">
      <c r="C71" s="16"/>
      <c r="D71" s="16"/>
    </row>
    <row r="72" spans="2:4">
      <c r="C72" s="16"/>
      <c r="D72" s="16"/>
    </row>
    <row r="73" spans="2:4">
      <c r="C73" s="16"/>
      <c r="D73" s="16"/>
    </row>
    <row r="74" spans="2:4">
      <c r="C74" s="16"/>
      <c r="D74" s="16"/>
    </row>
    <row r="75" spans="2:4">
      <c r="C75" s="16"/>
      <c r="D75" s="16"/>
    </row>
    <row r="76" spans="2:4">
      <c r="C76" s="16"/>
      <c r="D76" s="16"/>
    </row>
    <row r="77" spans="2:4">
      <c r="C77" s="16"/>
      <c r="D77" s="16"/>
    </row>
    <row r="78" spans="2:4">
      <c r="C78" s="16"/>
      <c r="D78" s="16"/>
    </row>
    <row r="79" spans="2:4">
      <c r="C79" s="16"/>
      <c r="D79" s="16"/>
    </row>
    <row r="80" spans="2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219</v>
      </c>
      <c r="C14" t="s">
        <v>219</v>
      </c>
      <c r="D14" s="16"/>
      <c r="E14" s="16"/>
      <c r="F14" s="16"/>
      <c r="G14" t="s">
        <v>219</v>
      </c>
      <c r="H14" t="s">
        <v>219</v>
      </c>
      <c r="K14" s="77">
        <v>0</v>
      </c>
      <c r="L14" t="s">
        <v>219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219</v>
      </c>
      <c r="C16" t="s">
        <v>219</v>
      </c>
      <c r="D16" s="16"/>
      <c r="E16" s="16"/>
      <c r="F16" s="16"/>
      <c r="G16" t="s">
        <v>219</v>
      </c>
      <c r="H16" t="s">
        <v>219</v>
      </c>
      <c r="K16" s="77">
        <v>0</v>
      </c>
      <c r="L16" t="s">
        <v>219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219</v>
      </c>
      <c r="C18" t="s">
        <v>219</v>
      </c>
      <c r="D18" s="16"/>
      <c r="E18" s="16"/>
      <c r="F18" s="16"/>
      <c r="G18" t="s">
        <v>219</v>
      </c>
      <c r="H18" t="s">
        <v>219</v>
      </c>
      <c r="K18" s="77">
        <v>0</v>
      </c>
      <c r="L18" t="s">
        <v>219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219</v>
      </c>
      <c r="C21" t="s">
        <v>219</v>
      </c>
      <c r="D21" s="16"/>
      <c r="E21" s="16"/>
      <c r="F21" s="16"/>
      <c r="G21" t="s">
        <v>219</v>
      </c>
      <c r="H21" t="s">
        <v>219</v>
      </c>
      <c r="K21" s="77">
        <v>0</v>
      </c>
      <c r="L21" t="s">
        <v>219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219</v>
      </c>
      <c r="C23" t="s">
        <v>219</v>
      </c>
      <c r="D23" s="16"/>
      <c r="E23" s="16"/>
      <c r="F23" s="16"/>
      <c r="G23" t="s">
        <v>219</v>
      </c>
      <c r="H23" t="s">
        <v>219</v>
      </c>
      <c r="K23" s="77">
        <v>0</v>
      </c>
      <c r="L23" t="s">
        <v>219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349</v>
      </c>
      <c r="C25" s="16"/>
      <c r="D25" s="16"/>
      <c r="E25" s="16"/>
      <c r="F25" s="16"/>
      <c r="G25" s="16"/>
    </row>
    <row r="26" spans="2:21">
      <c r="B26" t="s">
        <v>350</v>
      </c>
      <c r="C26" s="16"/>
      <c r="D26" s="16"/>
      <c r="E26" s="16"/>
      <c r="F26" s="16"/>
      <c r="G26" s="16"/>
    </row>
    <row r="27" spans="2:21">
      <c r="B27" t="s">
        <v>351</v>
      </c>
      <c r="C27" s="16"/>
      <c r="D27" s="16"/>
      <c r="E27" s="16"/>
      <c r="F27" s="16"/>
      <c r="G27" s="16"/>
    </row>
    <row r="28" spans="2:21">
      <c r="B28" t="s">
        <v>352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2"/>
  <sheetViews>
    <sheetView rightToLeft="1" tabSelected="1" topLeftCell="A286" workbookViewId="0">
      <selection activeCell="I18" sqref="I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3.09</v>
      </c>
      <c r="L11" s="7"/>
      <c r="M11" s="7"/>
      <c r="N11" s="76">
        <v>-2.6800000000000001E-2</v>
      </c>
      <c r="O11" s="75">
        <f>O12+O282</f>
        <v>758250891.78000009</v>
      </c>
      <c r="P11" s="33"/>
      <c r="Q11" s="75">
        <v>6759.2617424999999</v>
      </c>
      <c r="R11" s="75">
        <v>815826.25687780266</v>
      </c>
      <c r="S11" s="7"/>
      <c r="T11" s="76">
        <v>1</v>
      </c>
      <c r="U11" s="76">
        <v>0.27060000000000001</v>
      </c>
      <c r="V11" s="35"/>
      <c r="BI11" s="16"/>
      <c r="BJ11" s="19"/>
      <c r="BK11" s="16"/>
      <c r="BN11" s="16"/>
    </row>
    <row r="12" spans="2:66" s="99" customFormat="1">
      <c r="B12" s="98" t="s">
        <v>201</v>
      </c>
      <c r="K12" s="100">
        <v>3</v>
      </c>
      <c r="N12" s="101">
        <v>-3.0800000000000001E-2</v>
      </c>
      <c r="O12" s="100">
        <f>O13+O143+O265+O280</f>
        <v>748437891.78000009</v>
      </c>
      <c r="Q12" s="100">
        <v>6727.2418799999996</v>
      </c>
      <c r="R12" s="100">
        <v>785509.57392442832</v>
      </c>
      <c r="T12" s="101">
        <v>0.96279999999999999</v>
      </c>
      <c r="U12" s="101">
        <v>0.2606</v>
      </c>
    </row>
    <row r="13" spans="2:66" s="99" customFormat="1">
      <c r="B13" s="98" t="s">
        <v>353</v>
      </c>
      <c r="K13" s="100">
        <v>3.71</v>
      </c>
      <c r="N13" s="101">
        <v>5.4000000000000003E-3</v>
      </c>
      <c r="O13" s="100">
        <f>SUM(O14:O142)</f>
        <v>450985866.14999998</v>
      </c>
      <c r="Q13" s="100">
        <v>846.28372000000002</v>
      </c>
      <c r="R13" s="100">
        <v>472688.10653438407</v>
      </c>
      <c r="T13" s="101">
        <v>0.57940000000000003</v>
      </c>
      <c r="U13" s="101">
        <v>0.15679999999999999</v>
      </c>
    </row>
    <row r="14" spans="2:66" s="99" customFormat="1">
      <c r="B14" s="102" t="s">
        <v>357</v>
      </c>
      <c r="C14" s="102" t="s">
        <v>358</v>
      </c>
      <c r="D14" s="102" t="s">
        <v>100</v>
      </c>
      <c r="E14" s="102" t="s">
        <v>123</v>
      </c>
      <c r="F14" s="102" t="s">
        <v>359</v>
      </c>
      <c r="G14" s="102" t="s">
        <v>360</v>
      </c>
      <c r="H14" s="102" t="s">
        <v>361</v>
      </c>
      <c r="I14" s="102" t="s">
        <v>336</v>
      </c>
      <c r="J14" s="102" t="s">
        <v>362</v>
      </c>
      <c r="K14" s="103">
        <v>0.09</v>
      </c>
      <c r="L14" s="102" t="s">
        <v>102</v>
      </c>
      <c r="M14" s="104">
        <v>6.1999999999999998E-3</v>
      </c>
      <c r="N14" s="104">
        <v>-0.55689999999999995</v>
      </c>
      <c r="O14" s="103">
        <v>17545712</v>
      </c>
      <c r="P14" s="103">
        <v>108.06</v>
      </c>
      <c r="Q14" s="103">
        <v>0</v>
      </c>
      <c r="R14" s="103">
        <v>18959.896387199999</v>
      </c>
      <c r="S14" s="104">
        <v>3.5000000000000001E-3</v>
      </c>
      <c r="T14" s="104">
        <v>2.3199999999999998E-2</v>
      </c>
      <c r="U14" s="104">
        <v>6.3E-3</v>
      </c>
    </row>
    <row r="15" spans="2:66" s="99" customFormat="1">
      <c r="B15" s="102" t="s">
        <v>363</v>
      </c>
      <c r="C15" s="102" t="s">
        <v>364</v>
      </c>
      <c r="D15" s="102" t="s">
        <v>100</v>
      </c>
      <c r="E15" s="102" t="s">
        <v>123</v>
      </c>
      <c r="F15" s="102" t="s">
        <v>359</v>
      </c>
      <c r="G15" s="102" t="s">
        <v>360</v>
      </c>
      <c r="H15" s="102" t="s">
        <v>361</v>
      </c>
      <c r="I15" s="102" t="s">
        <v>336</v>
      </c>
      <c r="J15" s="102" t="s">
        <v>365</v>
      </c>
      <c r="K15" s="103">
        <v>4.28</v>
      </c>
      <c r="L15" s="102" t="s">
        <v>102</v>
      </c>
      <c r="M15" s="104">
        <v>5.0000000000000001E-4</v>
      </c>
      <c r="N15" s="104">
        <v>1.34E-2</v>
      </c>
      <c r="O15" s="103">
        <v>9020367.0299999993</v>
      </c>
      <c r="P15" s="103">
        <v>100.6</v>
      </c>
      <c r="Q15" s="103">
        <v>0</v>
      </c>
      <c r="R15" s="103">
        <v>9074.4892321799998</v>
      </c>
      <c r="S15" s="104">
        <v>1.38E-2</v>
      </c>
      <c r="T15" s="104">
        <v>1.11E-2</v>
      </c>
      <c r="U15" s="104">
        <v>3.0000000000000001E-3</v>
      </c>
    </row>
    <row r="16" spans="2:66" s="99" customFormat="1">
      <c r="B16" s="102" t="s">
        <v>366</v>
      </c>
      <c r="C16" s="102" t="s">
        <v>367</v>
      </c>
      <c r="D16" s="102" t="s">
        <v>100</v>
      </c>
      <c r="E16" s="102" t="s">
        <v>123</v>
      </c>
      <c r="F16" s="102" t="s">
        <v>368</v>
      </c>
      <c r="G16" s="102" t="s">
        <v>369</v>
      </c>
      <c r="H16" s="102" t="s">
        <v>361</v>
      </c>
      <c r="I16" s="102" t="s">
        <v>336</v>
      </c>
      <c r="J16" s="102" t="s">
        <v>370</v>
      </c>
      <c r="K16" s="103">
        <v>2.94</v>
      </c>
      <c r="L16" s="102" t="s">
        <v>102</v>
      </c>
      <c r="M16" s="104">
        <v>1E-3</v>
      </c>
      <c r="N16" s="104">
        <v>1.06E-2</v>
      </c>
      <c r="O16" s="103">
        <v>6484411</v>
      </c>
      <c r="P16" s="103">
        <v>103.33</v>
      </c>
      <c r="Q16" s="103">
        <v>0</v>
      </c>
      <c r="R16" s="103">
        <v>6700.3418862999997</v>
      </c>
      <c r="S16" s="104">
        <v>4.3E-3</v>
      </c>
      <c r="T16" s="104">
        <v>8.2000000000000007E-3</v>
      </c>
      <c r="U16" s="104">
        <v>2.2000000000000001E-3</v>
      </c>
    </row>
    <row r="17" spans="2:21" s="99" customFormat="1">
      <c r="B17" s="102" t="s">
        <v>371</v>
      </c>
      <c r="C17" s="102" t="s">
        <v>372</v>
      </c>
      <c r="D17" s="102" t="s">
        <v>100</v>
      </c>
      <c r="E17" s="102" t="s">
        <v>123</v>
      </c>
      <c r="F17" s="102" t="s">
        <v>368</v>
      </c>
      <c r="G17" s="102" t="s">
        <v>369</v>
      </c>
      <c r="H17" s="102" t="s">
        <v>361</v>
      </c>
      <c r="I17" s="102" t="s">
        <v>336</v>
      </c>
      <c r="J17" s="102" t="s">
        <v>373</v>
      </c>
      <c r="K17" s="103">
        <v>4.17</v>
      </c>
      <c r="L17" s="102" t="s">
        <v>102</v>
      </c>
      <c r="M17" s="104">
        <v>1E-3</v>
      </c>
      <c r="N17" s="104">
        <v>1.0999999999999999E-2</v>
      </c>
      <c r="O17" s="103">
        <v>6632336</v>
      </c>
      <c r="P17" s="103">
        <v>100.12</v>
      </c>
      <c r="Q17" s="103">
        <v>0</v>
      </c>
      <c r="R17" s="103">
        <v>6640.2948032000004</v>
      </c>
      <c r="S17" s="104">
        <v>1.4200000000000001E-2</v>
      </c>
      <c r="T17" s="104">
        <v>8.0999999999999996E-3</v>
      </c>
      <c r="U17" s="104">
        <v>2.2000000000000001E-3</v>
      </c>
    </row>
    <row r="18" spans="2:21" s="99" customFormat="1">
      <c r="B18" s="102" t="s">
        <v>374</v>
      </c>
      <c r="C18" s="102" t="s">
        <v>375</v>
      </c>
      <c r="D18" s="102" t="s">
        <v>100</v>
      </c>
      <c r="E18" s="102" t="s">
        <v>123</v>
      </c>
      <c r="F18" s="102" t="s">
        <v>376</v>
      </c>
      <c r="G18" s="102" t="s">
        <v>369</v>
      </c>
      <c r="H18" s="102" t="s">
        <v>361</v>
      </c>
      <c r="I18" s="102" t="s">
        <v>336</v>
      </c>
      <c r="J18" s="102" t="s">
        <v>377</v>
      </c>
      <c r="K18" s="103">
        <v>5</v>
      </c>
      <c r="L18" s="102" t="s">
        <v>102</v>
      </c>
      <c r="M18" s="104">
        <v>2E-3</v>
      </c>
      <c r="N18" s="104">
        <v>1.37E-2</v>
      </c>
      <c r="O18" s="103">
        <v>7115000</v>
      </c>
      <c r="P18" s="103">
        <v>98.37</v>
      </c>
      <c r="Q18" s="103">
        <v>0</v>
      </c>
      <c r="R18" s="103">
        <v>6999.0254999999997</v>
      </c>
      <c r="S18" s="104">
        <v>2.5000000000000001E-3</v>
      </c>
      <c r="T18" s="104">
        <v>8.6E-3</v>
      </c>
      <c r="U18" s="104">
        <v>2.3E-3</v>
      </c>
    </row>
    <row r="19" spans="2:21" s="99" customFormat="1">
      <c r="B19" s="102" t="s">
        <v>378</v>
      </c>
      <c r="C19" s="102" t="s">
        <v>379</v>
      </c>
      <c r="D19" s="102" t="s">
        <v>100</v>
      </c>
      <c r="E19" s="102" t="s">
        <v>123</v>
      </c>
      <c r="F19" s="102" t="s">
        <v>380</v>
      </c>
      <c r="G19" s="102" t="s">
        <v>369</v>
      </c>
      <c r="H19" s="102" t="s">
        <v>361</v>
      </c>
      <c r="I19" s="102" t="s">
        <v>336</v>
      </c>
      <c r="J19" s="102" t="s">
        <v>381</v>
      </c>
      <c r="K19" s="103">
        <v>2.71</v>
      </c>
      <c r="L19" s="102" t="s">
        <v>102</v>
      </c>
      <c r="M19" s="104">
        <v>8.3000000000000001E-3</v>
      </c>
      <c r="N19" s="104">
        <v>1.6E-2</v>
      </c>
      <c r="O19" s="103">
        <v>9305000</v>
      </c>
      <c r="P19" s="103">
        <v>106.29</v>
      </c>
      <c r="Q19" s="103">
        <v>0</v>
      </c>
      <c r="R19" s="103">
        <v>9890.2844999999998</v>
      </c>
      <c r="S19" s="104">
        <v>3.0999999999999999E-3</v>
      </c>
      <c r="T19" s="104">
        <v>1.21E-2</v>
      </c>
      <c r="U19" s="104">
        <v>3.3E-3</v>
      </c>
    </row>
    <row r="20" spans="2:21" s="99" customFormat="1">
      <c r="B20" s="102" t="s">
        <v>382</v>
      </c>
      <c r="C20" s="102" t="s">
        <v>383</v>
      </c>
      <c r="D20" s="102" t="s">
        <v>100</v>
      </c>
      <c r="E20" s="102" t="s">
        <v>123</v>
      </c>
      <c r="F20" s="102" t="s">
        <v>380</v>
      </c>
      <c r="G20" s="102" t="s">
        <v>369</v>
      </c>
      <c r="H20" s="102" t="s">
        <v>206</v>
      </c>
      <c r="I20" s="102" t="s">
        <v>150</v>
      </c>
      <c r="J20" s="102" t="s">
        <v>384</v>
      </c>
      <c r="K20" s="103">
        <v>0.93</v>
      </c>
      <c r="L20" s="102" t="s">
        <v>102</v>
      </c>
      <c r="M20" s="104">
        <v>0.01</v>
      </c>
      <c r="N20" s="104">
        <v>9.1999999999999998E-3</v>
      </c>
      <c r="O20" s="103">
        <v>13866575</v>
      </c>
      <c r="P20" s="103">
        <v>106.85</v>
      </c>
      <c r="Q20" s="103">
        <v>0</v>
      </c>
      <c r="R20" s="103">
        <v>14816.4353875</v>
      </c>
      <c r="S20" s="104">
        <v>6.0000000000000001E-3</v>
      </c>
      <c r="T20" s="104">
        <v>1.8200000000000001E-2</v>
      </c>
      <c r="U20" s="104">
        <v>4.8999999999999998E-3</v>
      </c>
    </row>
    <row r="21" spans="2:21" s="99" customFormat="1">
      <c r="B21" s="102" t="s">
        <v>385</v>
      </c>
      <c r="C21" s="102" t="s">
        <v>386</v>
      </c>
      <c r="D21" s="102" t="s">
        <v>100</v>
      </c>
      <c r="E21" s="102" t="s">
        <v>123</v>
      </c>
      <c r="F21" s="102" t="s">
        <v>380</v>
      </c>
      <c r="G21" s="102" t="s">
        <v>369</v>
      </c>
      <c r="H21" s="102" t="s">
        <v>361</v>
      </c>
      <c r="I21" s="102" t="s">
        <v>336</v>
      </c>
      <c r="J21" s="102" t="s">
        <v>387</v>
      </c>
      <c r="K21" s="103">
        <v>5.14</v>
      </c>
      <c r="L21" s="102" t="s">
        <v>102</v>
      </c>
      <c r="M21" s="104">
        <v>1E-3</v>
      </c>
      <c r="N21" s="104">
        <v>1.3299999999999999E-2</v>
      </c>
      <c r="O21" s="103">
        <v>9015117</v>
      </c>
      <c r="P21" s="103">
        <v>98.01</v>
      </c>
      <c r="Q21" s="103">
        <v>0</v>
      </c>
      <c r="R21" s="103">
        <v>8835.7161716999999</v>
      </c>
      <c r="S21" s="104">
        <v>2.8999999999999998E-3</v>
      </c>
      <c r="T21" s="104">
        <v>1.0800000000000001E-2</v>
      </c>
      <c r="U21" s="104">
        <v>2.8999999999999998E-3</v>
      </c>
    </row>
    <row r="22" spans="2:21" s="99" customFormat="1">
      <c r="B22" s="102" t="s">
        <v>388</v>
      </c>
      <c r="C22" s="102" t="s">
        <v>389</v>
      </c>
      <c r="D22" s="102" t="s">
        <v>100</v>
      </c>
      <c r="E22" s="102" t="s">
        <v>123</v>
      </c>
      <c r="F22" s="102" t="s">
        <v>390</v>
      </c>
      <c r="G22" s="102" t="s">
        <v>369</v>
      </c>
      <c r="H22" s="102" t="s">
        <v>361</v>
      </c>
      <c r="I22" s="102" t="s">
        <v>336</v>
      </c>
      <c r="J22" s="102" t="s">
        <v>391</v>
      </c>
      <c r="K22" s="103">
        <v>6.04</v>
      </c>
      <c r="L22" s="102" t="s">
        <v>102</v>
      </c>
      <c r="M22" s="104">
        <v>1E-3</v>
      </c>
      <c r="N22" s="104">
        <v>1.4800000000000001E-2</v>
      </c>
      <c r="O22" s="103">
        <v>9372000</v>
      </c>
      <c r="P22" s="103">
        <v>96.21</v>
      </c>
      <c r="Q22" s="103">
        <v>0</v>
      </c>
      <c r="R22" s="103">
        <v>9016.8011999999999</v>
      </c>
      <c r="S22" s="104">
        <v>2.8E-3</v>
      </c>
      <c r="T22" s="104">
        <v>1.11E-2</v>
      </c>
      <c r="U22" s="104">
        <v>3.0000000000000001E-3</v>
      </c>
    </row>
    <row r="23" spans="2:21" s="99" customFormat="1">
      <c r="B23" s="102" t="s">
        <v>392</v>
      </c>
      <c r="C23" s="102" t="s">
        <v>393</v>
      </c>
      <c r="D23" s="102" t="s">
        <v>100</v>
      </c>
      <c r="E23" s="102" t="s">
        <v>123</v>
      </c>
      <c r="F23" s="102" t="s">
        <v>390</v>
      </c>
      <c r="G23" s="102" t="s">
        <v>369</v>
      </c>
      <c r="H23" s="102" t="s">
        <v>361</v>
      </c>
      <c r="I23" s="102" t="s">
        <v>336</v>
      </c>
      <c r="J23" s="102" t="s">
        <v>394</v>
      </c>
      <c r="K23" s="103">
        <v>4.4400000000000004</v>
      </c>
      <c r="L23" s="102" t="s">
        <v>102</v>
      </c>
      <c r="M23" s="104">
        <v>1E-3</v>
      </c>
      <c r="N23" s="104">
        <v>1.29E-2</v>
      </c>
      <c r="O23" s="103">
        <v>3720000</v>
      </c>
      <c r="P23" s="103">
        <v>97.92</v>
      </c>
      <c r="Q23" s="103">
        <v>0</v>
      </c>
      <c r="R23" s="103">
        <v>3642.6239999999998</v>
      </c>
      <c r="S23" s="104">
        <v>3.2000000000000002E-3</v>
      </c>
      <c r="T23" s="104">
        <v>4.4999999999999997E-3</v>
      </c>
      <c r="U23" s="104">
        <v>1.1999999999999999E-3</v>
      </c>
    </row>
    <row r="24" spans="2:21" s="99" customFormat="1">
      <c r="B24" s="102" t="s">
        <v>395</v>
      </c>
      <c r="C24" s="102" t="s">
        <v>396</v>
      </c>
      <c r="D24" s="102" t="s">
        <v>100</v>
      </c>
      <c r="E24" s="102" t="s">
        <v>123</v>
      </c>
      <c r="F24" s="102" t="s">
        <v>390</v>
      </c>
      <c r="G24" s="102" t="s">
        <v>369</v>
      </c>
      <c r="H24" s="102" t="s">
        <v>206</v>
      </c>
      <c r="I24" s="102" t="s">
        <v>150</v>
      </c>
      <c r="J24" s="102" t="s">
        <v>397</v>
      </c>
      <c r="K24" s="103">
        <v>1.41</v>
      </c>
      <c r="L24" s="102" t="s">
        <v>102</v>
      </c>
      <c r="M24" s="104">
        <v>9.4999999999999998E-3</v>
      </c>
      <c r="N24" s="104">
        <v>1.0999999999999999E-2</v>
      </c>
      <c r="O24" s="103">
        <v>8700752.6799999997</v>
      </c>
      <c r="P24" s="103">
        <v>108.33</v>
      </c>
      <c r="Q24" s="103">
        <v>0</v>
      </c>
      <c r="R24" s="103">
        <v>9425.5253782439995</v>
      </c>
      <c r="S24" s="104">
        <v>1.7999999999999999E-2</v>
      </c>
      <c r="T24" s="104">
        <v>1.1599999999999999E-2</v>
      </c>
      <c r="U24" s="104">
        <v>3.0999999999999999E-3</v>
      </c>
    </row>
    <row r="25" spans="2:21" s="99" customFormat="1">
      <c r="B25" s="102" t="s">
        <v>398</v>
      </c>
      <c r="C25" s="102" t="s">
        <v>399</v>
      </c>
      <c r="D25" s="102" t="s">
        <v>100</v>
      </c>
      <c r="E25" s="102" t="s">
        <v>123</v>
      </c>
      <c r="F25" s="102" t="s">
        <v>390</v>
      </c>
      <c r="G25" s="102" t="s">
        <v>369</v>
      </c>
      <c r="H25" s="102" t="s">
        <v>206</v>
      </c>
      <c r="I25" s="102" t="s">
        <v>150</v>
      </c>
      <c r="J25" s="102" t="s">
        <v>400</v>
      </c>
      <c r="K25" s="103">
        <v>1.5</v>
      </c>
      <c r="L25" s="102" t="s">
        <v>102</v>
      </c>
      <c r="M25" s="104">
        <v>0.01</v>
      </c>
      <c r="N25" s="104">
        <v>8.8000000000000005E-3</v>
      </c>
      <c r="O25" s="103">
        <v>12626357</v>
      </c>
      <c r="P25" s="103">
        <v>107.95</v>
      </c>
      <c r="Q25" s="103">
        <v>0</v>
      </c>
      <c r="R25" s="103">
        <v>13630.1523815</v>
      </c>
      <c r="S25" s="104">
        <v>3.1300000000000001E-2</v>
      </c>
      <c r="T25" s="104">
        <v>1.67E-2</v>
      </c>
      <c r="U25" s="104">
        <v>4.4999999999999997E-3</v>
      </c>
    </row>
    <row r="26" spans="2:21" s="99" customFormat="1">
      <c r="B26" s="102" t="s">
        <v>401</v>
      </c>
      <c r="C26" s="102" t="s">
        <v>402</v>
      </c>
      <c r="D26" s="102" t="s">
        <v>100</v>
      </c>
      <c r="E26" s="102" t="s">
        <v>123</v>
      </c>
      <c r="F26" s="102" t="s">
        <v>390</v>
      </c>
      <c r="G26" s="102" t="s">
        <v>369</v>
      </c>
      <c r="H26" s="102" t="s">
        <v>206</v>
      </c>
      <c r="I26" s="102" t="s">
        <v>150</v>
      </c>
      <c r="J26" s="102" t="s">
        <v>403</v>
      </c>
      <c r="K26" s="103">
        <v>4.13</v>
      </c>
      <c r="L26" s="102" t="s">
        <v>102</v>
      </c>
      <c r="M26" s="104">
        <v>5.0000000000000001E-3</v>
      </c>
      <c r="N26" s="104">
        <v>1.35E-2</v>
      </c>
      <c r="O26" s="103">
        <v>4739637</v>
      </c>
      <c r="P26" s="103">
        <v>102.94</v>
      </c>
      <c r="Q26" s="103">
        <v>0</v>
      </c>
      <c r="R26" s="103">
        <v>4878.9823278000003</v>
      </c>
      <c r="S26" s="104">
        <v>6.1999999999999998E-3</v>
      </c>
      <c r="T26" s="104">
        <v>6.0000000000000001E-3</v>
      </c>
      <c r="U26" s="104">
        <v>1.6000000000000001E-3</v>
      </c>
    </row>
    <row r="27" spans="2:21" s="99" customFormat="1">
      <c r="B27" s="102" t="s">
        <v>404</v>
      </c>
      <c r="C27" s="102" t="s">
        <v>405</v>
      </c>
      <c r="D27" s="102" t="s">
        <v>100</v>
      </c>
      <c r="E27" s="102" t="s">
        <v>123</v>
      </c>
      <c r="F27" s="102" t="s">
        <v>390</v>
      </c>
      <c r="G27" s="102" t="s">
        <v>369</v>
      </c>
      <c r="H27" s="102" t="s">
        <v>361</v>
      </c>
      <c r="I27" s="102" t="s">
        <v>336</v>
      </c>
      <c r="J27" s="102" t="s">
        <v>406</v>
      </c>
      <c r="K27" s="103">
        <v>1.99</v>
      </c>
      <c r="L27" s="102" t="s">
        <v>102</v>
      </c>
      <c r="M27" s="104">
        <v>8.6E-3</v>
      </c>
      <c r="N27" s="104">
        <v>1.03E-2</v>
      </c>
      <c r="O27" s="103">
        <v>10458242</v>
      </c>
      <c r="P27" s="103">
        <v>107.61</v>
      </c>
      <c r="Q27" s="103">
        <v>0</v>
      </c>
      <c r="R27" s="103">
        <v>11254.1142162</v>
      </c>
      <c r="S27" s="104">
        <v>4.1999999999999997E-3</v>
      </c>
      <c r="T27" s="104">
        <v>1.38E-2</v>
      </c>
      <c r="U27" s="104">
        <v>3.7000000000000002E-3</v>
      </c>
    </row>
    <row r="28" spans="2:21" s="99" customFormat="1">
      <c r="B28" s="102" t="s">
        <v>407</v>
      </c>
      <c r="C28" s="102" t="s">
        <v>408</v>
      </c>
      <c r="D28" s="102" t="s">
        <v>100</v>
      </c>
      <c r="E28" s="102" t="s">
        <v>123</v>
      </c>
      <c r="F28" s="102" t="s">
        <v>390</v>
      </c>
      <c r="G28" s="102" t="s">
        <v>369</v>
      </c>
      <c r="H28" s="102" t="s">
        <v>361</v>
      </c>
      <c r="I28" s="102" t="s">
        <v>336</v>
      </c>
      <c r="J28" s="102" t="s">
        <v>330</v>
      </c>
      <c r="K28" s="103">
        <v>4.88</v>
      </c>
      <c r="L28" s="102" t="s">
        <v>102</v>
      </c>
      <c r="M28" s="104">
        <v>1.2200000000000001E-2</v>
      </c>
      <c r="N28" s="104">
        <v>1.37E-2</v>
      </c>
      <c r="O28" s="103">
        <v>4492711</v>
      </c>
      <c r="P28" s="103">
        <v>107.21</v>
      </c>
      <c r="Q28" s="103">
        <v>0</v>
      </c>
      <c r="R28" s="103">
        <v>4816.6354631000004</v>
      </c>
      <c r="S28" s="104">
        <v>1.5E-3</v>
      </c>
      <c r="T28" s="104">
        <v>5.8999999999999999E-3</v>
      </c>
      <c r="U28" s="104">
        <v>1.6000000000000001E-3</v>
      </c>
    </row>
    <row r="29" spans="2:21" s="99" customFormat="1">
      <c r="B29" s="102" t="s">
        <v>409</v>
      </c>
      <c r="C29" s="102" t="s">
        <v>410</v>
      </c>
      <c r="D29" s="102" t="s">
        <v>100</v>
      </c>
      <c r="E29" s="102" t="s">
        <v>123</v>
      </c>
      <c r="F29" s="102" t="s">
        <v>390</v>
      </c>
      <c r="G29" s="102" t="s">
        <v>369</v>
      </c>
      <c r="H29" s="102" t="s">
        <v>361</v>
      </c>
      <c r="I29" s="102" t="s">
        <v>336</v>
      </c>
      <c r="J29" s="102" t="s">
        <v>411</v>
      </c>
      <c r="K29" s="103">
        <v>1.08</v>
      </c>
      <c r="L29" s="102" t="s">
        <v>102</v>
      </c>
      <c r="M29" s="104">
        <v>1E-3</v>
      </c>
      <c r="N29" s="104">
        <v>9.2999999999999992E-3</v>
      </c>
      <c r="O29" s="103">
        <v>14100088</v>
      </c>
      <c r="P29" s="103">
        <v>105.42</v>
      </c>
      <c r="Q29" s="103">
        <v>0</v>
      </c>
      <c r="R29" s="103">
        <v>14864.312769599999</v>
      </c>
      <c r="S29" s="104">
        <v>5.4999999999999997E-3</v>
      </c>
      <c r="T29" s="104">
        <v>1.8200000000000001E-2</v>
      </c>
      <c r="U29" s="104">
        <v>4.8999999999999998E-3</v>
      </c>
    </row>
    <row r="30" spans="2:21" s="99" customFormat="1">
      <c r="B30" s="102" t="s">
        <v>412</v>
      </c>
      <c r="C30" s="102" t="s">
        <v>413</v>
      </c>
      <c r="D30" s="102" t="s">
        <v>100</v>
      </c>
      <c r="E30" s="102" t="s">
        <v>123</v>
      </c>
      <c r="F30" s="102" t="s">
        <v>390</v>
      </c>
      <c r="G30" s="102" t="s">
        <v>369</v>
      </c>
      <c r="H30" s="102" t="s">
        <v>361</v>
      </c>
      <c r="I30" s="102" t="s">
        <v>336</v>
      </c>
      <c r="J30" s="102" t="s">
        <v>330</v>
      </c>
      <c r="K30" s="103">
        <v>7.7</v>
      </c>
      <c r="L30" s="102" t="s">
        <v>102</v>
      </c>
      <c r="M30" s="104">
        <v>2E-3</v>
      </c>
      <c r="N30" s="104">
        <v>1.5699999999999999E-2</v>
      </c>
      <c r="O30" s="103">
        <v>1419000</v>
      </c>
      <c r="P30" s="103">
        <v>96.45</v>
      </c>
      <c r="Q30" s="103">
        <v>0</v>
      </c>
      <c r="R30" s="103">
        <v>1368.6255000000001</v>
      </c>
      <c r="S30" s="104">
        <v>1.5E-3</v>
      </c>
      <c r="T30" s="104">
        <v>1.6999999999999999E-3</v>
      </c>
      <c r="U30" s="104">
        <v>5.0000000000000001E-4</v>
      </c>
    </row>
    <row r="31" spans="2:21" s="99" customFormat="1">
      <c r="B31" s="102" t="s">
        <v>414</v>
      </c>
      <c r="C31" s="102" t="s">
        <v>415</v>
      </c>
      <c r="D31" s="102" t="s">
        <v>100</v>
      </c>
      <c r="E31" s="102" t="s">
        <v>123</v>
      </c>
      <c r="F31" s="102" t="s">
        <v>390</v>
      </c>
      <c r="G31" s="102" t="s">
        <v>369</v>
      </c>
      <c r="H31" s="102" t="s">
        <v>361</v>
      </c>
      <c r="I31" s="102" t="s">
        <v>336</v>
      </c>
      <c r="J31" s="102" t="s">
        <v>416</v>
      </c>
      <c r="K31" s="103">
        <v>3.71</v>
      </c>
      <c r="L31" s="102" t="s">
        <v>102</v>
      </c>
      <c r="M31" s="104">
        <v>3.8E-3</v>
      </c>
      <c r="N31" s="104">
        <v>1.2800000000000001E-2</v>
      </c>
      <c r="O31" s="103">
        <v>8288435</v>
      </c>
      <c r="P31" s="103">
        <v>102.01</v>
      </c>
      <c r="Q31" s="103">
        <v>0</v>
      </c>
      <c r="R31" s="103">
        <v>8455.0325434999995</v>
      </c>
      <c r="S31" s="104">
        <v>2.8E-3</v>
      </c>
      <c r="T31" s="104">
        <v>1.04E-2</v>
      </c>
      <c r="U31" s="104">
        <v>2.8E-3</v>
      </c>
    </row>
    <row r="32" spans="2:21" s="99" customFormat="1">
      <c r="B32" s="102" t="s">
        <v>417</v>
      </c>
      <c r="C32" s="102" t="s">
        <v>418</v>
      </c>
      <c r="D32" s="102" t="s">
        <v>100</v>
      </c>
      <c r="E32" s="102" t="s">
        <v>123</v>
      </c>
      <c r="F32" s="102" t="s">
        <v>419</v>
      </c>
      <c r="G32" s="102" t="s">
        <v>420</v>
      </c>
      <c r="H32" s="102" t="s">
        <v>361</v>
      </c>
      <c r="I32" s="102" t="s">
        <v>336</v>
      </c>
      <c r="J32" s="102" t="s">
        <v>235</v>
      </c>
      <c r="K32" s="103">
        <v>12.9</v>
      </c>
      <c r="L32" s="102" t="s">
        <v>102</v>
      </c>
      <c r="M32" s="104">
        <v>2.07E-2</v>
      </c>
      <c r="N32" s="104">
        <v>2.12E-2</v>
      </c>
      <c r="O32" s="103">
        <v>8633660.3399999999</v>
      </c>
      <c r="P32" s="103">
        <v>105.4</v>
      </c>
      <c r="Q32" s="103">
        <v>0</v>
      </c>
      <c r="R32" s="103">
        <v>9099.8779983599998</v>
      </c>
      <c r="S32" s="104">
        <v>3.0000000000000001E-3</v>
      </c>
      <c r="T32" s="104">
        <v>1.12E-2</v>
      </c>
      <c r="U32" s="104">
        <v>3.0000000000000001E-3</v>
      </c>
    </row>
    <row r="33" spans="2:21" s="99" customFormat="1">
      <c r="B33" s="102" t="s">
        <v>421</v>
      </c>
      <c r="C33" s="102" t="s">
        <v>422</v>
      </c>
      <c r="D33" s="102" t="s">
        <v>100</v>
      </c>
      <c r="E33" s="102" t="s">
        <v>123</v>
      </c>
      <c r="F33" s="102" t="s">
        <v>419</v>
      </c>
      <c r="G33" s="102" t="s">
        <v>420</v>
      </c>
      <c r="H33" s="102" t="s">
        <v>361</v>
      </c>
      <c r="I33" s="102" t="s">
        <v>336</v>
      </c>
      <c r="J33" s="102" t="s">
        <v>235</v>
      </c>
      <c r="K33" s="103">
        <v>3.23</v>
      </c>
      <c r="L33" s="102" t="s">
        <v>102</v>
      </c>
      <c r="M33" s="104">
        <v>1E-3</v>
      </c>
      <c r="N33" s="104">
        <v>0.01</v>
      </c>
      <c r="O33" s="103">
        <v>16641780</v>
      </c>
      <c r="P33" s="103">
        <v>102.34</v>
      </c>
      <c r="Q33" s="103">
        <v>0</v>
      </c>
      <c r="R33" s="103">
        <v>17031.197651999999</v>
      </c>
      <c r="S33" s="104">
        <v>1.55E-2</v>
      </c>
      <c r="T33" s="104">
        <v>2.0899999999999998E-2</v>
      </c>
      <c r="U33" s="104">
        <v>5.5999999999999999E-3</v>
      </c>
    </row>
    <row r="34" spans="2:21" s="99" customFormat="1">
      <c r="B34" s="102" t="s">
        <v>423</v>
      </c>
      <c r="C34" s="102" t="s">
        <v>424</v>
      </c>
      <c r="D34" s="102" t="s">
        <v>100</v>
      </c>
      <c r="E34" s="102" t="s">
        <v>123</v>
      </c>
      <c r="F34" s="102" t="s">
        <v>425</v>
      </c>
      <c r="G34" s="102" t="s">
        <v>369</v>
      </c>
      <c r="H34" s="102" t="s">
        <v>361</v>
      </c>
      <c r="I34" s="102" t="s">
        <v>336</v>
      </c>
      <c r="J34" s="102" t="s">
        <v>311</v>
      </c>
      <c r="K34" s="103">
        <v>0.84</v>
      </c>
      <c r="L34" s="102" t="s">
        <v>102</v>
      </c>
      <c r="M34" s="104">
        <v>3.5499999999999997E-2</v>
      </c>
      <c r="N34" s="104">
        <v>0.17199999999999999</v>
      </c>
      <c r="O34" s="103">
        <v>154113.70000000001</v>
      </c>
      <c r="P34" s="103">
        <v>119.33</v>
      </c>
      <c r="Q34" s="103">
        <v>0</v>
      </c>
      <c r="R34" s="103">
        <v>183.90387820999999</v>
      </c>
      <c r="S34" s="104">
        <v>2.2000000000000001E-3</v>
      </c>
      <c r="T34" s="104">
        <v>2.0000000000000001E-4</v>
      </c>
      <c r="U34" s="104">
        <v>1E-4</v>
      </c>
    </row>
    <row r="35" spans="2:21" s="99" customFormat="1">
      <c r="B35" s="102" t="s">
        <v>426</v>
      </c>
      <c r="C35" s="102" t="s">
        <v>427</v>
      </c>
      <c r="D35" s="102" t="s">
        <v>100</v>
      </c>
      <c r="E35" s="102" t="s">
        <v>123</v>
      </c>
      <c r="F35" s="102" t="s">
        <v>425</v>
      </c>
      <c r="G35" s="102" t="s">
        <v>369</v>
      </c>
      <c r="H35" s="102" t="s">
        <v>361</v>
      </c>
      <c r="I35" s="102" t="s">
        <v>336</v>
      </c>
      <c r="J35" s="102" t="s">
        <v>428</v>
      </c>
      <c r="K35" s="103">
        <v>3.68</v>
      </c>
      <c r="L35" s="102" t="s">
        <v>102</v>
      </c>
      <c r="M35" s="104">
        <v>1.4999999999999999E-2</v>
      </c>
      <c r="N35" s="104">
        <v>1.8100000000000002E-2</v>
      </c>
      <c r="O35" s="103">
        <v>1633717</v>
      </c>
      <c r="P35" s="103">
        <v>109.1</v>
      </c>
      <c r="Q35" s="103">
        <v>0</v>
      </c>
      <c r="R35" s="103">
        <v>1782.3852469999999</v>
      </c>
      <c r="S35" s="104">
        <v>4.4000000000000003E-3</v>
      </c>
      <c r="T35" s="104">
        <v>2.2000000000000001E-3</v>
      </c>
      <c r="U35" s="104">
        <v>5.9999999999999995E-4</v>
      </c>
    </row>
    <row r="36" spans="2:21" s="99" customFormat="1">
      <c r="B36" s="102" t="s">
        <v>429</v>
      </c>
      <c r="C36" s="102" t="s">
        <v>430</v>
      </c>
      <c r="D36" s="102" t="s">
        <v>100</v>
      </c>
      <c r="E36" s="102" t="s">
        <v>123</v>
      </c>
      <c r="F36" s="102" t="s">
        <v>431</v>
      </c>
      <c r="G36" s="102" t="s">
        <v>369</v>
      </c>
      <c r="H36" s="102" t="s">
        <v>361</v>
      </c>
      <c r="I36" s="102" t="s">
        <v>336</v>
      </c>
      <c r="J36" s="102" t="s">
        <v>320</v>
      </c>
      <c r="K36" s="103">
        <v>4.57</v>
      </c>
      <c r="L36" s="102" t="s">
        <v>102</v>
      </c>
      <c r="M36" s="104">
        <v>1E-3</v>
      </c>
      <c r="N36" s="104">
        <v>1.38E-2</v>
      </c>
      <c r="O36" s="103">
        <v>5460000</v>
      </c>
      <c r="P36" s="103">
        <v>98.41</v>
      </c>
      <c r="Q36" s="103">
        <v>0</v>
      </c>
      <c r="R36" s="103">
        <v>5373.1859999999997</v>
      </c>
      <c r="S36" s="104">
        <v>1.6999999999999999E-3</v>
      </c>
      <c r="T36" s="104">
        <v>6.6E-3</v>
      </c>
      <c r="U36" s="104">
        <v>1.8E-3</v>
      </c>
    </row>
    <row r="37" spans="2:21" s="99" customFormat="1">
      <c r="B37" s="102" t="s">
        <v>432</v>
      </c>
      <c r="C37" s="102" t="s">
        <v>433</v>
      </c>
      <c r="D37" s="102" t="s">
        <v>100</v>
      </c>
      <c r="E37" s="102" t="s">
        <v>123</v>
      </c>
      <c r="F37" s="102" t="s">
        <v>434</v>
      </c>
      <c r="G37" s="102" t="s">
        <v>369</v>
      </c>
      <c r="H37" s="102" t="s">
        <v>361</v>
      </c>
      <c r="I37" s="102" t="s">
        <v>336</v>
      </c>
      <c r="J37" s="102" t="s">
        <v>435</v>
      </c>
      <c r="K37" s="103">
        <v>0.48</v>
      </c>
      <c r="L37" s="102" t="s">
        <v>102</v>
      </c>
      <c r="M37" s="104">
        <v>7.0000000000000001E-3</v>
      </c>
      <c r="N37" s="104">
        <v>3.7600000000000001E-2</v>
      </c>
      <c r="O37" s="103">
        <v>2529408.7200000002</v>
      </c>
      <c r="P37" s="103">
        <v>107.45</v>
      </c>
      <c r="Q37" s="103">
        <v>0</v>
      </c>
      <c r="R37" s="103">
        <v>2717.8496696399998</v>
      </c>
      <c r="S37" s="104">
        <v>3.5999999999999999E-3</v>
      </c>
      <c r="T37" s="104">
        <v>3.3E-3</v>
      </c>
      <c r="U37" s="104">
        <v>8.9999999999999998E-4</v>
      </c>
    </row>
    <row r="38" spans="2:21" s="99" customFormat="1">
      <c r="B38" s="102" t="s">
        <v>436</v>
      </c>
      <c r="C38" s="102" t="s">
        <v>437</v>
      </c>
      <c r="D38" s="102" t="s">
        <v>100</v>
      </c>
      <c r="E38" s="102" t="s">
        <v>123</v>
      </c>
      <c r="F38" s="102" t="s">
        <v>434</v>
      </c>
      <c r="G38" s="102" t="s">
        <v>369</v>
      </c>
      <c r="H38" s="102" t="s">
        <v>361</v>
      </c>
      <c r="I38" s="102" t="s">
        <v>336</v>
      </c>
      <c r="J38" s="102" t="s">
        <v>438</v>
      </c>
      <c r="K38" s="103">
        <v>3.03</v>
      </c>
      <c r="L38" s="102" t="s">
        <v>102</v>
      </c>
      <c r="M38" s="104">
        <v>6.0000000000000001E-3</v>
      </c>
      <c r="N38" s="104">
        <v>1.2200000000000001E-2</v>
      </c>
      <c r="O38" s="103">
        <v>3504745.17</v>
      </c>
      <c r="P38" s="103">
        <v>106.15</v>
      </c>
      <c r="Q38" s="103">
        <v>0</v>
      </c>
      <c r="R38" s="103">
        <v>3720.2869979550001</v>
      </c>
      <c r="S38" s="104">
        <v>2.5999999999999999E-3</v>
      </c>
      <c r="T38" s="104">
        <v>4.5999999999999999E-3</v>
      </c>
      <c r="U38" s="104">
        <v>1.1999999999999999E-3</v>
      </c>
    </row>
    <row r="39" spans="2:21" s="99" customFormat="1">
      <c r="B39" s="102" t="s">
        <v>439</v>
      </c>
      <c r="C39" s="102" t="s">
        <v>440</v>
      </c>
      <c r="D39" s="102" t="s">
        <v>100</v>
      </c>
      <c r="E39" s="102" t="s">
        <v>123</v>
      </c>
      <c r="F39" s="102" t="s">
        <v>434</v>
      </c>
      <c r="G39" s="102" t="s">
        <v>369</v>
      </c>
      <c r="H39" s="102" t="s">
        <v>361</v>
      </c>
      <c r="I39" s="102" t="s">
        <v>336</v>
      </c>
      <c r="J39" s="102" t="s">
        <v>441</v>
      </c>
      <c r="K39" s="103">
        <v>0.84</v>
      </c>
      <c r="L39" s="102" t="s">
        <v>102</v>
      </c>
      <c r="M39" s="104">
        <v>0.05</v>
      </c>
      <c r="N39" s="104">
        <v>4.1000000000000003E-3</v>
      </c>
      <c r="O39" s="103">
        <v>2360152.4500000002</v>
      </c>
      <c r="P39" s="103">
        <v>115.52</v>
      </c>
      <c r="Q39" s="103">
        <v>0</v>
      </c>
      <c r="R39" s="103">
        <v>2726.44811024</v>
      </c>
      <c r="S39" s="104">
        <v>2.2000000000000001E-3</v>
      </c>
      <c r="T39" s="104">
        <v>3.3E-3</v>
      </c>
      <c r="U39" s="104">
        <v>8.9999999999999998E-4</v>
      </c>
    </row>
    <row r="40" spans="2:21" s="99" customFormat="1">
      <c r="B40" s="102" t="s">
        <v>442</v>
      </c>
      <c r="C40" s="102" t="s">
        <v>443</v>
      </c>
      <c r="D40" s="102" t="s">
        <v>100</v>
      </c>
      <c r="E40" s="102" t="s">
        <v>123</v>
      </c>
      <c r="F40" s="102" t="s">
        <v>434</v>
      </c>
      <c r="G40" s="102" t="s">
        <v>369</v>
      </c>
      <c r="H40" s="102" t="s">
        <v>361</v>
      </c>
      <c r="I40" s="102" t="s">
        <v>336</v>
      </c>
      <c r="J40" s="102" t="s">
        <v>406</v>
      </c>
      <c r="K40" s="103">
        <v>4.09</v>
      </c>
      <c r="L40" s="102" t="s">
        <v>102</v>
      </c>
      <c r="M40" s="104">
        <v>1.7500000000000002E-2</v>
      </c>
      <c r="N40" s="104">
        <v>-2.3E-3</v>
      </c>
      <c r="O40" s="103">
        <v>8423585.5399999991</v>
      </c>
      <c r="P40" s="103">
        <v>109.79</v>
      </c>
      <c r="Q40" s="103">
        <v>0</v>
      </c>
      <c r="R40" s="103">
        <v>9248.2545643659996</v>
      </c>
      <c r="S40" s="104">
        <v>2.3E-3</v>
      </c>
      <c r="T40" s="104">
        <v>1.1299999999999999E-2</v>
      </c>
      <c r="U40" s="104">
        <v>3.0999999999999999E-3</v>
      </c>
    </row>
    <row r="41" spans="2:21" s="99" customFormat="1">
      <c r="B41" s="102" t="s">
        <v>444</v>
      </c>
      <c r="C41" s="102" t="s">
        <v>445</v>
      </c>
      <c r="D41" s="102" t="s">
        <v>100</v>
      </c>
      <c r="E41" s="102" t="s">
        <v>123</v>
      </c>
      <c r="F41" s="102" t="s">
        <v>376</v>
      </c>
      <c r="G41" s="102" t="s">
        <v>369</v>
      </c>
      <c r="H41" s="102" t="s">
        <v>446</v>
      </c>
      <c r="I41" s="102" t="s">
        <v>336</v>
      </c>
      <c r="J41" s="102" t="s">
        <v>447</v>
      </c>
      <c r="K41" s="103">
        <v>0.08</v>
      </c>
      <c r="L41" s="102" t="s">
        <v>102</v>
      </c>
      <c r="M41" s="104">
        <v>4.7500000000000001E-2</v>
      </c>
      <c r="N41" s="104">
        <v>8.3385999999999996</v>
      </c>
      <c r="O41" s="103">
        <v>470891.83</v>
      </c>
      <c r="P41" s="103">
        <v>131.97999999999999</v>
      </c>
      <c r="Q41" s="103">
        <v>0</v>
      </c>
      <c r="R41" s="103">
        <v>621.48303723399999</v>
      </c>
      <c r="S41" s="104">
        <v>6.4999999999999997E-3</v>
      </c>
      <c r="T41" s="104">
        <v>8.0000000000000004E-4</v>
      </c>
      <c r="U41" s="104">
        <v>2.0000000000000001E-4</v>
      </c>
    </row>
    <row r="42" spans="2:21" s="99" customFormat="1">
      <c r="B42" s="102" t="s">
        <v>448</v>
      </c>
      <c r="C42" s="102" t="s">
        <v>449</v>
      </c>
      <c r="D42" s="102" t="s">
        <v>100</v>
      </c>
      <c r="E42" s="102" t="s">
        <v>123</v>
      </c>
      <c r="F42" s="102" t="s">
        <v>450</v>
      </c>
      <c r="G42" s="102" t="s">
        <v>451</v>
      </c>
      <c r="H42" s="102" t="s">
        <v>452</v>
      </c>
      <c r="I42" s="102" t="s">
        <v>150</v>
      </c>
      <c r="J42" s="102" t="s">
        <v>453</v>
      </c>
      <c r="K42" s="103">
        <v>2.77</v>
      </c>
      <c r="L42" s="102" t="s">
        <v>102</v>
      </c>
      <c r="M42" s="104">
        <v>4.4999999999999998E-2</v>
      </c>
      <c r="N42" s="104">
        <v>1.3100000000000001E-2</v>
      </c>
      <c r="O42" s="103">
        <v>5040655</v>
      </c>
      <c r="P42" s="103">
        <v>118.72</v>
      </c>
      <c r="Q42" s="103">
        <v>0</v>
      </c>
      <c r="R42" s="103">
        <v>5984.2656159999997</v>
      </c>
      <c r="S42" s="104">
        <v>1.6999999999999999E-3</v>
      </c>
      <c r="T42" s="104">
        <v>7.3000000000000001E-3</v>
      </c>
      <c r="U42" s="104">
        <v>2E-3</v>
      </c>
    </row>
    <row r="43" spans="2:21" s="99" customFormat="1">
      <c r="B43" s="102" t="s">
        <v>454</v>
      </c>
      <c r="C43" s="102" t="s">
        <v>455</v>
      </c>
      <c r="D43" s="102" t="s">
        <v>100</v>
      </c>
      <c r="E43" s="102" t="s">
        <v>123</v>
      </c>
      <c r="F43" s="102" t="s">
        <v>450</v>
      </c>
      <c r="G43" s="102" t="s">
        <v>451</v>
      </c>
      <c r="H43" s="102" t="s">
        <v>452</v>
      </c>
      <c r="I43" s="102" t="s">
        <v>150</v>
      </c>
      <c r="J43" s="102" t="s">
        <v>456</v>
      </c>
      <c r="K43" s="103">
        <v>7.56</v>
      </c>
      <c r="L43" s="102" t="s">
        <v>102</v>
      </c>
      <c r="M43" s="104">
        <v>2.3900000000000001E-2</v>
      </c>
      <c r="N43" s="104">
        <v>1.0999999999999999E-2</v>
      </c>
      <c r="O43" s="103">
        <v>12690599</v>
      </c>
      <c r="P43" s="103">
        <v>110.18</v>
      </c>
      <c r="Q43" s="103">
        <v>0</v>
      </c>
      <c r="R43" s="103">
        <v>13982.5019782</v>
      </c>
      <c r="S43" s="104">
        <v>4.7000000000000002E-3</v>
      </c>
      <c r="T43" s="104">
        <v>1.7100000000000001E-2</v>
      </c>
      <c r="U43" s="104">
        <v>4.5999999999999999E-3</v>
      </c>
    </row>
    <row r="44" spans="2:21" s="99" customFormat="1">
      <c r="B44" s="102" t="s">
        <v>457</v>
      </c>
      <c r="C44" s="102" t="s">
        <v>458</v>
      </c>
      <c r="D44" s="102" t="s">
        <v>100</v>
      </c>
      <c r="E44" s="102" t="s">
        <v>123</v>
      </c>
      <c r="F44" s="102" t="s">
        <v>450</v>
      </c>
      <c r="G44" s="102" t="s">
        <v>451</v>
      </c>
      <c r="H44" s="102" t="s">
        <v>452</v>
      </c>
      <c r="I44" s="102" t="s">
        <v>150</v>
      </c>
      <c r="J44" s="102" t="s">
        <v>459</v>
      </c>
      <c r="K44" s="103">
        <v>5.0999999999999996</v>
      </c>
      <c r="L44" s="102" t="s">
        <v>102</v>
      </c>
      <c r="M44" s="104">
        <v>3.85E-2</v>
      </c>
      <c r="N44" s="104">
        <v>1.3299999999999999E-2</v>
      </c>
      <c r="O44" s="103">
        <v>843031.76</v>
      </c>
      <c r="P44" s="103">
        <v>121.94</v>
      </c>
      <c r="Q44" s="103">
        <v>0</v>
      </c>
      <c r="R44" s="103">
        <v>1027.992928144</v>
      </c>
      <c r="S44" s="104">
        <v>2.9999999999999997E-4</v>
      </c>
      <c r="T44" s="104">
        <v>1.2999999999999999E-3</v>
      </c>
      <c r="U44" s="104">
        <v>2.9999999999999997E-4</v>
      </c>
    </row>
    <row r="45" spans="2:21" s="99" customFormat="1">
      <c r="B45" s="102" t="s">
        <v>460</v>
      </c>
      <c r="C45" s="102" t="s">
        <v>461</v>
      </c>
      <c r="D45" s="102" t="s">
        <v>100</v>
      </c>
      <c r="E45" s="102" t="s">
        <v>123</v>
      </c>
      <c r="F45" s="102" t="s">
        <v>450</v>
      </c>
      <c r="G45" s="102" t="s">
        <v>451</v>
      </c>
      <c r="H45" s="102" t="s">
        <v>452</v>
      </c>
      <c r="I45" s="102" t="s">
        <v>150</v>
      </c>
      <c r="J45" s="102" t="s">
        <v>311</v>
      </c>
      <c r="K45" s="103">
        <v>4.71</v>
      </c>
      <c r="L45" s="102" t="s">
        <v>102</v>
      </c>
      <c r="M45" s="104">
        <v>0.01</v>
      </c>
      <c r="N45" s="104">
        <v>1.4500000000000001E-2</v>
      </c>
      <c r="O45" s="103">
        <v>4885383</v>
      </c>
      <c r="P45" s="103">
        <v>103.32</v>
      </c>
      <c r="Q45" s="103">
        <v>0</v>
      </c>
      <c r="R45" s="103">
        <v>5047.5777156000004</v>
      </c>
      <c r="S45" s="104">
        <v>4.1000000000000003E-3</v>
      </c>
      <c r="T45" s="104">
        <v>6.1999999999999998E-3</v>
      </c>
      <c r="U45" s="104">
        <v>1.6999999999999999E-3</v>
      </c>
    </row>
    <row r="46" spans="2:21" s="99" customFormat="1">
      <c r="B46" s="102" t="s">
        <v>462</v>
      </c>
      <c r="C46" s="102" t="s">
        <v>463</v>
      </c>
      <c r="D46" s="102" t="s">
        <v>100</v>
      </c>
      <c r="E46" s="102" t="s">
        <v>123</v>
      </c>
      <c r="F46" s="102" t="s">
        <v>450</v>
      </c>
      <c r="G46" s="102" t="s">
        <v>451</v>
      </c>
      <c r="H46" s="102" t="s">
        <v>452</v>
      </c>
      <c r="I46" s="102" t="s">
        <v>150</v>
      </c>
      <c r="J46" s="102" t="s">
        <v>311</v>
      </c>
      <c r="K46" s="103">
        <v>12.51</v>
      </c>
      <c r="L46" s="102" t="s">
        <v>102</v>
      </c>
      <c r="M46" s="104">
        <v>1.2500000000000001E-2</v>
      </c>
      <c r="N46" s="104">
        <v>2.2700000000000001E-2</v>
      </c>
      <c r="O46" s="103">
        <v>1665000</v>
      </c>
      <c r="P46" s="103">
        <v>93.3</v>
      </c>
      <c r="Q46" s="103">
        <v>0</v>
      </c>
      <c r="R46" s="103">
        <v>1553.4449999999999</v>
      </c>
      <c r="S46" s="104">
        <v>5.0000000000000001E-4</v>
      </c>
      <c r="T46" s="104">
        <v>1.9E-3</v>
      </c>
      <c r="U46" s="104">
        <v>5.0000000000000001E-4</v>
      </c>
    </row>
    <row r="47" spans="2:21" s="99" customFormat="1">
      <c r="B47" s="102" t="s">
        <v>464</v>
      </c>
      <c r="C47" s="102" t="s">
        <v>465</v>
      </c>
      <c r="D47" s="102" t="s">
        <v>100</v>
      </c>
      <c r="E47" s="102" t="s">
        <v>123</v>
      </c>
      <c r="F47" s="102" t="s">
        <v>466</v>
      </c>
      <c r="G47" s="102" t="s">
        <v>467</v>
      </c>
      <c r="H47" s="102" t="s">
        <v>452</v>
      </c>
      <c r="I47" s="102" t="s">
        <v>150</v>
      </c>
      <c r="J47" s="102" t="s">
        <v>453</v>
      </c>
      <c r="K47" s="103">
        <v>2.83</v>
      </c>
      <c r="L47" s="102" t="s">
        <v>102</v>
      </c>
      <c r="M47" s="104">
        <v>8.3000000000000001E-3</v>
      </c>
      <c r="N47" s="104">
        <v>1.03E-2</v>
      </c>
      <c r="O47" s="103">
        <v>4609892</v>
      </c>
      <c r="P47" s="103">
        <v>107.5</v>
      </c>
      <c r="Q47" s="103">
        <v>0</v>
      </c>
      <c r="R47" s="103">
        <v>4955.6338999999998</v>
      </c>
      <c r="S47" s="104">
        <v>3.0000000000000001E-3</v>
      </c>
      <c r="T47" s="104">
        <v>6.1000000000000004E-3</v>
      </c>
      <c r="U47" s="104">
        <v>1.6000000000000001E-3</v>
      </c>
    </row>
    <row r="48" spans="2:21" s="99" customFormat="1">
      <c r="B48" s="102" t="s">
        <v>468</v>
      </c>
      <c r="C48" s="102" t="s">
        <v>469</v>
      </c>
      <c r="D48" s="102" t="s">
        <v>100</v>
      </c>
      <c r="E48" s="102" t="s">
        <v>123</v>
      </c>
      <c r="F48" s="102" t="s">
        <v>466</v>
      </c>
      <c r="G48" s="102" t="s">
        <v>467</v>
      </c>
      <c r="H48" s="102" t="s">
        <v>452</v>
      </c>
      <c r="I48" s="102" t="s">
        <v>150</v>
      </c>
      <c r="J48" s="102" t="s">
        <v>470</v>
      </c>
      <c r="K48" s="103">
        <v>6.82</v>
      </c>
      <c r="L48" s="102" t="s">
        <v>102</v>
      </c>
      <c r="M48" s="104">
        <v>1.6500000000000001E-2</v>
      </c>
      <c r="N48" s="104">
        <v>1.7399999999999999E-2</v>
      </c>
      <c r="O48" s="103">
        <v>4373000</v>
      </c>
      <c r="P48" s="103">
        <v>107.7</v>
      </c>
      <c r="Q48" s="103">
        <v>0</v>
      </c>
      <c r="R48" s="103">
        <v>4709.7209999999995</v>
      </c>
      <c r="S48" s="104">
        <v>2.0999999999999999E-3</v>
      </c>
      <c r="T48" s="104">
        <v>5.7999999999999996E-3</v>
      </c>
      <c r="U48" s="104">
        <v>1.6000000000000001E-3</v>
      </c>
    </row>
    <row r="49" spans="2:21" s="99" customFormat="1">
      <c r="B49" s="102" t="s">
        <v>471</v>
      </c>
      <c r="C49" s="102" t="s">
        <v>472</v>
      </c>
      <c r="D49" s="102" t="s">
        <v>100</v>
      </c>
      <c r="E49" s="102" t="s">
        <v>123</v>
      </c>
      <c r="F49" s="102" t="s">
        <v>473</v>
      </c>
      <c r="G49" s="102" t="s">
        <v>420</v>
      </c>
      <c r="H49" s="102" t="s">
        <v>446</v>
      </c>
      <c r="I49" s="102" t="s">
        <v>336</v>
      </c>
      <c r="J49" s="102" t="s">
        <v>474</v>
      </c>
      <c r="K49" s="103">
        <v>7.01</v>
      </c>
      <c r="L49" s="102" t="s">
        <v>102</v>
      </c>
      <c r="M49" s="104">
        <v>2.6499999999999999E-2</v>
      </c>
      <c r="N49" s="104">
        <v>2.12E-2</v>
      </c>
      <c r="O49" s="103">
        <v>4301543.7</v>
      </c>
      <c r="P49" s="103">
        <v>114.79</v>
      </c>
      <c r="Q49" s="103">
        <v>0</v>
      </c>
      <c r="R49" s="103">
        <v>4937.7420132300003</v>
      </c>
      <c r="S49" s="104">
        <v>2.8E-3</v>
      </c>
      <c r="T49" s="104">
        <v>6.1000000000000004E-3</v>
      </c>
      <c r="U49" s="104">
        <v>1.6000000000000001E-3</v>
      </c>
    </row>
    <row r="50" spans="2:21" s="99" customFormat="1">
      <c r="B50" s="102" t="s">
        <v>475</v>
      </c>
      <c r="C50" s="102" t="s">
        <v>476</v>
      </c>
      <c r="D50" s="102" t="s">
        <v>100</v>
      </c>
      <c r="E50" s="102" t="s">
        <v>123</v>
      </c>
      <c r="F50" s="102" t="s">
        <v>477</v>
      </c>
      <c r="G50" s="102" t="s">
        <v>467</v>
      </c>
      <c r="H50" s="102" t="s">
        <v>446</v>
      </c>
      <c r="I50" s="102" t="s">
        <v>336</v>
      </c>
      <c r="J50" s="102" t="s">
        <v>478</v>
      </c>
      <c r="K50" s="103">
        <v>8.67</v>
      </c>
      <c r="L50" s="102" t="s">
        <v>102</v>
      </c>
      <c r="M50" s="104">
        <v>8.9999999999999993E-3</v>
      </c>
      <c r="N50" s="104">
        <v>2.4799999999999999E-2</v>
      </c>
      <c r="O50" s="103">
        <v>806245</v>
      </c>
      <c r="P50" s="103">
        <v>92.2</v>
      </c>
      <c r="Q50" s="103">
        <v>0</v>
      </c>
      <c r="R50" s="103">
        <v>743.35789</v>
      </c>
      <c r="S50" s="104">
        <v>4.0000000000000002E-4</v>
      </c>
      <c r="T50" s="104">
        <v>8.9999999999999998E-4</v>
      </c>
      <c r="U50" s="104">
        <v>2.0000000000000001E-4</v>
      </c>
    </row>
    <row r="51" spans="2:21" s="99" customFormat="1">
      <c r="B51" s="102" t="s">
        <v>479</v>
      </c>
      <c r="C51" s="102" t="s">
        <v>480</v>
      </c>
      <c r="D51" s="102" t="s">
        <v>100</v>
      </c>
      <c r="E51" s="102" t="s">
        <v>123</v>
      </c>
      <c r="F51" s="102" t="s">
        <v>477</v>
      </c>
      <c r="G51" s="102" t="s">
        <v>467</v>
      </c>
      <c r="H51" s="102" t="s">
        <v>452</v>
      </c>
      <c r="I51" s="102" t="s">
        <v>150</v>
      </c>
      <c r="J51" s="102" t="s">
        <v>481</v>
      </c>
      <c r="K51" s="103">
        <v>3.85</v>
      </c>
      <c r="L51" s="102" t="s">
        <v>102</v>
      </c>
      <c r="M51" s="104">
        <v>1.34E-2</v>
      </c>
      <c r="N51" s="104">
        <v>1.9E-2</v>
      </c>
      <c r="O51" s="103">
        <v>5973286.8899999997</v>
      </c>
      <c r="P51" s="103">
        <v>106.35</v>
      </c>
      <c r="Q51" s="103">
        <v>0</v>
      </c>
      <c r="R51" s="103">
        <v>6352.5906075149996</v>
      </c>
      <c r="S51" s="104">
        <v>1.6999999999999999E-3</v>
      </c>
      <c r="T51" s="104">
        <v>7.7999999999999996E-3</v>
      </c>
      <c r="U51" s="104">
        <v>2.0999999999999999E-3</v>
      </c>
    </row>
    <row r="52" spans="2:21" s="99" customFormat="1">
      <c r="B52" s="102" t="s">
        <v>482</v>
      </c>
      <c r="C52" s="102" t="s">
        <v>483</v>
      </c>
      <c r="D52" s="102" t="s">
        <v>100</v>
      </c>
      <c r="E52" s="102" t="s">
        <v>123</v>
      </c>
      <c r="F52" s="102" t="s">
        <v>477</v>
      </c>
      <c r="G52" s="102" t="s">
        <v>467</v>
      </c>
      <c r="H52" s="102" t="s">
        <v>452</v>
      </c>
      <c r="I52" s="102" t="s">
        <v>150</v>
      </c>
      <c r="J52" s="102" t="s">
        <v>484</v>
      </c>
      <c r="K52" s="103">
        <v>3.99</v>
      </c>
      <c r="L52" s="102" t="s">
        <v>102</v>
      </c>
      <c r="M52" s="104">
        <v>1.77E-2</v>
      </c>
      <c r="N52" s="104">
        <v>1.9199999999999998E-2</v>
      </c>
      <c r="O52" s="103">
        <v>5857148.0999999996</v>
      </c>
      <c r="P52" s="103">
        <v>106.77</v>
      </c>
      <c r="Q52" s="103">
        <v>0</v>
      </c>
      <c r="R52" s="103">
        <v>6253.67702637</v>
      </c>
      <c r="S52" s="104">
        <v>2E-3</v>
      </c>
      <c r="T52" s="104">
        <v>7.7000000000000002E-3</v>
      </c>
      <c r="U52" s="104">
        <v>2.0999999999999999E-3</v>
      </c>
    </row>
    <row r="53" spans="2:21" s="99" customFormat="1">
      <c r="B53" s="102" t="s">
        <v>485</v>
      </c>
      <c r="C53" s="102" t="s">
        <v>486</v>
      </c>
      <c r="D53" s="102" t="s">
        <v>100</v>
      </c>
      <c r="E53" s="102" t="s">
        <v>123</v>
      </c>
      <c r="F53" s="102" t="s">
        <v>477</v>
      </c>
      <c r="G53" s="102" t="s">
        <v>467</v>
      </c>
      <c r="H53" s="102" t="s">
        <v>452</v>
      </c>
      <c r="I53" s="102" t="s">
        <v>150</v>
      </c>
      <c r="J53" s="102" t="s">
        <v>481</v>
      </c>
      <c r="K53" s="103">
        <v>7.2</v>
      </c>
      <c r="L53" s="102" t="s">
        <v>102</v>
      </c>
      <c r="M53" s="104">
        <v>2.4799999999999999E-2</v>
      </c>
      <c r="N53" s="104">
        <v>2.35E-2</v>
      </c>
      <c r="O53" s="103">
        <v>1951000</v>
      </c>
      <c r="P53" s="103">
        <v>108.62</v>
      </c>
      <c r="Q53" s="103">
        <v>0</v>
      </c>
      <c r="R53" s="103">
        <v>2119.1761999999999</v>
      </c>
      <c r="S53" s="104">
        <v>5.9999999999999995E-4</v>
      </c>
      <c r="T53" s="104">
        <v>2.5999999999999999E-3</v>
      </c>
      <c r="U53" s="104">
        <v>6.9999999999999999E-4</v>
      </c>
    </row>
    <row r="54" spans="2:21" s="99" customFormat="1">
      <c r="B54" s="102" t="s">
        <v>487</v>
      </c>
      <c r="C54" s="102" t="s">
        <v>488</v>
      </c>
      <c r="D54" s="102" t="s">
        <v>100</v>
      </c>
      <c r="E54" s="102" t="s">
        <v>123</v>
      </c>
      <c r="F54" s="102" t="s">
        <v>477</v>
      </c>
      <c r="G54" s="102" t="s">
        <v>467</v>
      </c>
      <c r="H54" s="102" t="s">
        <v>446</v>
      </c>
      <c r="I54" s="102" t="s">
        <v>336</v>
      </c>
      <c r="J54" s="102" t="s">
        <v>489</v>
      </c>
      <c r="K54" s="103">
        <v>1.49</v>
      </c>
      <c r="L54" s="102" t="s">
        <v>102</v>
      </c>
      <c r="M54" s="104">
        <v>6.4999999999999997E-3</v>
      </c>
      <c r="N54" s="104">
        <v>9.4999999999999998E-3</v>
      </c>
      <c r="O54" s="103">
        <v>356485.06</v>
      </c>
      <c r="P54" s="103">
        <v>106.42</v>
      </c>
      <c r="Q54" s="103">
        <v>1.23848</v>
      </c>
      <c r="R54" s="103">
        <v>380.609880852</v>
      </c>
      <c r="S54" s="104">
        <v>8.0000000000000004E-4</v>
      </c>
      <c r="T54" s="104">
        <v>5.0000000000000001E-4</v>
      </c>
      <c r="U54" s="104">
        <v>1E-4</v>
      </c>
    </row>
    <row r="55" spans="2:21" s="99" customFormat="1">
      <c r="B55" s="102" t="s">
        <v>490</v>
      </c>
      <c r="C55" s="102" t="s">
        <v>491</v>
      </c>
      <c r="D55" s="102" t="s">
        <v>100</v>
      </c>
      <c r="E55" s="102" t="s">
        <v>123</v>
      </c>
      <c r="F55" s="102" t="s">
        <v>434</v>
      </c>
      <c r="G55" s="102" t="s">
        <v>369</v>
      </c>
      <c r="H55" s="102" t="s">
        <v>446</v>
      </c>
      <c r="I55" s="102" t="s">
        <v>336</v>
      </c>
      <c r="J55" s="102" t="s">
        <v>492</v>
      </c>
      <c r="K55" s="103">
        <v>0.66</v>
      </c>
      <c r="L55" s="102" t="s">
        <v>102</v>
      </c>
      <c r="M55" s="104">
        <v>4.2000000000000003E-2</v>
      </c>
      <c r="N55" s="104">
        <v>4.1000000000000003E-3</v>
      </c>
      <c r="O55" s="103">
        <v>1342374.68</v>
      </c>
      <c r="P55" s="103">
        <v>113.31</v>
      </c>
      <c r="Q55" s="103">
        <v>0</v>
      </c>
      <c r="R55" s="103">
        <v>1521.0447499080001</v>
      </c>
      <c r="S55" s="104">
        <v>4.0000000000000001E-3</v>
      </c>
      <c r="T55" s="104">
        <v>1.9E-3</v>
      </c>
      <c r="U55" s="104">
        <v>5.0000000000000001E-4</v>
      </c>
    </row>
    <row r="56" spans="2:21" s="99" customFormat="1">
      <c r="B56" s="102" t="s">
        <v>493</v>
      </c>
      <c r="C56" s="102" t="s">
        <v>494</v>
      </c>
      <c r="D56" s="102" t="s">
        <v>100</v>
      </c>
      <c r="E56" s="102" t="s">
        <v>123</v>
      </c>
      <c r="F56" s="102" t="s">
        <v>434</v>
      </c>
      <c r="G56" s="102" t="s">
        <v>369</v>
      </c>
      <c r="H56" s="102" t="s">
        <v>446</v>
      </c>
      <c r="I56" s="102" t="s">
        <v>336</v>
      </c>
      <c r="J56" s="102" t="s">
        <v>495</v>
      </c>
      <c r="K56" s="103">
        <v>0.18</v>
      </c>
      <c r="L56" s="102" t="s">
        <v>102</v>
      </c>
      <c r="M56" s="104">
        <v>0.04</v>
      </c>
      <c r="N56" s="104">
        <v>1.5100000000000001E-2</v>
      </c>
      <c r="O56" s="103">
        <v>2035417.25</v>
      </c>
      <c r="P56" s="103">
        <v>115.27</v>
      </c>
      <c r="Q56" s="103">
        <v>0</v>
      </c>
      <c r="R56" s="103">
        <v>2346.2254640750002</v>
      </c>
      <c r="S56" s="104">
        <v>2.8E-3</v>
      </c>
      <c r="T56" s="104">
        <v>2.8999999999999998E-3</v>
      </c>
      <c r="U56" s="104">
        <v>8.0000000000000004E-4</v>
      </c>
    </row>
    <row r="57" spans="2:21" s="99" customFormat="1">
      <c r="B57" s="102" t="s">
        <v>496</v>
      </c>
      <c r="C57" s="102" t="s">
        <v>497</v>
      </c>
      <c r="D57" s="102" t="s">
        <v>100</v>
      </c>
      <c r="E57" s="102" t="s">
        <v>123</v>
      </c>
      <c r="F57" s="102" t="s">
        <v>498</v>
      </c>
      <c r="G57" s="102" t="s">
        <v>420</v>
      </c>
      <c r="H57" s="102" t="s">
        <v>446</v>
      </c>
      <c r="I57" s="102" t="s">
        <v>336</v>
      </c>
      <c r="J57" s="102" t="s">
        <v>499</v>
      </c>
      <c r="K57" s="103">
        <v>4.6399999999999997</v>
      </c>
      <c r="L57" s="102" t="s">
        <v>102</v>
      </c>
      <c r="M57" s="104">
        <v>7.0000000000000001E-3</v>
      </c>
      <c r="N57" s="104">
        <v>1.03E-2</v>
      </c>
      <c r="O57" s="103">
        <v>6369726.4000000004</v>
      </c>
      <c r="P57" s="103">
        <v>104.01</v>
      </c>
      <c r="Q57" s="103">
        <v>0</v>
      </c>
      <c r="R57" s="103">
        <v>6625.1524286399999</v>
      </c>
      <c r="S57" s="104">
        <v>7.0800000000000002E-2</v>
      </c>
      <c r="T57" s="104">
        <v>8.0999999999999996E-3</v>
      </c>
      <c r="U57" s="104">
        <v>2.2000000000000001E-3</v>
      </c>
    </row>
    <row r="58" spans="2:21" s="99" customFormat="1">
      <c r="B58" s="102" t="s">
        <v>500</v>
      </c>
      <c r="C58" s="102" t="s">
        <v>501</v>
      </c>
      <c r="D58" s="102" t="s">
        <v>100</v>
      </c>
      <c r="E58" s="102" t="s">
        <v>123</v>
      </c>
      <c r="F58" s="102" t="s">
        <v>502</v>
      </c>
      <c r="G58" s="102" t="s">
        <v>467</v>
      </c>
      <c r="H58" s="102" t="s">
        <v>503</v>
      </c>
      <c r="I58" s="102" t="s">
        <v>336</v>
      </c>
      <c r="J58" s="102" t="s">
        <v>504</v>
      </c>
      <c r="K58" s="103">
        <v>6.47</v>
      </c>
      <c r="L58" s="102" t="s">
        <v>102</v>
      </c>
      <c r="M58" s="104">
        <v>6.4999999999999997E-3</v>
      </c>
      <c r="N58" s="104">
        <v>2.52E-2</v>
      </c>
      <c r="O58" s="103">
        <v>1311578.95</v>
      </c>
      <c r="P58" s="103">
        <v>94.46</v>
      </c>
      <c r="Q58" s="103">
        <v>0</v>
      </c>
      <c r="R58" s="103">
        <v>1238.9174761700001</v>
      </c>
      <c r="S58" s="104">
        <v>8.0000000000000004E-4</v>
      </c>
      <c r="T58" s="104">
        <v>1.5E-3</v>
      </c>
      <c r="U58" s="104">
        <v>4.0000000000000002E-4</v>
      </c>
    </row>
    <row r="59" spans="2:21" s="99" customFormat="1">
      <c r="B59" s="102" t="s">
        <v>505</v>
      </c>
      <c r="C59" s="102" t="s">
        <v>506</v>
      </c>
      <c r="D59" s="102" t="s">
        <v>100</v>
      </c>
      <c r="E59" s="102" t="s">
        <v>123</v>
      </c>
      <c r="F59" s="102" t="s">
        <v>502</v>
      </c>
      <c r="G59" s="102" t="s">
        <v>467</v>
      </c>
      <c r="H59" s="102" t="s">
        <v>503</v>
      </c>
      <c r="I59" s="102" t="s">
        <v>336</v>
      </c>
      <c r="J59" s="102" t="s">
        <v>504</v>
      </c>
      <c r="K59" s="103">
        <v>3.08</v>
      </c>
      <c r="L59" s="102" t="s">
        <v>102</v>
      </c>
      <c r="M59" s="104">
        <v>2.3400000000000001E-2</v>
      </c>
      <c r="N59" s="104">
        <v>1.8700000000000001E-2</v>
      </c>
      <c r="O59" s="103">
        <v>413795.19</v>
      </c>
      <c r="P59" s="103">
        <v>109.67</v>
      </c>
      <c r="Q59" s="103">
        <v>0</v>
      </c>
      <c r="R59" s="103">
        <v>453.80918487299999</v>
      </c>
      <c r="S59" s="104">
        <v>1E-4</v>
      </c>
      <c r="T59" s="104">
        <v>5.9999999999999995E-4</v>
      </c>
      <c r="U59" s="104">
        <v>2.0000000000000001E-4</v>
      </c>
    </row>
    <row r="60" spans="2:21" s="99" customFormat="1">
      <c r="B60" s="102" t="s">
        <v>507</v>
      </c>
      <c r="C60" s="102" t="s">
        <v>508</v>
      </c>
      <c r="D60" s="102" t="s">
        <v>100</v>
      </c>
      <c r="E60" s="102" t="s">
        <v>123</v>
      </c>
      <c r="F60" s="102" t="s">
        <v>509</v>
      </c>
      <c r="G60" s="102" t="s">
        <v>467</v>
      </c>
      <c r="H60" s="102" t="s">
        <v>503</v>
      </c>
      <c r="I60" s="102" t="s">
        <v>336</v>
      </c>
      <c r="J60" s="102" t="s">
        <v>510</v>
      </c>
      <c r="K60" s="103">
        <v>3.03</v>
      </c>
      <c r="L60" s="102" t="s">
        <v>102</v>
      </c>
      <c r="M60" s="104">
        <v>1.34E-2</v>
      </c>
      <c r="N60" s="104">
        <v>1.4200000000000001E-2</v>
      </c>
      <c r="O60" s="103">
        <v>1541101.13</v>
      </c>
      <c r="P60" s="103">
        <v>108.28</v>
      </c>
      <c r="Q60" s="103">
        <v>0</v>
      </c>
      <c r="R60" s="103">
        <v>1668.7043035639999</v>
      </c>
      <c r="S60" s="104">
        <v>4.7999999999999996E-3</v>
      </c>
      <c r="T60" s="104">
        <v>2E-3</v>
      </c>
      <c r="U60" s="104">
        <v>5.9999999999999995E-4</v>
      </c>
    </row>
    <row r="61" spans="2:21" s="99" customFormat="1">
      <c r="B61" s="102" t="s">
        <v>511</v>
      </c>
      <c r="C61" s="102" t="s">
        <v>512</v>
      </c>
      <c r="D61" s="102" t="s">
        <v>100</v>
      </c>
      <c r="E61" s="102" t="s">
        <v>123</v>
      </c>
      <c r="F61" s="102" t="s">
        <v>509</v>
      </c>
      <c r="G61" s="102" t="s">
        <v>467</v>
      </c>
      <c r="H61" s="102" t="s">
        <v>503</v>
      </c>
      <c r="I61" s="102" t="s">
        <v>336</v>
      </c>
      <c r="J61" s="102" t="s">
        <v>513</v>
      </c>
      <c r="K61" s="103">
        <v>5.12</v>
      </c>
      <c r="L61" s="102" t="s">
        <v>102</v>
      </c>
      <c r="M61" s="104">
        <v>6.8999999999999999E-3</v>
      </c>
      <c r="N61" s="104">
        <v>2.07E-2</v>
      </c>
      <c r="O61" s="103">
        <v>332171.75</v>
      </c>
      <c r="P61" s="103">
        <v>99.72</v>
      </c>
      <c r="Q61" s="103">
        <v>0</v>
      </c>
      <c r="R61" s="103">
        <v>331.24166910000002</v>
      </c>
      <c r="S61" s="104">
        <v>1.8E-3</v>
      </c>
      <c r="T61" s="104">
        <v>4.0000000000000002E-4</v>
      </c>
      <c r="U61" s="104">
        <v>1E-4</v>
      </c>
    </row>
    <row r="62" spans="2:21" s="99" customFormat="1">
      <c r="B62" s="102" t="s">
        <v>514</v>
      </c>
      <c r="C62" s="102" t="s">
        <v>515</v>
      </c>
      <c r="D62" s="102" t="s">
        <v>100</v>
      </c>
      <c r="E62" s="102" t="s">
        <v>123</v>
      </c>
      <c r="F62" s="102" t="s">
        <v>509</v>
      </c>
      <c r="G62" s="102" t="s">
        <v>467</v>
      </c>
      <c r="H62" s="102" t="s">
        <v>503</v>
      </c>
      <c r="I62" s="102" t="s">
        <v>336</v>
      </c>
      <c r="J62" s="102" t="s">
        <v>264</v>
      </c>
      <c r="K62" s="103">
        <v>2.89</v>
      </c>
      <c r="L62" s="102" t="s">
        <v>102</v>
      </c>
      <c r="M62" s="104">
        <v>2E-3</v>
      </c>
      <c r="N62" s="104">
        <v>1.2999999999999999E-2</v>
      </c>
      <c r="O62" s="103">
        <v>3891924.6</v>
      </c>
      <c r="P62" s="103">
        <v>102.61</v>
      </c>
      <c r="Q62" s="103">
        <v>0</v>
      </c>
      <c r="R62" s="103">
        <v>3993.5038320600001</v>
      </c>
      <c r="S62" s="104">
        <v>1.1299999999999999E-2</v>
      </c>
      <c r="T62" s="104">
        <v>4.8999999999999998E-3</v>
      </c>
      <c r="U62" s="104">
        <v>1.2999999999999999E-3</v>
      </c>
    </row>
    <row r="63" spans="2:21" s="99" customFormat="1">
      <c r="B63" s="102" t="s">
        <v>516</v>
      </c>
      <c r="C63" s="102" t="s">
        <v>517</v>
      </c>
      <c r="D63" s="102" t="s">
        <v>100</v>
      </c>
      <c r="E63" s="102" t="s">
        <v>123</v>
      </c>
      <c r="F63" s="102" t="s">
        <v>509</v>
      </c>
      <c r="G63" s="102" t="s">
        <v>467</v>
      </c>
      <c r="H63" s="102" t="s">
        <v>503</v>
      </c>
      <c r="I63" s="102" t="s">
        <v>336</v>
      </c>
      <c r="J63" s="102" t="s">
        <v>518</v>
      </c>
      <c r="K63" s="103">
        <v>5.05</v>
      </c>
      <c r="L63" s="102" t="s">
        <v>102</v>
      </c>
      <c r="M63" s="104">
        <v>6.8999999999999999E-3</v>
      </c>
      <c r="N63" s="104">
        <v>2.0299999999999999E-2</v>
      </c>
      <c r="O63" s="103">
        <v>2282260.06</v>
      </c>
      <c r="P63" s="103">
        <v>100.05</v>
      </c>
      <c r="Q63" s="103">
        <v>0</v>
      </c>
      <c r="R63" s="103">
        <v>2283.4011900300002</v>
      </c>
      <c r="S63" s="104">
        <v>1.1299999999999999E-2</v>
      </c>
      <c r="T63" s="104">
        <v>2.8E-3</v>
      </c>
      <c r="U63" s="104">
        <v>8.0000000000000004E-4</v>
      </c>
    </row>
    <row r="64" spans="2:21" s="99" customFormat="1">
      <c r="B64" s="102" t="s">
        <v>519</v>
      </c>
      <c r="C64" s="102" t="s">
        <v>520</v>
      </c>
      <c r="D64" s="102" t="s">
        <v>100</v>
      </c>
      <c r="E64" s="102" t="s">
        <v>123</v>
      </c>
      <c r="F64" s="102" t="s">
        <v>521</v>
      </c>
      <c r="G64" s="102" t="s">
        <v>467</v>
      </c>
      <c r="H64" s="102" t="s">
        <v>503</v>
      </c>
      <c r="I64" s="102" t="s">
        <v>336</v>
      </c>
      <c r="J64" s="102" t="s">
        <v>522</v>
      </c>
      <c r="K64" s="103">
        <v>1.95</v>
      </c>
      <c r="L64" s="102" t="s">
        <v>102</v>
      </c>
      <c r="M64" s="104">
        <v>4.7500000000000001E-2</v>
      </c>
      <c r="N64" s="104">
        <v>1.2699999999999999E-2</v>
      </c>
      <c r="O64" s="103">
        <v>1569877.07</v>
      </c>
      <c r="P64" s="103">
        <v>138.58000000000001</v>
      </c>
      <c r="Q64" s="103">
        <v>0</v>
      </c>
      <c r="R64" s="103">
        <v>2175.5356436060001</v>
      </c>
      <c r="S64" s="104">
        <v>1.1999999999999999E-3</v>
      </c>
      <c r="T64" s="104">
        <v>2.7000000000000001E-3</v>
      </c>
      <c r="U64" s="104">
        <v>6.9999999999999999E-4</v>
      </c>
    </row>
    <row r="65" spans="2:21" s="99" customFormat="1">
      <c r="B65" s="102" t="s">
        <v>523</v>
      </c>
      <c r="C65" s="102" t="s">
        <v>524</v>
      </c>
      <c r="D65" s="102" t="s">
        <v>100</v>
      </c>
      <c r="E65" s="102" t="s">
        <v>123</v>
      </c>
      <c r="F65" s="102" t="s">
        <v>525</v>
      </c>
      <c r="G65" s="102" t="s">
        <v>467</v>
      </c>
      <c r="H65" s="102" t="s">
        <v>503</v>
      </c>
      <c r="I65" s="102" t="s">
        <v>336</v>
      </c>
      <c r="J65" s="102" t="s">
        <v>453</v>
      </c>
      <c r="K65" s="103">
        <v>1.62</v>
      </c>
      <c r="L65" s="102" t="s">
        <v>102</v>
      </c>
      <c r="M65" s="104">
        <v>2.8500000000000001E-2</v>
      </c>
      <c r="N65" s="104">
        <v>1.4E-2</v>
      </c>
      <c r="O65" s="103">
        <v>1594566</v>
      </c>
      <c r="P65" s="103">
        <v>113.17</v>
      </c>
      <c r="Q65" s="103">
        <v>0</v>
      </c>
      <c r="R65" s="103">
        <v>1804.5703421999999</v>
      </c>
      <c r="S65" s="104">
        <v>2.3999999999999998E-3</v>
      </c>
      <c r="T65" s="104">
        <v>2.2000000000000001E-3</v>
      </c>
      <c r="U65" s="104">
        <v>5.9999999999999995E-4</v>
      </c>
    </row>
    <row r="66" spans="2:21" s="99" customFormat="1">
      <c r="B66" s="102" t="s">
        <v>526</v>
      </c>
      <c r="C66" s="102" t="s">
        <v>527</v>
      </c>
      <c r="D66" s="102" t="s">
        <v>100</v>
      </c>
      <c r="E66" s="102" t="s">
        <v>123</v>
      </c>
      <c r="F66" s="102" t="s">
        <v>525</v>
      </c>
      <c r="G66" s="102" t="s">
        <v>467</v>
      </c>
      <c r="H66" s="102" t="s">
        <v>503</v>
      </c>
      <c r="I66" s="102" t="s">
        <v>336</v>
      </c>
      <c r="J66" s="102" t="s">
        <v>528</v>
      </c>
      <c r="K66" s="103">
        <v>3.9</v>
      </c>
      <c r="L66" s="102" t="s">
        <v>102</v>
      </c>
      <c r="M66" s="104">
        <v>2.5999999999999999E-2</v>
      </c>
      <c r="N66" s="104">
        <v>1.4800000000000001E-2</v>
      </c>
      <c r="O66" s="103">
        <v>2826732.03</v>
      </c>
      <c r="P66" s="103">
        <v>112.65</v>
      </c>
      <c r="Q66" s="103">
        <v>0</v>
      </c>
      <c r="R66" s="103">
        <v>3184.3136317950002</v>
      </c>
      <c r="S66" s="104">
        <v>7.4000000000000003E-3</v>
      </c>
      <c r="T66" s="104">
        <v>3.8999999999999998E-3</v>
      </c>
      <c r="U66" s="104">
        <v>1.1000000000000001E-3</v>
      </c>
    </row>
    <row r="67" spans="2:21" s="99" customFormat="1">
      <c r="B67" s="102" t="s">
        <v>529</v>
      </c>
      <c r="C67" s="102" t="s">
        <v>530</v>
      </c>
      <c r="D67" s="102" t="s">
        <v>100</v>
      </c>
      <c r="E67" s="102" t="s">
        <v>123</v>
      </c>
      <c r="F67" s="102" t="s">
        <v>525</v>
      </c>
      <c r="G67" s="102" t="s">
        <v>467</v>
      </c>
      <c r="H67" s="102" t="s">
        <v>503</v>
      </c>
      <c r="I67" s="102" t="s">
        <v>336</v>
      </c>
      <c r="J67" s="102" t="s">
        <v>522</v>
      </c>
      <c r="K67" s="103">
        <v>3.49</v>
      </c>
      <c r="L67" s="102" t="s">
        <v>102</v>
      </c>
      <c r="M67" s="104">
        <v>2.4E-2</v>
      </c>
      <c r="N67" s="104">
        <v>1.54E-2</v>
      </c>
      <c r="O67" s="103">
        <v>833640.51</v>
      </c>
      <c r="P67" s="103">
        <v>110.67</v>
      </c>
      <c r="Q67" s="103">
        <v>0</v>
      </c>
      <c r="R67" s="103">
        <v>922.58995241699995</v>
      </c>
      <c r="S67" s="104">
        <v>1.4E-3</v>
      </c>
      <c r="T67" s="104">
        <v>1.1000000000000001E-3</v>
      </c>
      <c r="U67" s="104">
        <v>2.9999999999999997E-4</v>
      </c>
    </row>
    <row r="68" spans="2:21" s="99" customFormat="1">
      <c r="B68" s="102" t="s">
        <v>531</v>
      </c>
      <c r="C68" s="102" t="s">
        <v>532</v>
      </c>
      <c r="D68" s="102" t="s">
        <v>100</v>
      </c>
      <c r="E68" s="102" t="s">
        <v>123</v>
      </c>
      <c r="F68" s="102" t="s">
        <v>533</v>
      </c>
      <c r="G68" s="102" t="s">
        <v>467</v>
      </c>
      <c r="H68" s="102" t="s">
        <v>503</v>
      </c>
      <c r="I68" s="102" t="s">
        <v>336</v>
      </c>
      <c r="J68" s="102" t="s">
        <v>499</v>
      </c>
      <c r="K68" s="103">
        <v>1.02</v>
      </c>
      <c r="L68" s="102" t="s">
        <v>102</v>
      </c>
      <c r="M68" s="104">
        <v>4.9000000000000002E-2</v>
      </c>
      <c r="N68" s="104">
        <v>1.37E-2</v>
      </c>
      <c r="O68" s="103">
        <v>304051.36</v>
      </c>
      <c r="P68" s="103">
        <v>114</v>
      </c>
      <c r="Q68" s="103">
        <v>351.44767999999999</v>
      </c>
      <c r="R68" s="103">
        <v>698.06623039999999</v>
      </c>
      <c r="S68" s="104">
        <v>2.3E-3</v>
      </c>
      <c r="T68" s="104">
        <v>8.9999999999999998E-4</v>
      </c>
      <c r="U68" s="104">
        <v>2.0000000000000001E-4</v>
      </c>
    </row>
    <row r="69" spans="2:21" s="99" customFormat="1">
      <c r="B69" s="102" t="s">
        <v>534</v>
      </c>
      <c r="C69" s="102" t="s">
        <v>535</v>
      </c>
      <c r="D69" s="102" t="s">
        <v>100</v>
      </c>
      <c r="E69" s="102" t="s">
        <v>123</v>
      </c>
      <c r="F69" s="102" t="s">
        <v>533</v>
      </c>
      <c r="G69" s="102" t="s">
        <v>467</v>
      </c>
      <c r="H69" s="102" t="s">
        <v>503</v>
      </c>
      <c r="I69" s="102" t="s">
        <v>336</v>
      </c>
      <c r="J69" s="102" t="s">
        <v>536</v>
      </c>
      <c r="K69" s="103">
        <v>3.28</v>
      </c>
      <c r="L69" s="102" t="s">
        <v>102</v>
      </c>
      <c r="M69" s="104">
        <v>2.1499999999999998E-2</v>
      </c>
      <c r="N69" s="104">
        <v>1.6799999999999999E-2</v>
      </c>
      <c r="O69" s="103">
        <v>3201195.39</v>
      </c>
      <c r="P69" s="103">
        <v>111.55</v>
      </c>
      <c r="Q69" s="103">
        <v>0</v>
      </c>
      <c r="R69" s="103">
        <v>3570.9334575449998</v>
      </c>
      <c r="S69" s="104">
        <v>2.5999999999999999E-3</v>
      </c>
      <c r="T69" s="104">
        <v>4.4000000000000003E-3</v>
      </c>
      <c r="U69" s="104">
        <v>1.1999999999999999E-3</v>
      </c>
    </row>
    <row r="70" spans="2:21" s="99" customFormat="1">
      <c r="B70" s="102" t="s">
        <v>537</v>
      </c>
      <c r="C70" s="102" t="s">
        <v>538</v>
      </c>
      <c r="D70" s="102" t="s">
        <v>100</v>
      </c>
      <c r="E70" s="102" t="s">
        <v>123</v>
      </c>
      <c r="F70" s="102" t="s">
        <v>533</v>
      </c>
      <c r="G70" s="102" t="s">
        <v>467</v>
      </c>
      <c r="H70" s="102" t="s">
        <v>503</v>
      </c>
      <c r="I70" s="102" t="s">
        <v>336</v>
      </c>
      <c r="J70" s="102" t="s">
        <v>250</v>
      </c>
      <c r="K70" s="103">
        <v>5.97</v>
      </c>
      <c r="L70" s="102" t="s">
        <v>102</v>
      </c>
      <c r="M70" s="104">
        <v>1.43E-2</v>
      </c>
      <c r="N70" s="104">
        <v>2.24E-2</v>
      </c>
      <c r="O70" s="103">
        <v>1965674.18</v>
      </c>
      <c r="P70" s="103">
        <v>102.28</v>
      </c>
      <c r="Q70" s="103">
        <v>0</v>
      </c>
      <c r="R70" s="103">
        <v>2010.491551304</v>
      </c>
      <c r="S70" s="104">
        <v>4.7999999999999996E-3</v>
      </c>
      <c r="T70" s="104">
        <v>2.5000000000000001E-3</v>
      </c>
      <c r="U70" s="104">
        <v>6.9999999999999999E-4</v>
      </c>
    </row>
    <row r="71" spans="2:21" s="99" customFormat="1">
      <c r="B71" s="102" t="s">
        <v>539</v>
      </c>
      <c r="C71" s="102" t="s">
        <v>540</v>
      </c>
      <c r="D71" s="102" t="s">
        <v>100</v>
      </c>
      <c r="E71" s="102" t="s">
        <v>123</v>
      </c>
      <c r="F71" s="102" t="s">
        <v>533</v>
      </c>
      <c r="G71" s="102" t="s">
        <v>467</v>
      </c>
      <c r="H71" s="102" t="s">
        <v>503</v>
      </c>
      <c r="I71" s="102" t="s">
        <v>336</v>
      </c>
      <c r="J71" s="102" t="s">
        <v>397</v>
      </c>
      <c r="K71" s="103">
        <v>4.1100000000000003</v>
      </c>
      <c r="L71" s="102" t="s">
        <v>102</v>
      </c>
      <c r="M71" s="104">
        <v>2.35E-2</v>
      </c>
      <c r="N71" s="104">
        <v>1.8100000000000002E-2</v>
      </c>
      <c r="O71" s="103">
        <v>1706915.18</v>
      </c>
      <c r="P71" s="103">
        <v>110.63</v>
      </c>
      <c r="Q71" s="103">
        <v>42.931429999999999</v>
      </c>
      <c r="R71" s="103">
        <v>1931.291693634</v>
      </c>
      <c r="S71" s="104">
        <v>2.3E-3</v>
      </c>
      <c r="T71" s="104">
        <v>2.3999999999999998E-3</v>
      </c>
      <c r="U71" s="104">
        <v>5.9999999999999995E-4</v>
      </c>
    </row>
    <row r="72" spans="2:21" s="99" customFormat="1">
      <c r="B72" s="102" t="s">
        <v>541</v>
      </c>
      <c r="C72" s="102" t="s">
        <v>542</v>
      </c>
      <c r="D72" s="102" t="s">
        <v>100</v>
      </c>
      <c r="E72" s="102" t="s">
        <v>123</v>
      </c>
      <c r="F72" s="102" t="s">
        <v>533</v>
      </c>
      <c r="G72" s="102" t="s">
        <v>467</v>
      </c>
      <c r="H72" s="102" t="s">
        <v>503</v>
      </c>
      <c r="I72" s="102" t="s">
        <v>336</v>
      </c>
      <c r="J72" s="102" t="s">
        <v>406</v>
      </c>
      <c r="K72" s="103">
        <v>0.41</v>
      </c>
      <c r="L72" s="102" t="s">
        <v>102</v>
      </c>
      <c r="M72" s="104">
        <v>5.8500000000000003E-2</v>
      </c>
      <c r="N72" s="104">
        <v>2.12E-2</v>
      </c>
      <c r="O72" s="103">
        <v>304972.15000000002</v>
      </c>
      <c r="P72" s="103">
        <v>119.84</v>
      </c>
      <c r="Q72" s="103">
        <v>0</v>
      </c>
      <c r="R72" s="103">
        <v>365.47862456000001</v>
      </c>
      <c r="S72" s="104">
        <v>1.2999999999999999E-3</v>
      </c>
      <c r="T72" s="104">
        <v>4.0000000000000002E-4</v>
      </c>
      <c r="U72" s="104">
        <v>1E-4</v>
      </c>
    </row>
    <row r="73" spans="2:21" s="99" customFormat="1">
      <c r="B73" s="102" t="s">
        <v>543</v>
      </c>
      <c r="C73" s="102" t="s">
        <v>544</v>
      </c>
      <c r="D73" s="102" t="s">
        <v>100</v>
      </c>
      <c r="E73" s="102" t="s">
        <v>123</v>
      </c>
      <c r="F73" s="102" t="s">
        <v>533</v>
      </c>
      <c r="G73" s="102" t="s">
        <v>467</v>
      </c>
      <c r="H73" s="102" t="s">
        <v>503</v>
      </c>
      <c r="I73" s="102" t="s">
        <v>336</v>
      </c>
      <c r="J73" s="102" t="s">
        <v>264</v>
      </c>
      <c r="K73" s="103">
        <v>2.63</v>
      </c>
      <c r="L73" s="102" t="s">
        <v>102</v>
      </c>
      <c r="M73" s="104">
        <v>1.7600000000000001E-2</v>
      </c>
      <c r="N73" s="104">
        <v>1.5299999999999999E-2</v>
      </c>
      <c r="O73" s="103">
        <v>4974008.09</v>
      </c>
      <c r="P73" s="103">
        <v>109.74</v>
      </c>
      <c r="Q73" s="103">
        <v>0</v>
      </c>
      <c r="R73" s="103">
        <v>5458.4764779659999</v>
      </c>
      <c r="S73" s="104">
        <v>3.5999999999999999E-3</v>
      </c>
      <c r="T73" s="104">
        <v>6.7000000000000002E-3</v>
      </c>
      <c r="U73" s="104">
        <v>1.8E-3</v>
      </c>
    </row>
    <row r="74" spans="2:21" s="99" customFormat="1">
      <c r="B74" s="102" t="s">
        <v>545</v>
      </c>
      <c r="C74" s="102" t="s">
        <v>546</v>
      </c>
      <c r="D74" s="102" t="s">
        <v>100</v>
      </c>
      <c r="E74" s="102" t="s">
        <v>123</v>
      </c>
      <c r="F74" s="102" t="s">
        <v>533</v>
      </c>
      <c r="G74" s="102" t="s">
        <v>467</v>
      </c>
      <c r="H74" s="102" t="s">
        <v>503</v>
      </c>
      <c r="I74" s="102" t="s">
        <v>336</v>
      </c>
      <c r="J74" s="102" t="s">
        <v>292</v>
      </c>
      <c r="K74" s="103">
        <v>5.29</v>
      </c>
      <c r="L74" s="102" t="s">
        <v>102</v>
      </c>
      <c r="M74" s="104">
        <v>6.4999999999999997E-3</v>
      </c>
      <c r="N74" s="104">
        <v>2.01E-2</v>
      </c>
      <c r="O74" s="103">
        <v>3149498.9</v>
      </c>
      <c r="P74" s="103">
        <v>99.52</v>
      </c>
      <c r="Q74" s="103">
        <v>0</v>
      </c>
      <c r="R74" s="103">
        <v>3134.3813052800001</v>
      </c>
      <c r="S74" s="104">
        <v>8.3000000000000001E-3</v>
      </c>
      <c r="T74" s="104">
        <v>3.8E-3</v>
      </c>
      <c r="U74" s="104">
        <v>1E-3</v>
      </c>
    </row>
    <row r="75" spans="2:21" s="99" customFormat="1">
      <c r="B75" s="102" t="s">
        <v>547</v>
      </c>
      <c r="C75" s="102" t="s">
        <v>548</v>
      </c>
      <c r="D75" s="102" t="s">
        <v>100</v>
      </c>
      <c r="E75" s="102" t="s">
        <v>123</v>
      </c>
      <c r="F75" s="102" t="s">
        <v>549</v>
      </c>
      <c r="G75" s="102" t="s">
        <v>467</v>
      </c>
      <c r="H75" s="102" t="s">
        <v>503</v>
      </c>
      <c r="I75" s="102" t="s">
        <v>336</v>
      </c>
      <c r="J75" s="102" t="s">
        <v>311</v>
      </c>
      <c r="K75" s="103">
        <v>3.1</v>
      </c>
      <c r="L75" s="102" t="s">
        <v>102</v>
      </c>
      <c r="M75" s="104">
        <v>1.6E-2</v>
      </c>
      <c r="N75" s="104">
        <v>1.5900000000000001E-2</v>
      </c>
      <c r="O75" s="103">
        <v>2618497.0299999998</v>
      </c>
      <c r="P75" s="103">
        <v>109.04</v>
      </c>
      <c r="Q75" s="103">
        <v>0</v>
      </c>
      <c r="R75" s="103">
        <v>2855.2091615119998</v>
      </c>
      <c r="S75" s="104">
        <v>6.7999999999999996E-3</v>
      </c>
      <c r="T75" s="104">
        <v>3.5000000000000001E-3</v>
      </c>
      <c r="U75" s="104">
        <v>8.9999999999999998E-4</v>
      </c>
    </row>
    <row r="76" spans="2:21" s="99" customFormat="1">
      <c r="B76" s="102" t="s">
        <v>550</v>
      </c>
      <c r="C76" s="102" t="s">
        <v>551</v>
      </c>
      <c r="D76" s="102" t="s">
        <v>100</v>
      </c>
      <c r="E76" s="102" t="s">
        <v>123</v>
      </c>
      <c r="F76" s="102" t="s">
        <v>549</v>
      </c>
      <c r="G76" s="102" t="s">
        <v>467</v>
      </c>
      <c r="H76" s="102" t="s">
        <v>503</v>
      </c>
      <c r="I76" s="102" t="s">
        <v>336</v>
      </c>
      <c r="J76" s="102" t="s">
        <v>552</v>
      </c>
      <c r="K76" s="103">
        <v>3.69</v>
      </c>
      <c r="L76" s="102" t="s">
        <v>102</v>
      </c>
      <c r="M76" s="104">
        <v>1.4200000000000001E-2</v>
      </c>
      <c r="N76" s="104">
        <v>1.9599999999999999E-2</v>
      </c>
      <c r="O76" s="103">
        <v>3077835.92</v>
      </c>
      <c r="P76" s="103">
        <v>105.86</v>
      </c>
      <c r="Q76" s="103">
        <v>0</v>
      </c>
      <c r="R76" s="103">
        <v>3258.1971049120002</v>
      </c>
      <c r="S76" s="104">
        <v>3.0000000000000001E-3</v>
      </c>
      <c r="T76" s="104">
        <v>4.0000000000000001E-3</v>
      </c>
      <c r="U76" s="104">
        <v>1.1000000000000001E-3</v>
      </c>
    </row>
    <row r="77" spans="2:21" s="99" customFormat="1">
      <c r="B77" s="102" t="s">
        <v>553</v>
      </c>
      <c r="C77" s="102" t="s">
        <v>554</v>
      </c>
      <c r="D77" s="102" t="s">
        <v>100</v>
      </c>
      <c r="E77" s="102" t="s">
        <v>123</v>
      </c>
      <c r="F77" s="102" t="s">
        <v>555</v>
      </c>
      <c r="G77" s="102" t="s">
        <v>467</v>
      </c>
      <c r="H77" s="102" t="s">
        <v>503</v>
      </c>
      <c r="I77" s="102" t="s">
        <v>336</v>
      </c>
      <c r="J77" s="102" t="s">
        <v>556</v>
      </c>
      <c r="K77" s="103">
        <v>5.07</v>
      </c>
      <c r="L77" s="102" t="s">
        <v>102</v>
      </c>
      <c r="M77" s="104">
        <v>3.5000000000000003E-2</v>
      </c>
      <c r="N77" s="104">
        <v>2.0299999999999999E-2</v>
      </c>
      <c r="O77" s="103">
        <v>6242047.5800000001</v>
      </c>
      <c r="P77" s="103">
        <v>116.99</v>
      </c>
      <c r="Q77" s="103">
        <v>0</v>
      </c>
      <c r="R77" s="103">
        <v>7302.5714638420004</v>
      </c>
      <c r="S77" s="104">
        <v>6.8999999999999999E-3</v>
      </c>
      <c r="T77" s="104">
        <v>8.9999999999999993E-3</v>
      </c>
      <c r="U77" s="104">
        <v>2.3999999999999998E-3</v>
      </c>
    </row>
    <row r="78" spans="2:21" s="99" customFormat="1">
      <c r="B78" s="102" t="s">
        <v>557</v>
      </c>
      <c r="C78" s="102" t="s">
        <v>558</v>
      </c>
      <c r="D78" s="102" t="s">
        <v>100</v>
      </c>
      <c r="E78" s="102" t="s">
        <v>123</v>
      </c>
      <c r="F78" s="102" t="s">
        <v>555</v>
      </c>
      <c r="G78" s="102" t="s">
        <v>467</v>
      </c>
      <c r="H78" s="102" t="s">
        <v>503</v>
      </c>
      <c r="I78" s="102" t="s">
        <v>336</v>
      </c>
      <c r="J78" s="102" t="s">
        <v>559</v>
      </c>
      <c r="K78" s="103">
        <v>7.11</v>
      </c>
      <c r="L78" s="102" t="s">
        <v>102</v>
      </c>
      <c r="M78" s="104">
        <v>2.5000000000000001E-2</v>
      </c>
      <c r="N78" s="104">
        <v>2.3800000000000002E-2</v>
      </c>
      <c r="O78" s="103">
        <v>1477520</v>
      </c>
      <c r="P78" s="103">
        <v>108.29</v>
      </c>
      <c r="Q78" s="103">
        <v>0</v>
      </c>
      <c r="R78" s="103">
        <v>1600.006408</v>
      </c>
      <c r="S78" s="104">
        <v>4.1999999999999997E-3</v>
      </c>
      <c r="T78" s="104">
        <v>2E-3</v>
      </c>
      <c r="U78" s="104">
        <v>5.0000000000000001E-4</v>
      </c>
    </row>
    <row r="79" spans="2:21" s="99" customFormat="1">
      <c r="B79" s="102" t="s">
        <v>560</v>
      </c>
      <c r="C79" s="102" t="s">
        <v>561</v>
      </c>
      <c r="D79" s="102" t="s">
        <v>100</v>
      </c>
      <c r="E79" s="102" t="s">
        <v>123</v>
      </c>
      <c r="F79" s="102" t="s">
        <v>555</v>
      </c>
      <c r="G79" s="102" t="s">
        <v>467</v>
      </c>
      <c r="H79" s="102" t="s">
        <v>503</v>
      </c>
      <c r="I79" s="102" t="s">
        <v>336</v>
      </c>
      <c r="J79" s="102" t="s">
        <v>562</v>
      </c>
      <c r="K79" s="103">
        <v>1.45</v>
      </c>
      <c r="L79" s="102" t="s">
        <v>102</v>
      </c>
      <c r="M79" s="104">
        <v>0.04</v>
      </c>
      <c r="N79" s="104">
        <v>4.8999999999999998E-3</v>
      </c>
      <c r="O79" s="103">
        <v>754360.16</v>
      </c>
      <c r="P79" s="103">
        <v>112.29</v>
      </c>
      <c r="Q79" s="103">
        <v>0</v>
      </c>
      <c r="R79" s="103">
        <v>847.07102366399999</v>
      </c>
      <c r="S79" s="104">
        <v>4.5999999999999999E-3</v>
      </c>
      <c r="T79" s="104">
        <v>1E-3</v>
      </c>
      <c r="U79" s="104">
        <v>2.9999999999999997E-4</v>
      </c>
    </row>
    <row r="80" spans="2:21" s="99" customFormat="1">
      <c r="B80" s="102" t="s">
        <v>563</v>
      </c>
      <c r="C80" s="102" t="s">
        <v>564</v>
      </c>
      <c r="D80" s="102" t="s">
        <v>100</v>
      </c>
      <c r="E80" s="102" t="s">
        <v>123</v>
      </c>
      <c r="F80" s="102" t="s">
        <v>565</v>
      </c>
      <c r="G80" s="102" t="s">
        <v>566</v>
      </c>
      <c r="H80" s="102" t="s">
        <v>503</v>
      </c>
      <c r="I80" s="102" t="s">
        <v>336</v>
      </c>
      <c r="J80" s="102" t="s">
        <v>403</v>
      </c>
      <c r="K80" s="103">
        <v>3.38</v>
      </c>
      <c r="L80" s="102" t="s">
        <v>102</v>
      </c>
      <c r="M80" s="104">
        <v>4.2999999999999997E-2</v>
      </c>
      <c r="N80" s="104">
        <v>1.29E-2</v>
      </c>
      <c r="O80" s="103">
        <v>1161361.01</v>
      </c>
      <c r="P80" s="103">
        <v>117.76</v>
      </c>
      <c r="Q80" s="103">
        <v>269.18385000000001</v>
      </c>
      <c r="R80" s="103">
        <v>1636.802575376</v>
      </c>
      <c r="S80" s="104">
        <v>1.9E-3</v>
      </c>
      <c r="T80" s="104">
        <v>2E-3</v>
      </c>
      <c r="U80" s="104">
        <v>5.0000000000000001E-4</v>
      </c>
    </row>
    <row r="81" spans="2:21" s="99" customFormat="1">
      <c r="B81" s="102" t="s">
        <v>567</v>
      </c>
      <c r="C81" s="102" t="s">
        <v>568</v>
      </c>
      <c r="D81" s="102" t="s">
        <v>100</v>
      </c>
      <c r="E81" s="102" t="s">
        <v>123</v>
      </c>
      <c r="F81" s="102" t="s">
        <v>569</v>
      </c>
      <c r="G81" s="102" t="s">
        <v>420</v>
      </c>
      <c r="H81" s="102" t="s">
        <v>503</v>
      </c>
      <c r="I81" s="102" t="s">
        <v>336</v>
      </c>
      <c r="J81" s="102" t="s">
        <v>570</v>
      </c>
      <c r="K81" s="103">
        <v>1.94</v>
      </c>
      <c r="L81" s="102" t="s">
        <v>102</v>
      </c>
      <c r="M81" s="104">
        <v>1.7999999999999999E-2</v>
      </c>
      <c r="N81" s="104">
        <v>1.38E-2</v>
      </c>
      <c r="O81" s="103">
        <v>4923525.49</v>
      </c>
      <c r="P81" s="103">
        <v>108.37</v>
      </c>
      <c r="Q81" s="103">
        <v>0</v>
      </c>
      <c r="R81" s="103">
        <v>5335.6245735129996</v>
      </c>
      <c r="S81" s="104">
        <v>4.0000000000000001E-3</v>
      </c>
      <c r="T81" s="104">
        <v>6.4999999999999997E-3</v>
      </c>
      <c r="U81" s="104">
        <v>1.8E-3</v>
      </c>
    </row>
    <row r="82" spans="2:21" s="99" customFormat="1">
      <c r="B82" s="102" t="s">
        <v>571</v>
      </c>
      <c r="C82" s="102" t="s">
        <v>572</v>
      </c>
      <c r="D82" s="102" t="s">
        <v>100</v>
      </c>
      <c r="E82" s="102" t="s">
        <v>123</v>
      </c>
      <c r="F82" s="102" t="s">
        <v>573</v>
      </c>
      <c r="G82" s="102" t="s">
        <v>467</v>
      </c>
      <c r="H82" s="102" t="s">
        <v>574</v>
      </c>
      <c r="I82" s="102" t="s">
        <v>336</v>
      </c>
      <c r="J82" s="102" t="s">
        <v>279</v>
      </c>
      <c r="K82" s="103">
        <v>0.4</v>
      </c>
      <c r="L82" s="102" t="s">
        <v>102</v>
      </c>
      <c r="M82" s="104">
        <v>4.4499999999999998E-2</v>
      </c>
      <c r="N82" s="104">
        <v>1.2E-2</v>
      </c>
      <c r="O82" s="103">
        <v>393202</v>
      </c>
      <c r="P82" s="103">
        <v>114.76</v>
      </c>
      <c r="Q82" s="103">
        <v>0</v>
      </c>
      <c r="R82" s="103">
        <v>451.23861520000003</v>
      </c>
      <c r="S82" s="104">
        <v>1.9E-3</v>
      </c>
      <c r="T82" s="104">
        <v>5.9999999999999995E-4</v>
      </c>
      <c r="U82" s="104">
        <v>1E-4</v>
      </c>
    </row>
    <row r="83" spans="2:21" s="99" customFormat="1">
      <c r="B83" s="102" t="s">
        <v>575</v>
      </c>
      <c r="C83" s="102" t="s">
        <v>576</v>
      </c>
      <c r="D83" s="102" t="s">
        <v>100</v>
      </c>
      <c r="E83" s="102" t="s">
        <v>123</v>
      </c>
      <c r="F83" s="102" t="s">
        <v>577</v>
      </c>
      <c r="G83" s="102" t="s">
        <v>132</v>
      </c>
      <c r="H83" s="102" t="s">
        <v>574</v>
      </c>
      <c r="I83" s="102" t="s">
        <v>336</v>
      </c>
      <c r="J83" s="102" t="s">
        <v>250</v>
      </c>
      <c r="K83" s="103">
        <v>5.38</v>
      </c>
      <c r="L83" s="102" t="s">
        <v>102</v>
      </c>
      <c r="M83" s="104">
        <v>1.7000000000000001E-2</v>
      </c>
      <c r="N83" s="104">
        <v>1.8100000000000002E-2</v>
      </c>
      <c r="O83" s="103">
        <v>4696814</v>
      </c>
      <c r="P83" s="103">
        <v>105.36</v>
      </c>
      <c r="Q83" s="103">
        <v>0</v>
      </c>
      <c r="R83" s="103">
        <v>4948.5632304000001</v>
      </c>
      <c r="S83" s="104">
        <v>3.7000000000000002E-3</v>
      </c>
      <c r="T83" s="104">
        <v>6.1000000000000004E-3</v>
      </c>
      <c r="U83" s="104">
        <v>1.6000000000000001E-3</v>
      </c>
    </row>
    <row r="84" spans="2:21" s="99" customFormat="1">
      <c r="B84" s="102" t="s">
        <v>578</v>
      </c>
      <c r="C84" s="102" t="s">
        <v>579</v>
      </c>
      <c r="D84" s="102" t="s">
        <v>100</v>
      </c>
      <c r="E84" s="102" t="s">
        <v>123</v>
      </c>
      <c r="F84" s="102" t="s">
        <v>577</v>
      </c>
      <c r="G84" s="102" t="s">
        <v>132</v>
      </c>
      <c r="H84" s="102" t="s">
        <v>574</v>
      </c>
      <c r="I84" s="102" t="s">
        <v>336</v>
      </c>
      <c r="J84" s="102" t="s">
        <v>580</v>
      </c>
      <c r="K84" s="103">
        <v>0.17</v>
      </c>
      <c r="L84" s="102" t="s">
        <v>102</v>
      </c>
      <c r="M84" s="104">
        <v>3.6999999999999998E-2</v>
      </c>
      <c r="N84" s="104">
        <v>1.9400000000000001E-2</v>
      </c>
      <c r="O84" s="103">
        <v>1890296.8</v>
      </c>
      <c r="P84" s="103">
        <v>112.51</v>
      </c>
      <c r="Q84" s="103">
        <v>0</v>
      </c>
      <c r="R84" s="103">
        <v>2126.7729296799998</v>
      </c>
      <c r="S84" s="104">
        <v>3.8E-3</v>
      </c>
      <c r="T84" s="104">
        <v>2.5999999999999999E-3</v>
      </c>
      <c r="U84" s="104">
        <v>6.9999999999999999E-4</v>
      </c>
    </row>
    <row r="85" spans="2:21" s="99" customFormat="1">
      <c r="B85" s="102" t="s">
        <v>581</v>
      </c>
      <c r="C85" s="102" t="s">
        <v>582</v>
      </c>
      <c r="D85" s="102" t="s">
        <v>100</v>
      </c>
      <c r="E85" s="102" t="s">
        <v>123</v>
      </c>
      <c r="F85" s="102" t="s">
        <v>583</v>
      </c>
      <c r="G85" s="102" t="s">
        <v>584</v>
      </c>
      <c r="H85" s="102" t="s">
        <v>574</v>
      </c>
      <c r="I85" s="102" t="s">
        <v>336</v>
      </c>
      <c r="J85" s="102" t="s">
        <v>585</v>
      </c>
      <c r="K85" s="103">
        <v>0.48</v>
      </c>
      <c r="L85" s="102" t="s">
        <v>102</v>
      </c>
      <c r="M85" s="104">
        <v>2.6499999999999999E-2</v>
      </c>
      <c r="N85" s="104">
        <v>7.1999999999999998E-3</v>
      </c>
      <c r="O85" s="103">
        <v>397494.72</v>
      </c>
      <c r="P85" s="103">
        <v>108.51</v>
      </c>
      <c r="Q85" s="103">
        <v>0</v>
      </c>
      <c r="R85" s="103">
        <v>431.32152067200002</v>
      </c>
      <c r="S85" s="104">
        <v>2.7000000000000001E-3</v>
      </c>
      <c r="T85" s="104">
        <v>5.0000000000000001E-4</v>
      </c>
      <c r="U85" s="104">
        <v>1E-4</v>
      </c>
    </row>
    <row r="86" spans="2:21" s="99" customFormat="1">
      <c r="B86" s="102" t="s">
        <v>586</v>
      </c>
      <c r="C86" s="102" t="s">
        <v>587</v>
      </c>
      <c r="D86" s="102" t="s">
        <v>100</v>
      </c>
      <c r="E86" s="102" t="s">
        <v>123</v>
      </c>
      <c r="F86" s="102" t="s">
        <v>583</v>
      </c>
      <c r="G86" s="102" t="s">
        <v>584</v>
      </c>
      <c r="H86" s="102" t="s">
        <v>574</v>
      </c>
      <c r="I86" s="102" t="s">
        <v>336</v>
      </c>
      <c r="J86" s="102" t="s">
        <v>588</v>
      </c>
      <c r="K86" s="103">
        <v>2.4300000000000002</v>
      </c>
      <c r="L86" s="102" t="s">
        <v>102</v>
      </c>
      <c r="M86" s="104">
        <v>1.0500000000000001E-2</v>
      </c>
      <c r="N86" s="104">
        <v>1.7999999999999999E-2</v>
      </c>
      <c r="O86" s="103">
        <v>3185308.83</v>
      </c>
      <c r="P86" s="103">
        <v>104.38</v>
      </c>
      <c r="Q86" s="103">
        <v>0</v>
      </c>
      <c r="R86" s="103">
        <v>3324.825356754</v>
      </c>
      <c r="S86" s="104">
        <v>8.8000000000000005E-3</v>
      </c>
      <c r="T86" s="104">
        <v>4.1000000000000003E-3</v>
      </c>
      <c r="U86" s="104">
        <v>1.1000000000000001E-3</v>
      </c>
    </row>
    <row r="87" spans="2:21" s="99" customFormat="1">
      <c r="B87" s="102" t="s">
        <v>589</v>
      </c>
      <c r="C87" s="102" t="s">
        <v>590</v>
      </c>
      <c r="D87" s="102" t="s">
        <v>100</v>
      </c>
      <c r="E87" s="102" t="s">
        <v>123</v>
      </c>
      <c r="F87" s="102" t="s">
        <v>591</v>
      </c>
      <c r="G87" s="102" t="s">
        <v>369</v>
      </c>
      <c r="H87" s="102" t="s">
        <v>574</v>
      </c>
      <c r="I87" s="102" t="s">
        <v>336</v>
      </c>
      <c r="J87" s="102" t="s">
        <v>311</v>
      </c>
      <c r="K87" s="103">
        <v>2.73</v>
      </c>
      <c r="L87" s="102" t="s">
        <v>102</v>
      </c>
      <c r="M87" s="104">
        <v>2E-3</v>
      </c>
      <c r="N87" s="104">
        <v>1.34E-2</v>
      </c>
      <c r="O87" s="103">
        <v>1254175</v>
      </c>
      <c r="P87" s="103">
        <v>103.18</v>
      </c>
      <c r="Q87" s="103">
        <v>0</v>
      </c>
      <c r="R87" s="103">
        <v>1294.057765</v>
      </c>
      <c r="S87" s="104">
        <v>2.2000000000000001E-3</v>
      </c>
      <c r="T87" s="104">
        <v>1.6000000000000001E-3</v>
      </c>
      <c r="U87" s="104">
        <v>4.0000000000000002E-4</v>
      </c>
    </row>
    <row r="88" spans="2:21" s="99" customFormat="1">
      <c r="B88" s="102" t="s">
        <v>592</v>
      </c>
      <c r="C88" s="102" t="s">
        <v>593</v>
      </c>
      <c r="D88" s="102" t="s">
        <v>100</v>
      </c>
      <c r="E88" s="102" t="s">
        <v>123</v>
      </c>
      <c r="F88" s="102" t="s">
        <v>591</v>
      </c>
      <c r="G88" s="102" t="s">
        <v>369</v>
      </c>
      <c r="H88" s="102" t="s">
        <v>574</v>
      </c>
      <c r="I88" s="102" t="s">
        <v>336</v>
      </c>
      <c r="J88" s="102" t="s">
        <v>594</v>
      </c>
      <c r="K88" s="103">
        <v>4.95</v>
      </c>
      <c r="L88" s="102" t="s">
        <v>102</v>
      </c>
      <c r="M88" s="104">
        <v>2E-3</v>
      </c>
      <c r="N88" s="104">
        <v>1.8700000000000001E-2</v>
      </c>
      <c r="O88" s="103">
        <v>2584363</v>
      </c>
      <c r="P88" s="103">
        <v>96.08</v>
      </c>
      <c r="Q88" s="103">
        <v>0</v>
      </c>
      <c r="R88" s="103">
        <v>2483.0559704000002</v>
      </c>
      <c r="S88" s="104">
        <v>5.7000000000000002E-3</v>
      </c>
      <c r="T88" s="104">
        <v>3.0000000000000001E-3</v>
      </c>
      <c r="U88" s="104">
        <v>8.0000000000000004E-4</v>
      </c>
    </row>
    <row r="89" spans="2:21" s="99" customFormat="1">
      <c r="B89" s="102" t="s">
        <v>595</v>
      </c>
      <c r="C89" s="102" t="s">
        <v>596</v>
      </c>
      <c r="D89" s="102" t="s">
        <v>100</v>
      </c>
      <c r="E89" s="102" t="s">
        <v>123</v>
      </c>
      <c r="F89" s="102" t="s">
        <v>591</v>
      </c>
      <c r="G89" s="102" t="s">
        <v>369</v>
      </c>
      <c r="H89" s="102" t="s">
        <v>574</v>
      </c>
      <c r="I89" s="102" t="s">
        <v>336</v>
      </c>
      <c r="J89" s="102" t="s">
        <v>597</v>
      </c>
      <c r="K89" s="103">
        <v>1.1599999999999999</v>
      </c>
      <c r="L89" s="102" t="s">
        <v>102</v>
      </c>
      <c r="M89" s="104">
        <v>6.7999999999999996E-3</v>
      </c>
      <c r="N89" s="104">
        <v>1.2200000000000001E-2</v>
      </c>
      <c r="O89" s="103">
        <v>3514471.51</v>
      </c>
      <c r="P89" s="103">
        <v>107.12</v>
      </c>
      <c r="Q89" s="103">
        <v>0</v>
      </c>
      <c r="R89" s="103">
        <v>3764.701881512</v>
      </c>
      <c r="S89" s="104">
        <v>7.7999999999999996E-3</v>
      </c>
      <c r="T89" s="104">
        <v>4.5999999999999999E-3</v>
      </c>
      <c r="U89" s="104">
        <v>1.1999999999999999E-3</v>
      </c>
    </row>
    <row r="90" spans="2:21" s="99" customFormat="1">
      <c r="B90" s="102" t="s">
        <v>598</v>
      </c>
      <c r="C90" s="102" t="s">
        <v>599</v>
      </c>
      <c r="D90" s="102" t="s">
        <v>100</v>
      </c>
      <c r="E90" s="102" t="s">
        <v>123</v>
      </c>
      <c r="F90" s="102" t="s">
        <v>600</v>
      </c>
      <c r="G90" s="102" t="s">
        <v>467</v>
      </c>
      <c r="H90" s="102" t="s">
        <v>574</v>
      </c>
      <c r="I90" s="102" t="s">
        <v>336</v>
      </c>
      <c r="J90" s="102" t="s">
        <v>326</v>
      </c>
      <c r="K90" s="103">
        <v>3.22</v>
      </c>
      <c r="L90" s="102" t="s">
        <v>102</v>
      </c>
      <c r="M90" s="104">
        <v>1.4E-2</v>
      </c>
      <c r="N90" s="104">
        <v>2.1000000000000001E-2</v>
      </c>
      <c r="O90" s="103">
        <v>3985454</v>
      </c>
      <c r="P90" s="103">
        <v>106.47</v>
      </c>
      <c r="Q90" s="103">
        <v>0</v>
      </c>
      <c r="R90" s="103">
        <v>4243.3128737999996</v>
      </c>
      <c r="S90" s="104">
        <v>4.4999999999999997E-3</v>
      </c>
      <c r="T90" s="104">
        <v>5.1999999999999998E-3</v>
      </c>
      <c r="U90" s="104">
        <v>1.4E-3</v>
      </c>
    </row>
    <row r="91" spans="2:21" s="99" customFormat="1">
      <c r="B91" s="102" t="s">
        <v>601</v>
      </c>
      <c r="C91" s="102" t="s">
        <v>602</v>
      </c>
      <c r="D91" s="102" t="s">
        <v>100</v>
      </c>
      <c r="E91" s="102" t="s">
        <v>123</v>
      </c>
      <c r="F91" s="102" t="s">
        <v>603</v>
      </c>
      <c r="G91" s="102" t="s">
        <v>467</v>
      </c>
      <c r="H91" s="102" t="s">
        <v>604</v>
      </c>
      <c r="I91" s="102" t="s">
        <v>150</v>
      </c>
      <c r="J91" s="102" t="s">
        <v>453</v>
      </c>
      <c r="K91" s="103">
        <v>1.27</v>
      </c>
      <c r="L91" s="102" t="s">
        <v>102</v>
      </c>
      <c r="M91" s="104">
        <v>2.75E-2</v>
      </c>
      <c r="N91" s="104">
        <v>1.04E-2</v>
      </c>
      <c r="O91" s="103">
        <v>4492883.66</v>
      </c>
      <c r="P91" s="103">
        <v>111.01</v>
      </c>
      <c r="Q91" s="103">
        <v>0</v>
      </c>
      <c r="R91" s="103">
        <v>4987.5501509659998</v>
      </c>
      <c r="S91" s="104">
        <v>1.0800000000000001E-2</v>
      </c>
      <c r="T91" s="104">
        <v>6.1000000000000004E-3</v>
      </c>
      <c r="U91" s="104">
        <v>1.6999999999999999E-3</v>
      </c>
    </row>
    <row r="92" spans="2:21" s="99" customFormat="1">
      <c r="B92" s="102" t="s">
        <v>605</v>
      </c>
      <c r="C92" s="102" t="s">
        <v>606</v>
      </c>
      <c r="D92" s="102" t="s">
        <v>100</v>
      </c>
      <c r="E92" s="102" t="s">
        <v>123</v>
      </c>
      <c r="F92" s="102" t="s">
        <v>603</v>
      </c>
      <c r="G92" s="102" t="s">
        <v>467</v>
      </c>
      <c r="H92" s="102" t="s">
        <v>604</v>
      </c>
      <c r="I92" s="102" t="s">
        <v>150</v>
      </c>
      <c r="J92" s="102" t="s">
        <v>607</v>
      </c>
      <c r="K92" s="103">
        <v>4.76</v>
      </c>
      <c r="L92" s="102" t="s">
        <v>102</v>
      </c>
      <c r="M92" s="104">
        <v>1.9599999999999999E-2</v>
      </c>
      <c r="N92" s="104">
        <v>2.1299999999999999E-2</v>
      </c>
      <c r="O92" s="103">
        <v>8301366.9400000004</v>
      </c>
      <c r="P92" s="103">
        <v>107.72</v>
      </c>
      <c r="Q92" s="103">
        <v>0</v>
      </c>
      <c r="R92" s="103">
        <v>8942.2324677680008</v>
      </c>
      <c r="S92" s="104">
        <v>7.9000000000000008E-3</v>
      </c>
      <c r="T92" s="104">
        <v>1.0999999999999999E-2</v>
      </c>
      <c r="U92" s="104">
        <v>3.0000000000000001E-3</v>
      </c>
    </row>
    <row r="93" spans="2:21" s="99" customFormat="1">
      <c r="B93" s="102" t="s">
        <v>608</v>
      </c>
      <c r="C93" s="102" t="s">
        <v>609</v>
      </c>
      <c r="D93" s="102" t="s">
        <v>100</v>
      </c>
      <c r="E93" s="102" t="s">
        <v>123</v>
      </c>
      <c r="F93" s="102" t="s">
        <v>603</v>
      </c>
      <c r="G93" s="102" t="s">
        <v>467</v>
      </c>
      <c r="H93" s="102" t="s">
        <v>604</v>
      </c>
      <c r="I93" s="102" t="s">
        <v>150</v>
      </c>
      <c r="J93" s="102" t="s">
        <v>453</v>
      </c>
      <c r="K93" s="103">
        <v>6.41</v>
      </c>
      <c r="L93" s="102" t="s">
        <v>102</v>
      </c>
      <c r="M93" s="104">
        <v>1.5800000000000002E-2</v>
      </c>
      <c r="N93" s="104">
        <v>2.4500000000000001E-2</v>
      </c>
      <c r="O93" s="103">
        <v>5848899.5999999996</v>
      </c>
      <c r="P93" s="103">
        <v>101.31</v>
      </c>
      <c r="Q93" s="103">
        <v>0</v>
      </c>
      <c r="R93" s="103">
        <v>5925.5201847600001</v>
      </c>
      <c r="S93" s="104">
        <v>5.8999999999999999E-3</v>
      </c>
      <c r="T93" s="104">
        <v>7.3000000000000001E-3</v>
      </c>
      <c r="U93" s="104">
        <v>2E-3</v>
      </c>
    </row>
    <row r="94" spans="2:21" s="99" customFormat="1">
      <c r="B94" s="102" t="s">
        <v>610</v>
      </c>
      <c r="C94" s="102" t="s">
        <v>611</v>
      </c>
      <c r="D94" s="102" t="s">
        <v>100</v>
      </c>
      <c r="E94" s="102" t="s">
        <v>123</v>
      </c>
      <c r="F94" s="102" t="s">
        <v>549</v>
      </c>
      <c r="G94" s="102" t="s">
        <v>467</v>
      </c>
      <c r="H94" s="102" t="s">
        <v>574</v>
      </c>
      <c r="I94" s="102" t="s">
        <v>336</v>
      </c>
      <c r="J94" s="102" t="s">
        <v>612</v>
      </c>
      <c r="K94" s="103">
        <v>8.1300000000000008</v>
      </c>
      <c r="L94" s="102" t="s">
        <v>102</v>
      </c>
      <c r="M94" s="104">
        <v>1.15E-2</v>
      </c>
      <c r="N94" s="104">
        <v>3.1699999999999999E-2</v>
      </c>
      <c r="O94" s="103">
        <v>346957</v>
      </c>
      <c r="P94" s="103">
        <v>91.08</v>
      </c>
      <c r="Q94" s="103">
        <v>0</v>
      </c>
      <c r="R94" s="103">
        <v>316.00843559999998</v>
      </c>
      <c r="S94" s="104">
        <v>8.0000000000000004E-4</v>
      </c>
      <c r="T94" s="104">
        <v>4.0000000000000002E-4</v>
      </c>
      <c r="U94" s="104">
        <v>1E-4</v>
      </c>
    </row>
    <row r="95" spans="2:21" s="99" customFormat="1">
      <c r="B95" s="102" t="s">
        <v>613</v>
      </c>
      <c r="C95" s="102" t="s">
        <v>614</v>
      </c>
      <c r="D95" s="102" t="s">
        <v>100</v>
      </c>
      <c r="E95" s="102" t="s">
        <v>123</v>
      </c>
      <c r="F95" s="102" t="s">
        <v>615</v>
      </c>
      <c r="G95" s="102" t="s">
        <v>616</v>
      </c>
      <c r="H95" s="102" t="s">
        <v>617</v>
      </c>
      <c r="I95" s="102" t="s">
        <v>336</v>
      </c>
      <c r="J95" s="102" t="s">
        <v>499</v>
      </c>
      <c r="K95" s="103">
        <v>4.5</v>
      </c>
      <c r="L95" s="102" t="s">
        <v>102</v>
      </c>
      <c r="M95" s="104">
        <v>1E-3</v>
      </c>
      <c r="N95" s="104">
        <v>3.39E-2</v>
      </c>
      <c r="O95" s="103">
        <v>5233070</v>
      </c>
      <c r="P95" s="103">
        <v>89.89</v>
      </c>
      <c r="Q95" s="103">
        <v>0</v>
      </c>
      <c r="R95" s="103">
        <v>4704.0066230000002</v>
      </c>
      <c r="S95" s="104">
        <v>7.4999999999999997E-3</v>
      </c>
      <c r="T95" s="104">
        <v>5.7999999999999996E-3</v>
      </c>
      <c r="U95" s="104">
        <v>1.6000000000000001E-3</v>
      </c>
    </row>
    <row r="96" spans="2:21" s="99" customFormat="1">
      <c r="B96" s="102" t="s">
        <v>618</v>
      </c>
      <c r="C96" s="102" t="s">
        <v>619</v>
      </c>
      <c r="D96" s="102" t="s">
        <v>100</v>
      </c>
      <c r="E96" s="102" t="s">
        <v>123</v>
      </c>
      <c r="F96" s="102" t="s">
        <v>620</v>
      </c>
      <c r="G96" s="102" t="s">
        <v>467</v>
      </c>
      <c r="H96" s="102" t="s">
        <v>617</v>
      </c>
      <c r="I96" s="102" t="s">
        <v>336</v>
      </c>
      <c r="J96" s="102" t="s">
        <v>621</v>
      </c>
      <c r="K96" s="103">
        <v>5.34</v>
      </c>
      <c r="L96" s="102" t="s">
        <v>102</v>
      </c>
      <c r="M96" s="104">
        <v>1.5299999999999999E-2</v>
      </c>
      <c r="N96" s="104">
        <v>2.24E-2</v>
      </c>
      <c r="O96" s="103">
        <v>894322.38</v>
      </c>
      <c r="P96" s="103">
        <v>103.49</v>
      </c>
      <c r="Q96" s="103">
        <v>0</v>
      </c>
      <c r="R96" s="103">
        <v>925.534231062</v>
      </c>
      <c r="S96" s="104">
        <v>2.2000000000000001E-3</v>
      </c>
      <c r="T96" s="104">
        <v>1.1000000000000001E-3</v>
      </c>
      <c r="U96" s="104">
        <v>2.9999999999999997E-4</v>
      </c>
    </row>
    <row r="97" spans="2:21" s="99" customFormat="1">
      <c r="B97" s="102" t="s">
        <v>622</v>
      </c>
      <c r="C97" s="102" t="s">
        <v>623</v>
      </c>
      <c r="D97" s="102" t="s">
        <v>100</v>
      </c>
      <c r="E97" s="102" t="s">
        <v>123</v>
      </c>
      <c r="F97" s="102" t="s">
        <v>620</v>
      </c>
      <c r="G97" s="102" t="s">
        <v>467</v>
      </c>
      <c r="H97" s="102" t="s">
        <v>617</v>
      </c>
      <c r="I97" s="102" t="s">
        <v>336</v>
      </c>
      <c r="J97" s="102" t="s">
        <v>624</v>
      </c>
      <c r="K97" s="103">
        <v>4.8099999999999996</v>
      </c>
      <c r="L97" s="102" t="s">
        <v>102</v>
      </c>
      <c r="M97" s="104">
        <v>1.9400000000000001E-2</v>
      </c>
      <c r="N97" s="104">
        <v>9.2999999999999992E-3</v>
      </c>
      <c r="O97" s="103">
        <v>1815282.19</v>
      </c>
      <c r="P97" s="103">
        <v>105.77</v>
      </c>
      <c r="Q97" s="103">
        <v>0</v>
      </c>
      <c r="R97" s="103">
        <v>1920.023972363</v>
      </c>
      <c r="S97" s="104">
        <v>8.2000000000000007E-3</v>
      </c>
      <c r="T97" s="104">
        <v>2.3999999999999998E-3</v>
      </c>
      <c r="U97" s="104">
        <v>5.9999999999999995E-4</v>
      </c>
    </row>
    <row r="98" spans="2:21" s="99" customFormat="1">
      <c r="B98" s="102" t="s">
        <v>625</v>
      </c>
      <c r="C98" s="102" t="s">
        <v>626</v>
      </c>
      <c r="D98" s="102" t="s">
        <v>100</v>
      </c>
      <c r="E98" s="102" t="s">
        <v>123</v>
      </c>
      <c r="F98" s="102" t="s">
        <v>627</v>
      </c>
      <c r="G98" s="102" t="s">
        <v>628</v>
      </c>
      <c r="H98" s="102" t="s">
        <v>617</v>
      </c>
      <c r="I98" s="102" t="s">
        <v>336</v>
      </c>
      <c r="J98" s="102" t="s">
        <v>629</v>
      </c>
      <c r="K98" s="103">
        <v>4.8899999999999997</v>
      </c>
      <c r="L98" s="102" t="s">
        <v>102</v>
      </c>
      <c r="M98" s="104">
        <v>1.2500000000000001E-2</v>
      </c>
      <c r="N98" s="104">
        <v>5.4300000000000001E-2</v>
      </c>
      <c r="O98" s="103">
        <v>1568982</v>
      </c>
      <c r="P98" s="103">
        <v>85.86</v>
      </c>
      <c r="Q98" s="103">
        <v>0</v>
      </c>
      <c r="R98" s="103">
        <v>1347.1279452000001</v>
      </c>
      <c r="S98" s="104">
        <v>1.6000000000000001E-3</v>
      </c>
      <c r="T98" s="104">
        <v>1.6999999999999999E-3</v>
      </c>
      <c r="U98" s="104">
        <v>4.0000000000000002E-4</v>
      </c>
    </row>
    <row r="99" spans="2:21" s="99" customFormat="1">
      <c r="B99" s="102" t="s">
        <v>630</v>
      </c>
      <c r="C99" s="102" t="s">
        <v>631</v>
      </c>
      <c r="D99" s="102" t="s">
        <v>100</v>
      </c>
      <c r="E99" s="102" t="s">
        <v>123</v>
      </c>
      <c r="F99" s="102" t="s">
        <v>627</v>
      </c>
      <c r="G99" s="102" t="s">
        <v>628</v>
      </c>
      <c r="H99" s="102" t="s">
        <v>617</v>
      </c>
      <c r="I99" s="102" t="s">
        <v>336</v>
      </c>
      <c r="J99" s="102" t="s">
        <v>632</v>
      </c>
      <c r="K99" s="103">
        <v>4.87</v>
      </c>
      <c r="L99" s="102" t="s">
        <v>102</v>
      </c>
      <c r="M99" s="104">
        <v>1.29E-2</v>
      </c>
      <c r="N99" s="104">
        <v>6.1499999999999999E-2</v>
      </c>
      <c r="O99" s="103">
        <v>4362076.12</v>
      </c>
      <c r="P99" s="103">
        <v>83.6</v>
      </c>
      <c r="Q99" s="103">
        <v>0</v>
      </c>
      <c r="R99" s="103">
        <v>3646.6956363200002</v>
      </c>
      <c r="S99" s="104">
        <v>4.1999999999999997E-3</v>
      </c>
      <c r="T99" s="104">
        <v>4.4999999999999997E-3</v>
      </c>
      <c r="U99" s="104">
        <v>1.1999999999999999E-3</v>
      </c>
    </row>
    <row r="100" spans="2:21" s="99" customFormat="1">
      <c r="B100" s="102" t="s">
        <v>633</v>
      </c>
      <c r="C100" s="102" t="s">
        <v>634</v>
      </c>
      <c r="D100" s="102" t="s">
        <v>100</v>
      </c>
      <c r="E100" s="102" t="s">
        <v>123</v>
      </c>
      <c r="F100" s="102" t="s">
        <v>635</v>
      </c>
      <c r="G100" s="102" t="s">
        <v>467</v>
      </c>
      <c r="H100" s="102" t="s">
        <v>636</v>
      </c>
      <c r="I100" s="102" t="s">
        <v>150</v>
      </c>
      <c r="J100" s="102" t="s">
        <v>637</v>
      </c>
      <c r="K100" s="103">
        <v>2.76</v>
      </c>
      <c r="L100" s="102" t="s">
        <v>102</v>
      </c>
      <c r="M100" s="104">
        <v>2.5000000000000001E-2</v>
      </c>
      <c r="N100" s="104">
        <v>1.8599999999999998E-2</v>
      </c>
      <c r="O100" s="103">
        <v>3521352.79</v>
      </c>
      <c r="P100" s="103">
        <v>110.68</v>
      </c>
      <c r="Q100" s="103">
        <v>0</v>
      </c>
      <c r="R100" s="103">
        <v>3897.4332679720001</v>
      </c>
      <c r="S100" s="104">
        <v>9.1999999999999998E-3</v>
      </c>
      <c r="T100" s="104">
        <v>4.7999999999999996E-3</v>
      </c>
      <c r="U100" s="104">
        <v>1.2999999999999999E-3</v>
      </c>
    </row>
    <row r="101" spans="2:21" s="99" customFormat="1">
      <c r="B101" s="102" t="s">
        <v>638</v>
      </c>
      <c r="C101" s="102" t="s">
        <v>639</v>
      </c>
      <c r="D101" s="102" t="s">
        <v>100</v>
      </c>
      <c r="E101" s="102" t="s">
        <v>123</v>
      </c>
      <c r="F101" s="102" t="s">
        <v>635</v>
      </c>
      <c r="G101" s="102" t="s">
        <v>467</v>
      </c>
      <c r="H101" s="102" t="s">
        <v>636</v>
      </c>
      <c r="I101" s="102" t="s">
        <v>150</v>
      </c>
      <c r="J101" s="102" t="s">
        <v>292</v>
      </c>
      <c r="K101" s="103">
        <v>7.4</v>
      </c>
      <c r="L101" s="102" t="s">
        <v>102</v>
      </c>
      <c r="M101" s="104">
        <v>3.8999999999999998E-3</v>
      </c>
      <c r="N101" s="104">
        <v>2.7699999999999999E-2</v>
      </c>
      <c r="O101" s="103">
        <v>868176</v>
      </c>
      <c r="P101" s="103">
        <v>87.33</v>
      </c>
      <c r="Q101" s="103">
        <v>0</v>
      </c>
      <c r="R101" s="103">
        <v>758.17810080000004</v>
      </c>
      <c r="S101" s="104">
        <v>3.5000000000000001E-3</v>
      </c>
      <c r="T101" s="104">
        <v>8.9999999999999998E-4</v>
      </c>
      <c r="U101" s="104">
        <v>2.9999999999999997E-4</v>
      </c>
    </row>
    <row r="102" spans="2:21" s="99" customFormat="1">
      <c r="B102" s="102" t="s">
        <v>640</v>
      </c>
      <c r="C102" s="102" t="s">
        <v>641</v>
      </c>
      <c r="D102" s="102" t="s">
        <v>100</v>
      </c>
      <c r="E102" s="102" t="s">
        <v>123</v>
      </c>
      <c r="F102" s="102" t="s">
        <v>635</v>
      </c>
      <c r="G102" s="102" t="s">
        <v>467</v>
      </c>
      <c r="H102" s="102" t="s">
        <v>636</v>
      </c>
      <c r="I102" s="102" t="s">
        <v>150</v>
      </c>
      <c r="J102" s="102" t="s">
        <v>642</v>
      </c>
      <c r="K102" s="103">
        <v>5.49</v>
      </c>
      <c r="L102" s="102" t="s">
        <v>102</v>
      </c>
      <c r="M102" s="104">
        <v>1.9E-2</v>
      </c>
      <c r="N102" s="104">
        <v>2.8500000000000001E-2</v>
      </c>
      <c r="O102" s="103">
        <v>2142938.1</v>
      </c>
      <c r="P102" s="103">
        <v>102.68</v>
      </c>
      <c r="Q102" s="103">
        <v>0</v>
      </c>
      <c r="R102" s="103">
        <v>2200.36884108</v>
      </c>
      <c r="S102" s="104">
        <v>6.6E-3</v>
      </c>
      <c r="T102" s="104">
        <v>2.7000000000000001E-3</v>
      </c>
      <c r="U102" s="104">
        <v>6.9999999999999999E-4</v>
      </c>
    </row>
    <row r="103" spans="2:21" s="99" customFormat="1">
      <c r="B103" s="102" t="s">
        <v>643</v>
      </c>
      <c r="C103" s="102" t="s">
        <v>644</v>
      </c>
      <c r="D103" s="102" t="s">
        <v>100</v>
      </c>
      <c r="E103" s="102" t="s">
        <v>123</v>
      </c>
      <c r="F103" s="102" t="s">
        <v>645</v>
      </c>
      <c r="G103" s="102" t="s">
        <v>451</v>
      </c>
      <c r="H103" s="102" t="s">
        <v>617</v>
      </c>
      <c r="I103" s="102" t="s">
        <v>336</v>
      </c>
      <c r="J103" s="102" t="s">
        <v>646</v>
      </c>
      <c r="K103" s="103">
        <v>5.08</v>
      </c>
      <c r="L103" s="102" t="s">
        <v>102</v>
      </c>
      <c r="M103" s="104">
        <v>7.4999999999999997E-3</v>
      </c>
      <c r="N103" s="104">
        <v>2.87E-2</v>
      </c>
      <c r="O103" s="103">
        <v>1702000</v>
      </c>
      <c r="P103" s="103">
        <v>94.91</v>
      </c>
      <c r="Q103" s="103">
        <v>0</v>
      </c>
      <c r="R103" s="103">
        <v>1615.3681999999999</v>
      </c>
      <c r="S103" s="104">
        <v>3.2000000000000002E-3</v>
      </c>
      <c r="T103" s="104">
        <v>2E-3</v>
      </c>
      <c r="U103" s="104">
        <v>5.0000000000000001E-4</v>
      </c>
    </row>
    <row r="104" spans="2:21" s="99" customFormat="1">
      <c r="B104" s="102" t="s">
        <v>647</v>
      </c>
      <c r="C104" s="102" t="s">
        <v>648</v>
      </c>
      <c r="D104" s="102" t="s">
        <v>100</v>
      </c>
      <c r="E104" s="102" t="s">
        <v>123</v>
      </c>
      <c r="F104" s="102" t="s">
        <v>645</v>
      </c>
      <c r="G104" s="102" t="s">
        <v>616</v>
      </c>
      <c r="H104" s="102" t="s">
        <v>617</v>
      </c>
      <c r="I104" s="102" t="s">
        <v>336</v>
      </c>
      <c r="J104" s="102" t="s">
        <v>649</v>
      </c>
      <c r="K104" s="103">
        <v>6.13</v>
      </c>
      <c r="L104" s="102" t="s">
        <v>102</v>
      </c>
      <c r="M104" s="104">
        <v>7.4999999999999997E-3</v>
      </c>
      <c r="N104" s="104">
        <v>3.2000000000000001E-2</v>
      </c>
      <c r="O104" s="103">
        <v>2492000</v>
      </c>
      <c r="P104" s="103">
        <v>89.45</v>
      </c>
      <c r="Q104" s="103">
        <v>0</v>
      </c>
      <c r="R104" s="103">
        <v>2229.0940000000001</v>
      </c>
      <c r="S104" s="104">
        <v>2.8999999999999998E-3</v>
      </c>
      <c r="T104" s="104">
        <v>2.7000000000000001E-3</v>
      </c>
      <c r="U104" s="104">
        <v>6.9999999999999999E-4</v>
      </c>
    </row>
    <row r="105" spans="2:21" s="99" customFormat="1">
      <c r="B105" s="102" t="s">
        <v>650</v>
      </c>
      <c r="C105" s="102" t="s">
        <v>651</v>
      </c>
      <c r="D105" s="102" t="s">
        <v>100</v>
      </c>
      <c r="E105" s="102" t="s">
        <v>123</v>
      </c>
      <c r="F105" s="102" t="s">
        <v>600</v>
      </c>
      <c r="G105" s="102" t="s">
        <v>467</v>
      </c>
      <c r="H105" s="102" t="s">
        <v>617</v>
      </c>
      <c r="I105" s="102" t="s">
        <v>336</v>
      </c>
      <c r="J105" s="102" t="s">
        <v>621</v>
      </c>
      <c r="K105" s="103">
        <v>6.88</v>
      </c>
      <c r="L105" s="102" t="s">
        <v>102</v>
      </c>
      <c r="M105" s="104">
        <v>5.0000000000000001E-3</v>
      </c>
      <c r="N105" s="104">
        <v>3.0099999999999998E-2</v>
      </c>
      <c r="O105" s="103">
        <v>1743615.39</v>
      </c>
      <c r="P105" s="103">
        <v>88.74</v>
      </c>
      <c r="Q105" s="103">
        <v>0</v>
      </c>
      <c r="R105" s="103">
        <v>1547.2842970859999</v>
      </c>
      <c r="S105" s="104">
        <v>9.4000000000000004E-3</v>
      </c>
      <c r="T105" s="104">
        <v>1.9E-3</v>
      </c>
      <c r="U105" s="104">
        <v>5.0000000000000001E-4</v>
      </c>
    </row>
    <row r="106" spans="2:21" s="99" customFormat="1">
      <c r="B106" s="102" t="s">
        <v>652</v>
      </c>
      <c r="C106" s="102" t="s">
        <v>653</v>
      </c>
      <c r="D106" s="102" t="s">
        <v>100</v>
      </c>
      <c r="E106" s="102" t="s">
        <v>123</v>
      </c>
      <c r="F106" s="102" t="s">
        <v>600</v>
      </c>
      <c r="G106" s="102" t="s">
        <v>467</v>
      </c>
      <c r="H106" s="102" t="s">
        <v>617</v>
      </c>
      <c r="I106" s="102" t="s">
        <v>336</v>
      </c>
      <c r="J106" s="102" t="s">
        <v>612</v>
      </c>
      <c r="K106" s="103">
        <v>1.0900000000000001</v>
      </c>
      <c r="L106" s="102" t="s">
        <v>102</v>
      </c>
      <c r="M106" s="104">
        <v>3.3500000000000002E-2</v>
      </c>
      <c r="N106" s="104">
        <v>1.2699999999999999E-2</v>
      </c>
      <c r="O106" s="103">
        <v>551509</v>
      </c>
      <c r="P106" s="103">
        <v>110.25</v>
      </c>
      <c r="Q106" s="103">
        <v>0</v>
      </c>
      <c r="R106" s="103">
        <v>608.03867249999996</v>
      </c>
      <c r="S106" s="104">
        <v>2.8999999999999998E-3</v>
      </c>
      <c r="T106" s="104">
        <v>6.9999999999999999E-4</v>
      </c>
      <c r="U106" s="104">
        <v>2.0000000000000001E-4</v>
      </c>
    </row>
    <row r="107" spans="2:21" s="99" customFormat="1">
      <c r="B107" s="102" t="s">
        <v>654</v>
      </c>
      <c r="C107" s="102" t="s">
        <v>655</v>
      </c>
      <c r="D107" s="102" t="s">
        <v>100</v>
      </c>
      <c r="E107" s="102" t="s">
        <v>123</v>
      </c>
      <c r="F107" s="102" t="s">
        <v>656</v>
      </c>
      <c r="G107" s="102" t="s">
        <v>657</v>
      </c>
      <c r="H107" s="102" t="s">
        <v>636</v>
      </c>
      <c r="I107" s="102" t="s">
        <v>150</v>
      </c>
      <c r="J107" s="102" t="s">
        <v>658</v>
      </c>
      <c r="K107" s="103">
        <v>0.62</v>
      </c>
      <c r="L107" s="102" t="s">
        <v>102</v>
      </c>
      <c r="M107" s="104">
        <v>1.35E-2</v>
      </c>
      <c r="N107" s="104">
        <v>1.6799999999999999E-2</v>
      </c>
      <c r="O107" s="103">
        <v>1172145.27</v>
      </c>
      <c r="P107" s="103">
        <v>106.3</v>
      </c>
      <c r="Q107" s="103">
        <v>0</v>
      </c>
      <c r="R107" s="103">
        <v>1245.99042201</v>
      </c>
      <c r="S107" s="104">
        <v>4.7000000000000002E-3</v>
      </c>
      <c r="T107" s="104">
        <v>1.5E-3</v>
      </c>
      <c r="U107" s="104">
        <v>4.0000000000000002E-4</v>
      </c>
    </row>
    <row r="108" spans="2:21" s="99" customFormat="1">
      <c r="B108" s="102" t="s">
        <v>659</v>
      </c>
      <c r="C108" s="102">
        <v>11756600</v>
      </c>
      <c r="D108" s="102" t="s">
        <v>100</v>
      </c>
      <c r="E108" s="102" t="s">
        <v>123</v>
      </c>
      <c r="F108" s="102" t="s">
        <v>656</v>
      </c>
      <c r="G108" s="102" t="s">
        <v>657</v>
      </c>
      <c r="H108" s="102" t="s">
        <v>636</v>
      </c>
      <c r="I108" s="102" t="s">
        <v>150</v>
      </c>
      <c r="J108" s="102" t="s">
        <v>381</v>
      </c>
      <c r="K108" s="103">
        <v>1.63</v>
      </c>
      <c r="L108" s="102" t="s">
        <v>102</v>
      </c>
      <c r="M108" s="104">
        <v>0.01</v>
      </c>
      <c r="N108" s="104">
        <v>2.1999999999999999E-2</v>
      </c>
      <c r="O108" s="103">
        <v>1120000</v>
      </c>
      <c r="P108" s="103">
        <f>R108*1000/O108*100</f>
        <v>103.24196721311519</v>
      </c>
      <c r="Q108" s="103">
        <v>0</v>
      </c>
      <c r="R108" s="103">
        <f>1156310.03278689/1000</f>
        <v>1156.3100327868899</v>
      </c>
      <c r="S108" s="104">
        <v>2.8999999999999998E-3</v>
      </c>
      <c r="T108" s="104">
        <f t="shared" ref="T108:T109" si="0">R108/$R$11</f>
        <v>1.4173483913255394E-3</v>
      </c>
      <c r="U108" s="104">
        <f>R108/'סכום נכסי הקרן'!$C$42</f>
        <v>3.8346885700276247E-4</v>
      </c>
    </row>
    <row r="109" spans="2:21" s="99" customFormat="1">
      <c r="B109" s="102" t="s">
        <v>659</v>
      </c>
      <c r="C109" s="102">
        <v>1175660</v>
      </c>
      <c r="D109" s="102" t="s">
        <v>100</v>
      </c>
      <c r="E109" s="102" t="s">
        <v>123</v>
      </c>
      <c r="F109" s="102" t="s">
        <v>656</v>
      </c>
      <c r="G109" s="102" t="s">
        <v>657</v>
      </c>
      <c r="H109" s="102" t="s">
        <v>636</v>
      </c>
      <c r="I109" s="102" t="s">
        <v>150</v>
      </c>
      <c r="J109" s="102" t="s">
        <v>381</v>
      </c>
      <c r="K109" s="103">
        <v>0</v>
      </c>
      <c r="L109" s="102" t="s">
        <v>102</v>
      </c>
      <c r="M109" s="104">
        <v>0</v>
      </c>
      <c r="N109" s="104">
        <v>0</v>
      </c>
      <c r="O109" s="103">
        <v>2210986</v>
      </c>
      <c r="P109" s="103">
        <f>R109*1000/O109*100</f>
        <v>104</v>
      </c>
      <c r="Q109" s="103">
        <v>0</v>
      </c>
      <c r="R109" s="103">
        <f>2299425.44/1000</f>
        <v>2299.42544</v>
      </c>
      <c r="S109" s="104">
        <v>0</v>
      </c>
      <c r="T109" s="104">
        <f t="shared" si="0"/>
        <v>2.8185234547365347E-3</v>
      </c>
      <c r="U109" s="104">
        <f>R109/'סכום נכסי הקרן'!$C$42</f>
        <v>7.6256196023370812E-4</v>
      </c>
    </row>
    <row r="110" spans="2:21" s="99" customFormat="1">
      <c r="B110" s="102" t="s">
        <v>660</v>
      </c>
      <c r="C110" s="102">
        <v>11828310</v>
      </c>
      <c r="D110" s="102" t="s">
        <v>100</v>
      </c>
      <c r="E110" s="102" t="s">
        <v>123</v>
      </c>
      <c r="F110" s="102" t="s">
        <v>656</v>
      </c>
      <c r="G110" s="102" t="s">
        <v>657</v>
      </c>
      <c r="H110" s="102" t="s">
        <v>636</v>
      </c>
      <c r="I110" s="102" t="s">
        <v>150</v>
      </c>
      <c r="J110" s="102" t="s">
        <v>661</v>
      </c>
      <c r="K110" s="103">
        <v>4.9400000000000004</v>
      </c>
      <c r="L110" s="102" t="s">
        <v>102</v>
      </c>
      <c r="M110" s="104">
        <v>0.01</v>
      </c>
      <c r="N110" s="104">
        <v>2.8899999999999999E-2</v>
      </c>
      <c r="O110" s="103">
        <v>1840000</v>
      </c>
      <c r="P110" s="103">
        <f>R110*1000/O110*100</f>
        <v>94.496721311475412</v>
      </c>
      <c r="Q110" s="103">
        <v>0</v>
      </c>
      <c r="R110" s="103">
        <f>1752.784-14.0443278688525</f>
        <v>1738.7396721311477</v>
      </c>
      <c r="S110" s="104">
        <v>1.9E-3</v>
      </c>
      <c r="T110" s="104">
        <f t="shared" ref="T110" si="1">R110/$R$11</f>
        <v>2.1312622111298168E-3</v>
      </c>
      <c r="U110" s="104">
        <f>R110/'סכום נכסי הקרן'!$C$42</f>
        <v>5.7662088522272023E-4</v>
      </c>
    </row>
    <row r="111" spans="2:21" s="99" customFormat="1">
      <c r="B111" s="102" t="s">
        <v>662</v>
      </c>
      <c r="C111" s="102" t="s">
        <v>663</v>
      </c>
      <c r="D111" s="102" t="s">
        <v>100</v>
      </c>
      <c r="E111" s="102" t="s">
        <v>123</v>
      </c>
      <c r="F111" s="102" t="s">
        <v>656</v>
      </c>
      <c r="G111" s="102" t="s">
        <v>657</v>
      </c>
      <c r="H111" s="102" t="s">
        <v>636</v>
      </c>
      <c r="I111" s="102" t="s">
        <v>150</v>
      </c>
      <c r="J111" s="102" t="s">
        <v>664</v>
      </c>
      <c r="K111" s="103">
        <v>1.78</v>
      </c>
      <c r="L111" s="102" t="s">
        <v>102</v>
      </c>
      <c r="M111" s="104">
        <v>1.8499999999999999E-2</v>
      </c>
      <c r="N111" s="104">
        <v>1.9300000000000001E-2</v>
      </c>
      <c r="O111" s="103">
        <v>2829273.04</v>
      </c>
      <c r="P111" s="103">
        <v>107.26</v>
      </c>
      <c r="Q111" s="103">
        <v>0</v>
      </c>
      <c r="R111" s="103">
        <v>3034.6782627040002</v>
      </c>
      <c r="S111" s="104">
        <v>3.5000000000000001E-3</v>
      </c>
      <c r="T111" s="104">
        <v>3.7000000000000002E-3</v>
      </c>
      <c r="U111" s="104">
        <v>1E-3</v>
      </c>
    </row>
    <row r="112" spans="2:21" s="99" customFormat="1">
      <c r="B112" s="102" t="s">
        <v>665</v>
      </c>
      <c r="C112" s="102" t="s">
        <v>666</v>
      </c>
      <c r="D112" s="102" t="s">
        <v>100</v>
      </c>
      <c r="E112" s="102" t="s">
        <v>123</v>
      </c>
      <c r="F112" s="102" t="s">
        <v>667</v>
      </c>
      <c r="G112" s="102" t="s">
        <v>451</v>
      </c>
      <c r="H112" s="102" t="s">
        <v>617</v>
      </c>
      <c r="I112" s="102" t="s">
        <v>336</v>
      </c>
      <c r="J112" s="102" t="s">
        <v>668</v>
      </c>
      <c r="K112" s="103">
        <v>4.0199999999999996</v>
      </c>
      <c r="L112" s="102" t="s">
        <v>102</v>
      </c>
      <c r="M112" s="104">
        <v>1.23E-2</v>
      </c>
      <c r="N112" s="104">
        <v>1.9599999999999999E-2</v>
      </c>
      <c r="O112" s="103">
        <v>1523999.68</v>
      </c>
      <c r="P112" s="103">
        <v>104.88</v>
      </c>
      <c r="Q112" s="103">
        <v>0</v>
      </c>
      <c r="R112" s="103">
        <v>1598.370864384</v>
      </c>
      <c r="S112" s="104">
        <v>1.1000000000000001E-3</v>
      </c>
      <c r="T112" s="104">
        <v>2E-3</v>
      </c>
      <c r="U112" s="104">
        <v>5.0000000000000001E-4</v>
      </c>
    </row>
    <row r="113" spans="2:21" s="99" customFormat="1">
      <c r="B113" s="102" t="s">
        <v>669</v>
      </c>
      <c r="C113" s="102">
        <v>18202810</v>
      </c>
      <c r="D113" s="102" t="s">
        <v>100</v>
      </c>
      <c r="E113" s="102" t="s">
        <v>123</v>
      </c>
      <c r="F113" s="102" t="s">
        <v>670</v>
      </c>
      <c r="G113" s="102" t="s">
        <v>628</v>
      </c>
      <c r="H113" s="102" t="s">
        <v>671</v>
      </c>
      <c r="I113" s="102" t="s">
        <v>150</v>
      </c>
      <c r="J113" s="102" t="s">
        <v>672</v>
      </c>
      <c r="K113" s="103">
        <v>4.67</v>
      </c>
      <c r="L113" s="102" t="s">
        <v>102</v>
      </c>
      <c r="M113" s="104">
        <v>2.4500000000000001E-2</v>
      </c>
      <c r="N113" s="104">
        <v>3.2000000000000001E-2</v>
      </c>
      <c r="O113" s="103">
        <v>1200000</v>
      </c>
      <c r="P113" s="103">
        <f>R113*1000/O113*100</f>
        <v>101.32661202185791</v>
      </c>
      <c r="Q113" s="103">
        <v>0</v>
      </c>
      <c r="R113" s="103">
        <f>1238.28-22.360655737705</f>
        <v>1215.919344262295</v>
      </c>
      <c r="S113" s="104">
        <v>2.2000000000000001E-3</v>
      </c>
      <c r="T113" s="104">
        <f t="shared" ref="T113" si="2">R113/$R$11</f>
        <v>1.4904145754215652E-3</v>
      </c>
      <c r="U113" s="104">
        <f>R113/'סכום נכסי הקרן'!$C$42</f>
        <v>4.0323718374044812E-4</v>
      </c>
    </row>
    <row r="114" spans="2:21" s="99" customFormat="1">
      <c r="B114" s="102" t="s">
        <v>673</v>
      </c>
      <c r="C114" s="102">
        <v>11847790</v>
      </c>
      <c r="D114" s="102" t="s">
        <v>100</v>
      </c>
      <c r="E114" s="102" t="s">
        <v>123</v>
      </c>
      <c r="F114" s="102" t="s">
        <v>674</v>
      </c>
      <c r="G114" s="102" t="s">
        <v>420</v>
      </c>
      <c r="H114" s="102" t="s">
        <v>675</v>
      </c>
      <c r="I114" s="102" t="s">
        <v>336</v>
      </c>
      <c r="J114" s="102" t="s">
        <v>676</v>
      </c>
      <c r="K114" s="103">
        <v>3.17</v>
      </c>
      <c r="L114" s="102" t="s">
        <v>102</v>
      </c>
      <c r="M114" s="104">
        <v>0.01</v>
      </c>
      <c r="N114" s="104">
        <v>2.5700000000000001E-2</v>
      </c>
      <c r="O114" s="103">
        <v>1110000</v>
      </c>
      <c r="P114" s="103">
        <f t="shared" ref="P114:P115" si="3">R114*1000/O114*100</f>
        <v>97.985245901639644</v>
      </c>
      <c r="Q114" s="103">
        <v>0</v>
      </c>
      <c r="R114" s="103">
        <f>1087636.2295082/1000</f>
        <v>1087.6362295081999</v>
      </c>
      <c r="S114" s="104">
        <v>7.6E-3</v>
      </c>
      <c r="T114" s="104">
        <f t="shared" ref="T114:T115" si="4">R114/$R$11</f>
        <v>1.3331713956726817E-3</v>
      </c>
      <c r="U114" s="104">
        <f>R114/'סכום נכסי הקרן'!$C$42</f>
        <v>3.6069445904493959E-4</v>
      </c>
    </row>
    <row r="115" spans="2:21" s="99" customFormat="1">
      <c r="B115" s="102" t="s">
        <v>673</v>
      </c>
      <c r="C115" s="102">
        <v>1184779</v>
      </c>
      <c r="D115" s="102" t="s">
        <v>100</v>
      </c>
      <c r="E115" s="102" t="s">
        <v>123</v>
      </c>
      <c r="F115" s="102" t="s">
        <v>674</v>
      </c>
      <c r="G115" s="102" t="s">
        <v>420</v>
      </c>
      <c r="H115" s="102" t="s">
        <v>675</v>
      </c>
      <c r="I115" s="102" t="s">
        <v>336</v>
      </c>
      <c r="J115" s="102" t="s">
        <v>676</v>
      </c>
      <c r="K115" s="103">
        <v>0</v>
      </c>
      <c r="L115" s="102" t="s">
        <v>102</v>
      </c>
      <c r="M115" s="104">
        <v>0</v>
      </c>
      <c r="N115" s="104">
        <v>0</v>
      </c>
      <c r="O115" s="103">
        <v>883824</v>
      </c>
      <c r="P115" s="103">
        <f t="shared" si="3"/>
        <v>99.5</v>
      </c>
      <c r="Q115" s="103">
        <v>0</v>
      </c>
      <c r="R115" s="103">
        <f>879404.88/1000</f>
        <v>879.40488000000005</v>
      </c>
      <c r="S115" s="104">
        <v>0</v>
      </c>
      <c r="T115" s="104">
        <f t="shared" si="4"/>
        <v>1.0779315725452563E-3</v>
      </c>
      <c r="U115" s="104">
        <f>R115/'סכום נכסי הקרן'!$C$42</f>
        <v>2.916383795127051E-4</v>
      </c>
    </row>
    <row r="116" spans="2:21" s="99" customFormat="1">
      <c r="B116" s="102" t="s">
        <v>677</v>
      </c>
      <c r="C116" s="102" t="s">
        <v>678</v>
      </c>
      <c r="D116" s="102" t="s">
        <v>100</v>
      </c>
      <c r="E116" s="102" t="s">
        <v>123</v>
      </c>
      <c r="F116" s="102" t="s">
        <v>679</v>
      </c>
      <c r="G116" s="102" t="s">
        <v>628</v>
      </c>
      <c r="H116" s="102" t="s">
        <v>671</v>
      </c>
      <c r="I116" s="102" t="s">
        <v>150</v>
      </c>
      <c r="J116" s="102" t="s">
        <v>580</v>
      </c>
      <c r="K116" s="103">
        <v>6.02</v>
      </c>
      <c r="L116" s="102" t="s">
        <v>102</v>
      </c>
      <c r="M116" s="104">
        <v>1.09E-2</v>
      </c>
      <c r="N116" s="104">
        <v>3.3300000000000003E-2</v>
      </c>
      <c r="O116" s="103">
        <v>2367000</v>
      </c>
      <c r="P116" s="103">
        <v>92.62</v>
      </c>
      <c r="Q116" s="103">
        <v>0</v>
      </c>
      <c r="R116" s="103">
        <v>2192.3154</v>
      </c>
      <c r="S116" s="104">
        <v>5.3E-3</v>
      </c>
      <c r="T116" s="104">
        <v>2.7000000000000001E-3</v>
      </c>
      <c r="U116" s="104">
        <v>6.9999999999999999E-4</v>
      </c>
    </row>
    <row r="117" spans="2:21" s="99" customFormat="1">
      <c r="B117" s="102" t="s">
        <v>680</v>
      </c>
      <c r="C117" s="102" t="s">
        <v>681</v>
      </c>
      <c r="D117" s="102" t="s">
        <v>100</v>
      </c>
      <c r="E117" s="102" t="s">
        <v>123</v>
      </c>
      <c r="F117" s="102" t="s">
        <v>620</v>
      </c>
      <c r="G117" s="102" t="s">
        <v>467</v>
      </c>
      <c r="H117" s="102" t="s">
        <v>675</v>
      </c>
      <c r="I117" s="102" t="s">
        <v>336</v>
      </c>
      <c r="J117" s="102" t="s">
        <v>621</v>
      </c>
      <c r="K117" s="103">
        <v>0.17</v>
      </c>
      <c r="L117" s="102" t="s">
        <v>102</v>
      </c>
      <c r="M117" s="104">
        <v>4.5999999999999999E-2</v>
      </c>
      <c r="N117" s="104">
        <v>1.6899999999999998E-2</v>
      </c>
      <c r="O117" s="103">
        <v>502564.35</v>
      </c>
      <c r="P117" s="103">
        <v>110.5</v>
      </c>
      <c r="Q117" s="103">
        <v>0</v>
      </c>
      <c r="R117" s="103">
        <v>555.33360674999994</v>
      </c>
      <c r="S117" s="104">
        <v>1.2800000000000001E-2</v>
      </c>
      <c r="T117" s="104">
        <v>6.9999999999999999E-4</v>
      </c>
      <c r="U117" s="104">
        <v>2.0000000000000001E-4</v>
      </c>
    </row>
    <row r="118" spans="2:21" s="99" customFormat="1">
      <c r="B118" s="102" t="s">
        <v>682</v>
      </c>
      <c r="C118" s="102" t="s">
        <v>683</v>
      </c>
      <c r="D118" s="102" t="s">
        <v>100</v>
      </c>
      <c r="E118" s="102" t="s">
        <v>123</v>
      </c>
      <c r="F118" s="102" t="s">
        <v>684</v>
      </c>
      <c r="G118" s="102" t="s">
        <v>685</v>
      </c>
      <c r="H118" s="102" t="s">
        <v>671</v>
      </c>
      <c r="I118" s="102" t="s">
        <v>150</v>
      </c>
      <c r="J118" s="102" t="s">
        <v>276</v>
      </c>
      <c r="K118" s="103">
        <v>5.13</v>
      </c>
      <c r="L118" s="102" t="s">
        <v>102</v>
      </c>
      <c r="M118" s="104">
        <v>1.5699999999999999E-2</v>
      </c>
      <c r="N118" s="104">
        <v>3.2199999999999999E-2</v>
      </c>
      <c r="O118" s="103">
        <v>1273923</v>
      </c>
      <c r="P118" s="103">
        <v>96.25</v>
      </c>
      <c r="Q118" s="103">
        <v>0</v>
      </c>
      <c r="R118" s="103">
        <v>1226.1508875</v>
      </c>
      <c r="S118" s="104">
        <v>2.7000000000000001E-3</v>
      </c>
      <c r="T118" s="104">
        <v>1.5E-3</v>
      </c>
      <c r="U118" s="104">
        <v>4.0000000000000002E-4</v>
      </c>
    </row>
    <row r="119" spans="2:21" s="99" customFormat="1">
      <c r="B119" s="102" t="s">
        <v>686</v>
      </c>
      <c r="C119" s="102" t="s">
        <v>687</v>
      </c>
      <c r="D119" s="102" t="s">
        <v>100</v>
      </c>
      <c r="E119" s="102" t="s">
        <v>123</v>
      </c>
      <c r="F119" s="102" t="s">
        <v>688</v>
      </c>
      <c r="G119" s="102" t="s">
        <v>685</v>
      </c>
      <c r="H119" s="102" t="s">
        <v>675</v>
      </c>
      <c r="I119" s="102" t="s">
        <v>336</v>
      </c>
      <c r="J119" s="102" t="s">
        <v>689</v>
      </c>
      <c r="K119" s="103">
        <v>5.22</v>
      </c>
      <c r="L119" s="102" t="s">
        <v>102</v>
      </c>
      <c r="M119" s="104">
        <v>3.2500000000000001E-2</v>
      </c>
      <c r="N119" s="104">
        <v>3.3399999999999999E-2</v>
      </c>
      <c r="O119" s="103">
        <v>242000</v>
      </c>
      <c r="P119" s="103">
        <v>106.98</v>
      </c>
      <c r="Q119" s="103">
        <v>0</v>
      </c>
      <c r="R119" s="103">
        <v>258.89159999999998</v>
      </c>
      <c r="S119" s="104">
        <v>5.9999999999999995E-4</v>
      </c>
      <c r="T119" s="104">
        <v>2.9999999999999997E-4</v>
      </c>
      <c r="U119" s="104">
        <v>1E-4</v>
      </c>
    </row>
    <row r="120" spans="2:21" s="99" customFormat="1">
      <c r="B120" s="102" t="s">
        <v>690</v>
      </c>
      <c r="C120" s="102" t="s">
        <v>691</v>
      </c>
      <c r="D120" s="102" t="s">
        <v>100</v>
      </c>
      <c r="E120" s="102" t="s">
        <v>123</v>
      </c>
      <c r="F120" s="102" t="s">
        <v>692</v>
      </c>
      <c r="G120" s="102" t="s">
        <v>467</v>
      </c>
      <c r="H120" s="102" t="s">
        <v>693</v>
      </c>
      <c r="I120" s="102" t="s">
        <v>336</v>
      </c>
      <c r="J120" s="102" t="s">
        <v>689</v>
      </c>
      <c r="K120" s="103">
        <v>4.47</v>
      </c>
      <c r="L120" s="102" t="s">
        <v>102</v>
      </c>
      <c r="M120" s="104">
        <v>3.0000000000000001E-3</v>
      </c>
      <c r="N120" s="104">
        <v>2.1000000000000001E-2</v>
      </c>
      <c r="O120" s="103">
        <v>4586000</v>
      </c>
      <c r="P120" s="103">
        <v>95.31</v>
      </c>
      <c r="Q120" s="103">
        <v>0</v>
      </c>
      <c r="R120" s="103">
        <v>4370.9165999999996</v>
      </c>
      <c r="S120" s="104">
        <v>8.9999999999999993E-3</v>
      </c>
      <c r="T120" s="104">
        <v>5.4000000000000003E-3</v>
      </c>
      <c r="U120" s="104">
        <v>1.4E-3</v>
      </c>
    </row>
    <row r="121" spans="2:21" s="99" customFormat="1">
      <c r="B121" s="102" t="s">
        <v>694</v>
      </c>
      <c r="C121" s="102" t="s">
        <v>695</v>
      </c>
      <c r="D121" s="102" t="s">
        <v>100</v>
      </c>
      <c r="E121" s="102" t="s">
        <v>123</v>
      </c>
      <c r="F121" s="102" t="s">
        <v>692</v>
      </c>
      <c r="G121" s="102" t="s">
        <v>467</v>
      </c>
      <c r="H121" s="102" t="s">
        <v>693</v>
      </c>
      <c r="I121" s="102" t="s">
        <v>336</v>
      </c>
      <c r="J121" s="102" t="s">
        <v>696</v>
      </c>
      <c r="K121" s="103">
        <v>3.25</v>
      </c>
      <c r="L121" s="102" t="s">
        <v>102</v>
      </c>
      <c r="M121" s="104">
        <v>1E-3</v>
      </c>
      <c r="N121" s="104">
        <v>1.7399999999999999E-2</v>
      </c>
      <c r="O121" s="103">
        <v>2500000</v>
      </c>
      <c r="P121" s="103">
        <v>101.43</v>
      </c>
      <c r="Q121" s="103">
        <v>0</v>
      </c>
      <c r="R121" s="103">
        <v>2535.75</v>
      </c>
      <c r="S121" s="104">
        <v>4.4000000000000003E-3</v>
      </c>
      <c r="T121" s="104">
        <v>3.0999999999999999E-3</v>
      </c>
      <c r="U121" s="104">
        <v>8.0000000000000004E-4</v>
      </c>
    </row>
    <row r="122" spans="2:21" s="99" customFormat="1">
      <c r="B122" s="102" t="s">
        <v>697</v>
      </c>
      <c r="C122" s="102" t="s">
        <v>698</v>
      </c>
      <c r="D122" s="102" t="s">
        <v>100</v>
      </c>
      <c r="E122" s="102" t="s">
        <v>123</v>
      </c>
      <c r="F122" s="102" t="s">
        <v>692</v>
      </c>
      <c r="G122" s="102" t="s">
        <v>467</v>
      </c>
      <c r="H122" s="102" t="s">
        <v>693</v>
      </c>
      <c r="I122" s="102" t="s">
        <v>336</v>
      </c>
      <c r="J122" s="102" t="s">
        <v>416</v>
      </c>
      <c r="K122" s="103">
        <v>5.96</v>
      </c>
      <c r="L122" s="102" t="s">
        <v>102</v>
      </c>
      <c r="M122" s="104">
        <v>3.0000000000000001E-3</v>
      </c>
      <c r="N122" s="104">
        <v>2.3400000000000001E-2</v>
      </c>
      <c r="O122" s="103">
        <v>1406910</v>
      </c>
      <c r="P122" s="103">
        <v>93.91</v>
      </c>
      <c r="Q122" s="103">
        <v>0</v>
      </c>
      <c r="R122" s="103">
        <v>1321.2291809999999</v>
      </c>
      <c r="S122" s="104">
        <v>4.3E-3</v>
      </c>
      <c r="T122" s="104">
        <v>1.6000000000000001E-3</v>
      </c>
      <c r="U122" s="104">
        <v>4.0000000000000002E-4</v>
      </c>
    </row>
    <row r="123" spans="2:21" s="99" customFormat="1">
      <c r="B123" s="102" t="s">
        <v>699</v>
      </c>
      <c r="C123" s="102" t="s">
        <v>700</v>
      </c>
      <c r="D123" s="102" t="s">
        <v>123</v>
      </c>
      <c r="F123" s="102" t="s">
        <v>701</v>
      </c>
      <c r="G123" s="102" t="s">
        <v>628</v>
      </c>
      <c r="H123" s="102" t="s">
        <v>702</v>
      </c>
      <c r="I123" s="102" t="s">
        <v>336</v>
      </c>
      <c r="J123" s="102" t="s">
        <v>570</v>
      </c>
      <c r="K123" s="103">
        <v>1.18</v>
      </c>
      <c r="L123" s="102" t="s">
        <v>102</v>
      </c>
      <c r="M123" s="104">
        <v>3.2899999999999999E-2</v>
      </c>
      <c r="N123" s="104">
        <v>9.4899999999999998E-2</v>
      </c>
      <c r="O123" s="103">
        <v>2250000</v>
      </c>
      <c r="P123" s="103">
        <v>101.71</v>
      </c>
      <c r="Q123" s="103">
        <v>0</v>
      </c>
      <c r="R123" s="103">
        <v>2288.4749999999999</v>
      </c>
      <c r="S123" s="104">
        <v>3.5000000000000001E-3</v>
      </c>
      <c r="T123" s="104">
        <v>2.8E-3</v>
      </c>
      <c r="U123" s="104">
        <v>8.0000000000000004E-4</v>
      </c>
    </row>
    <row r="124" spans="2:21" s="99" customFormat="1">
      <c r="B124" s="102" t="s">
        <v>703</v>
      </c>
      <c r="C124" s="102" t="s">
        <v>704</v>
      </c>
      <c r="D124" s="102" t="s">
        <v>100</v>
      </c>
      <c r="E124" s="102" t="s">
        <v>123</v>
      </c>
      <c r="F124" s="102" t="s">
        <v>705</v>
      </c>
      <c r="G124" s="102" t="s">
        <v>628</v>
      </c>
      <c r="H124" s="102" t="s">
        <v>706</v>
      </c>
      <c r="I124" s="102" t="s">
        <v>150</v>
      </c>
      <c r="J124" s="102" t="s">
        <v>707</v>
      </c>
      <c r="K124" s="103">
        <v>4.34</v>
      </c>
      <c r="L124" s="102" t="s">
        <v>102</v>
      </c>
      <c r="M124" s="104">
        <v>3.3700000000000001E-2</v>
      </c>
      <c r="N124" s="104">
        <v>4.3299999999999998E-2</v>
      </c>
      <c r="O124" s="103">
        <v>459682</v>
      </c>
      <c r="P124" s="103">
        <v>100.83</v>
      </c>
      <c r="Q124" s="103">
        <v>0</v>
      </c>
      <c r="R124" s="103">
        <v>463.49736059999998</v>
      </c>
      <c r="S124" s="104">
        <v>3.0999999999999999E-3</v>
      </c>
      <c r="T124" s="104">
        <v>5.9999999999999995E-4</v>
      </c>
      <c r="U124" s="104">
        <v>2.0000000000000001E-4</v>
      </c>
    </row>
    <row r="125" spans="2:21" s="99" customFormat="1">
      <c r="B125" s="102" t="s">
        <v>708</v>
      </c>
      <c r="C125" s="102" t="s">
        <v>709</v>
      </c>
      <c r="D125" s="102" t="s">
        <v>100</v>
      </c>
      <c r="E125" s="102" t="s">
        <v>123</v>
      </c>
      <c r="F125" s="102" t="s">
        <v>710</v>
      </c>
      <c r="G125" s="102" t="s">
        <v>616</v>
      </c>
      <c r="H125" s="102" t="s">
        <v>711</v>
      </c>
      <c r="I125" s="102" t="s">
        <v>336</v>
      </c>
      <c r="J125" s="102" t="s">
        <v>632</v>
      </c>
      <c r="K125" s="103">
        <v>1.65</v>
      </c>
      <c r="L125" s="102" t="s">
        <v>102</v>
      </c>
      <c r="M125" s="104">
        <v>4.9500000000000002E-2</v>
      </c>
      <c r="N125" s="104">
        <v>3.5999999999999997E-2</v>
      </c>
      <c r="O125" s="103">
        <v>1896232</v>
      </c>
      <c r="P125" s="103">
        <v>136.79</v>
      </c>
      <c r="Q125" s="103">
        <v>0</v>
      </c>
      <c r="R125" s="103">
        <v>2593.8557528000001</v>
      </c>
      <c r="S125" s="104">
        <v>2.5999999999999999E-3</v>
      </c>
      <c r="T125" s="104">
        <v>3.2000000000000002E-3</v>
      </c>
      <c r="U125" s="104">
        <v>8.9999999999999998E-4</v>
      </c>
    </row>
    <row r="126" spans="2:21" s="99" customFormat="1">
      <c r="B126" s="102" t="s">
        <v>712</v>
      </c>
      <c r="C126" s="102" t="s">
        <v>713</v>
      </c>
      <c r="D126" s="102" t="s">
        <v>100</v>
      </c>
      <c r="E126" s="102" t="s">
        <v>123</v>
      </c>
      <c r="F126" s="102" t="s">
        <v>714</v>
      </c>
      <c r="G126" s="102" t="s">
        <v>467</v>
      </c>
      <c r="H126" s="102" t="s">
        <v>219</v>
      </c>
      <c r="I126" s="102" t="s">
        <v>715</v>
      </c>
      <c r="J126" s="102" t="s">
        <v>637</v>
      </c>
      <c r="K126" s="103">
        <v>4.13</v>
      </c>
      <c r="L126" s="102" t="s">
        <v>102</v>
      </c>
      <c r="M126" s="104">
        <v>1.9E-2</v>
      </c>
      <c r="N126" s="104">
        <v>2.9899999999999999E-2</v>
      </c>
      <c r="O126" s="103">
        <v>940000</v>
      </c>
      <c r="P126" s="103">
        <v>98.2</v>
      </c>
      <c r="Q126" s="103">
        <v>6.9821099999999996</v>
      </c>
      <c r="R126" s="103">
        <v>930.06210999999996</v>
      </c>
      <c r="S126" s="104">
        <v>1.6999999999999999E-3</v>
      </c>
      <c r="T126" s="104">
        <v>1.1000000000000001E-3</v>
      </c>
      <c r="U126" s="104">
        <v>2.9999999999999997E-4</v>
      </c>
    </row>
    <row r="127" spans="2:21" s="99" customFormat="1">
      <c r="B127" s="102" t="s">
        <v>716</v>
      </c>
      <c r="C127" s="102" t="s">
        <v>717</v>
      </c>
      <c r="D127" s="102" t="s">
        <v>100</v>
      </c>
      <c r="E127" s="102" t="s">
        <v>123</v>
      </c>
      <c r="F127" s="102" t="s">
        <v>718</v>
      </c>
      <c r="G127" s="102" t="s">
        <v>719</v>
      </c>
      <c r="H127" s="102" t="s">
        <v>219</v>
      </c>
      <c r="I127" s="102" t="s">
        <v>715</v>
      </c>
      <c r="J127" s="102" t="s">
        <v>232</v>
      </c>
      <c r="K127" s="103">
        <v>3.62</v>
      </c>
      <c r="L127" s="102" t="s">
        <v>102</v>
      </c>
      <c r="M127" s="104">
        <v>1.5800000000000002E-2</v>
      </c>
      <c r="N127" s="104">
        <v>3.4700000000000002E-2</v>
      </c>
      <c r="O127" s="103">
        <v>4347672</v>
      </c>
      <c r="P127" s="103">
        <v>98.87</v>
      </c>
      <c r="Q127" s="103">
        <v>0</v>
      </c>
      <c r="R127" s="103">
        <v>4298.5433063999999</v>
      </c>
      <c r="S127" s="104">
        <v>7.7999999999999996E-3</v>
      </c>
      <c r="T127" s="104">
        <v>5.3E-3</v>
      </c>
      <c r="U127" s="104">
        <v>1.4E-3</v>
      </c>
    </row>
    <row r="128" spans="2:21" s="99" customFormat="1">
      <c r="B128" s="102" t="s">
        <v>720</v>
      </c>
      <c r="C128" s="102" t="s">
        <v>721</v>
      </c>
      <c r="D128" s="102" t="s">
        <v>100</v>
      </c>
      <c r="E128" s="102" t="s">
        <v>123</v>
      </c>
      <c r="F128" s="102" t="s">
        <v>722</v>
      </c>
      <c r="G128" s="102" t="s">
        <v>685</v>
      </c>
      <c r="H128" s="102" t="s">
        <v>219</v>
      </c>
      <c r="I128" s="102" t="s">
        <v>715</v>
      </c>
      <c r="J128" s="102" t="s">
        <v>723</v>
      </c>
      <c r="K128" s="103">
        <v>3.24</v>
      </c>
      <c r="L128" s="102" t="s">
        <v>102</v>
      </c>
      <c r="M128" s="104">
        <v>3.5000000000000003E-2</v>
      </c>
      <c r="N128" s="104">
        <v>3.7900000000000003E-2</v>
      </c>
      <c r="O128" s="103">
        <v>1160000</v>
      </c>
      <c r="P128" s="103">
        <v>101.3</v>
      </c>
      <c r="Q128" s="103">
        <v>0</v>
      </c>
      <c r="R128" s="103">
        <v>1175.08</v>
      </c>
      <c r="S128" s="104">
        <v>6.1000000000000004E-3</v>
      </c>
      <c r="T128" s="104">
        <v>1.4E-3</v>
      </c>
      <c r="U128" s="104">
        <v>4.0000000000000002E-4</v>
      </c>
    </row>
    <row r="129" spans="2:21" s="99" customFormat="1">
      <c r="B129" s="102" t="s">
        <v>724</v>
      </c>
      <c r="C129" s="102" t="s">
        <v>725</v>
      </c>
      <c r="D129" s="102" t="s">
        <v>100</v>
      </c>
      <c r="E129" s="102" t="s">
        <v>123</v>
      </c>
      <c r="F129" s="102" t="s">
        <v>726</v>
      </c>
      <c r="G129" s="102" t="s">
        <v>685</v>
      </c>
      <c r="H129" s="102" t="s">
        <v>219</v>
      </c>
      <c r="I129" s="102" t="s">
        <v>715</v>
      </c>
      <c r="J129" s="102" t="s">
        <v>727</v>
      </c>
      <c r="K129" s="103">
        <v>3.08</v>
      </c>
      <c r="L129" s="102" t="s">
        <v>102</v>
      </c>
      <c r="M129" s="104">
        <v>2.35E-2</v>
      </c>
      <c r="N129" s="104">
        <v>3.1899999999999998E-2</v>
      </c>
      <c r="O129" s="103">
        <v>394776.21</v>
      </c>
      <c r="P129" s="103">
        <v>104.5</v>
      </c>
      <c r="Q129" s="103">
        <v>0</v>
      </c>
      <c r="R129" s="103">
        <v>412.54113945</v>
      </c>
      <c r="S129" s="104">
        <v>3.0000000000000001E-3</v>
      </c>
      <c r="T129" s="104">
        <v>5.0000000000000001E-4</v>
      </c>
      <c r="U129" s="104">
        <v>1E-4</v>
      </c>
    </row>
    <row r="130" spans="2:21" s="99" customFormat="1">
      <c r="B130" s="102" t="s">
        <v>728</v>
      </c>
      <c r="C130" s="102" t="s">
        <v>729</v>
      </c>
      <c r="D130" s="102" t="s">
        <v>100</v>
      </c>
      <c r="E130" s="102" t="s">
        <v>123</v>
      </c>
      <c r="F130" s="102" t="s">
        <v>726</v>
      </c>
      <c r="G130" s="102" t="s">
        <v>685</v>
      </c>
      <c r="H130" s="102" t="s">
        <v>219</v>
      </c>
      <c r="I130" s="102" t="s">
        <v>715</v>
      </c>
      <c r="J130" s="102" t="s">
        <v>317</v>
      </c>
      <c r="K130" s="103">
        <v>4.83</v>
      </c>
      <c r="L130" s="102" t="s">
        <v>102</v>
      </c>
      <c r="M130" s="104">
        <v>3.2899999999999999E-2</v>
      </c>
      <c r="N130" s="104">
        <v>3.7400000000000003E-2</v>
      </c>
      <c r="O130" s="103">
        <v>1851000</v>
      </c>
      <c r="P130" s="103">
        <v>98.07</v>
      </c>
      <c r="Q130" s="103">
        <v>0</v>
      </c>
      <c r="R130" s="103">
        <v>1815.2756999999999</v>
      </c>
      <c r="S130" s="104">
        <v>1.52E-2</v>
      </c>
      <c r="T130" s="104">
        <v>2.2000000000000001E-3</v>
      </c>
      <c r="U130" s="104">
        <v>5.9999999999999995E-4</v>
      </c>
    </row>
    <row r="131" spans="2:21" s="99" customFormat="1">
      <c r="B131" s="102" t="s">
        <v>730</v>
      </c>
      <c r="C131" s="102" t="s">
        <v>731</v>
      </c>
      <c r="D131" s="102" t="s">
        <v>100</v>
      </c>
      <c r="E131" s="102" t="s">
        <v>123</v>
      </c>
      <c r="F131" s="102" t="s">
        <v>732</v>
      </c>
      <c r="G131" s="102" t="s">
        <v>467</v>
      </c>
      <c r="H131" s="102" t="s">
        <v>219</v>
      </c>
      <c r="I131" s="102" t="s">
        <v>715</v>
      </c>
      <c r="J131" s="102" t="s">
        <v>733</v>
      </c>
      <c r="K131" s="103">
        <v>0.5</v>
      </c>
      <c r="L131" s="102" t="s">
        <v>102</v>
      </c>
      <c r="M131" s="104">
        <v>2.1000000000000001E-2</v>
      </c>
      <c r="N131" s="104">
        <v>2.2200000000000001E-2</v>
      </c>
      <c r="O131" s="103">
        <v>3093860.63</v>
      </c>
      <c r="P131" s="103">
        <v>108.34</v>
      </c>
      <c r="Q131" s="103">
        <v>174.50017</v>
      </c>
      <c r="R131" s="103">
        <v>3526.388776542</v>
      </c>
      <c r="S131" s="104">
        <v>1.52E-2</v>
      </c>
      <c r="T131" s="104">
        <v>4.3E-3</v>
      </c>
      <c r="U131" s="104">
        <v>1.1999999999999999E-3</v>
      </c>
    </row>
    <row r="132" spans="2:21" s="99" customFormat="1">
      <c r="B132" s="102" t="s">
        <v>734</v>
      </c>
      <c r="C132" s="102" t="s">
        <v>735</v>
      </c>
      <c r="D132" s="102" t="s">
        <v>100</v>
      </c>
      <c r="E132" s="102" t="s">
        <v>123</v>
      </c>
      <c r="F132" s="102" t="s">
        <v>732</v>
      </c>
      <c r="G132" s="102" t="s">
        <v>467</v>
      </c>
      <c r="H132" s="102" t="s">
        <v>219</v>
      </c>
      <c r="I132" s="102" t="s">
        <v>715</v>
      </c>
      <c r="J132" s="102" t="s">
        <v>736</v>
      </c>
      <c r="K132" s="103">
        <v>4.24</v>
      </c>
      <c r="L132" s="102" t="s">
        <v>102</v>
      </c>
      <c r="M132" s="104">
        <v>2.75E-2</v>
      </c>
      <c r="N132" s="104">
        <v>2.2599999999999999E-2</v>
      </c>
      <c r="O132" s="103">
        <v>3326037.04</v>
      </c>
      <c r="P132" s="103">
        <v>109.29</v>
      </c>
      <c r="Q132" s="103">
        <v>0</v>
      </c>
      <c r="R132" s="103">
        <v>3635.0258810159999</v>
      </c>
      <c r="S132" s="104">
        <v>6.8999999999999999E-3</v>
      </c>
      <c r="T132" s="104">
        <v>4.4999999999999997E-3</v>
      </c>
      <c r="U132" s="104">
        <v>1.1999999999999999E-3</v>
      </c>
    </row>
    <row r="133" spans="2:21" s="99" customFormat="1">
      <c r="B133" s="102" t="s">
        <v>737</v>
      </c>
      <c r="C133" s="102">
        <v>11776580</v>
      </c>
      <c r="D133" s="102" t="s">
        <v>100</v>
      </c>
      <c r="E133" s="102" t="s">
        <v>123</v>
      </c>
      <c r="F133" s="102" t="s">
        <v>732</v>
      </c>
      <c r="G133" s="102" t="s">
        <v>467</v>
      </c>
      <c r="H133" s="102" t="s">
        <v>219</v>
      </c>
      <c r="I133" s="102" t="s">
        <v>715</v>
      </c>
      <c r="J133" s="102" t="s">
        <v>738</v>
      </c>
      <c r="K133" s="103">
        <v>6.11</v>
      </c>
      <c r="L133" s="102" t="s">
        <v>102</v>
      </c>
      <c r="M133" s="104">
        <v>8.5000000000000006E-3</v>
      </c>
      <c r="N133" s="104">
        <v>2.8199999999999999E-2</v>
      </c>
      <c r="O133" s="103">
        <v>950000</v>
      </c>
      <c r="P133" s="103">
        <f t="shared" ref="P133:P137" si="5">R133*1000/O133*100</f>
        <v>92.413060109289574</v>
      </c>
      <c r="Q133" s="103">
        <v>0</v>
      </c>
      <c r="R133" s="103">
        <f>877924.071038251/1000</f>
        <v>877.9240710382511</v>
      </c>
      <c r="S133" s="104">
        <v>8.6999999999999994E-3</v>
      </c>
      <c r="T133" s="104">
        <f t="shared" ref="T133:T134" si="6">R133/$R$11</f>
        <v>1.0761164692076706E-3</v>
      </c>
      <c r="U133" s="104">
        <f>R133/'סכום נכסי הקרן'!$C$42</f>
        <v>2.9114729658174349E-4</v>
      </c>
    </row>
    <row r="134" spans="2:21" s="99" customFormat="1">
      <c r="B134" s="102" t="s">
        <v>737</v>
      </c>
      <c r="C134" s="102">
        <v>1177658</v>
      </c>
      <c r="D134" s="102" t="s">
        <v>100</v>
      </c>
      <c r="E134" s="102" t="s">
        <v>123</v>
      </c>
      <c r="F134" s="102" t="s">
        <v>732</v>
      </c>
      <c r="G134" s="102" t="s">
        <v>467</v>
      </c>
      <c r="H134" s="102" t="s">
        <v>219</v>
      </c>
      <c r="I134" s="102" t="s">
        <v>715</v>
      </c>
      <c r="J134" s="102" t="s">
        <v>738</v>
      </c>
      <c r="K134" s="103">
        <v>0</v>
      </c>
      <c r="L134" s="102" t="s">
        <v>102</v>
      </c>
      <c r="M134" s="104">
        <v>0</v>
      </c>
      <c r="N134" s="104">
        <v>0</v>
      </c>
      <c r="O134" s="103">
        <v>2599746</v>
      </c>
      <c r="P134" s="103">
        <f t="shared" si="5"/>
        <v>94.22999999999999</v>
      </c>
      <c r="Q134" s="103">
        <v>0</v>
      </c>
      <c r="R134" s="103">
        <f>2449740.6558/1000</f>
        <v>2449.7406557999998</v>
      </c>
      <c r="S134" s="104">
        <v>0</v>
      </c>
      <c r="T134" s="104">
        <f t="shared" si="6"/>
        <v>3.0027725084201731E-3</v>
      </c>
      <c r="U134" s="104">
        <f>R134/'סכום נכסי הקרן'!$C$42</f>
        <v>8.1241122414956737E-4</v>
      </c>
    </row>
    <row r="135" spans="2:21" s="99" customFormat="1">
      <c r="B135" s="102" t="s">
        <v>739</v>
      </c>
      <c r="C135" s="102" t="s">
        <v>740</v>
      </c>
      <c r="D135" s="102" t="s">
        <v>100</v>
      </c>
      <c r="E135" s="102" t="s">
        <v>123</v>
      </c>
      <c r="F135" s="102" t="s">
        <v>741</v>
      </c>
      <c r="G135" s="102" t="s">
        <v>451</v>
      </c>
      <c r="H135" s="102" t="s">
        <v>219</v>
      </c>
      <c r="I135" s="102" t="s">
        <v>715</v>
      </c>
      <c r="J135" s="102" t="s">
        <v>742</v>
      </c>
      <c r="K135" s="103">
        <v>3.22</v>
      </c>
      <c r="L135" s="102" t="s">
        <v>102</v>
      </c>
      <c r="M135" s="104">
        <v>1.6400000000000001E-2</v>
      </c>
      <c r="N135" s="104">
        <v>2.7E-2</v>
      </c>
      <c r="O135" s="103">
        <v>940446.87</v>
      </c>
      <c r="P135" s="103">
        <v>103.53</v>
      </c>
      <c r="Q135" s="103">
        <v>0</v>
      </c>
      <c r="R135" s="103">
        <v>973.64464451100002</v>
      </c>
      <c r="S135" s="104">
        <v>3.5999999999999999E-3</v>
      </c>
      <c r="T135" s="104">
        <v>1.1999999999999999E-3</v>
      </c>
      <c r="U135" s="104">
        <v>2.9999999999999997E-4</v>
      </c>
    </row>
    <row r="136" spans="2:21" s="99" customFormat="1">
      <c r="B136" s="102" t="s">
        <v>743</v>
      </c>
      <c r="C136" s="102">
        <v>11793400</v>
      </c>
      <c r="D136" s="102" t="s">
        <v>100</v>
      </c>
      <c r="E136" s="102" t="s">
        <v>123</v>
      </c>
      <c r="F136" s="102" t="s">
        <v>744</v>
      </c>
      <c r="G136" s="102" t="s">
        <v>719</v>
      </c>
      <c r="H136" s="102" t="s">
        <v>219</v>
      </c>
      <c r="I136" s="102" t="s">
        <v>715</v>
      </c>
      <c r="J136" s="102" t="s">
        <v>745</v>
      </c>
      <c r="K136" s="103">
        <v>3.65</v>
      </c>
      <c r="L136" s="102" t="s">
        <v>102</v>
      </c>
      <c r="M136" s="104">
        <v>1.4800000000000001E-2</v>
      </c>
      <c r="N136" s="104">
        <v>2.9600000000000001E-2</v>
      </c>
      <c r="O136" s="103">
        <v>1640000</v>
      </c>
      <c r="P136" s="103">
        <f t="shared" si="5"/>
        <v>97.096284153005499</v>
      </c>
      <c r="Q136" s="103">
        <v>0</v>
      </c>
      <c r="R136" s="103">
        <f>1592379.06010929/1000</f>
        <v>1592.3790601092901</v>
      </c>
      <c r="S136" s="104">
        <v>4.1999999999999997E-3</v>
      </c>
      <c r="T136" s="104">
        <f t="shared" ref="T136:T137" si="7">R136/$R$11</f>
        <v>1.9518605177080029E-3</v>
      </c>
      <c r="U136" s="104">
        <f>R136/'סכום נכסי הקרן'!$C$42</f>
        <v>5.2808309257987946E-4</v>
      </c>
    </row>
    <row r="137" spans="2:21" s="99" customFormat="1">
      <c r="B137" s="102" t="s">
        <v>743</v>
      </c>
      <c r="C137" s="102">
        <v>1179340</v>
      </c>
      <c r="D137" s="102" t="s">
        <v>100</v>
      </c>
      <c r="E137" s="102" t="s">
        <v>123</v>
      </c>
      <c r="F137" s="102" t="s">
        <v>744</v>
      </c>
      <c r="G137" s="102" t="s">
        <v>719</v>
      </c>
      <c r="H137" s="102" t="s">
        <v>219</v>
      </c>
      <c r="I137" s="102" t="s">
        <v>715</v>
      </c>
      <c r="J137" s="102" t="s">
        <v>745</v>
      </c>
      <c r="K137" s="103">
        <v>0</v>
      </c>
      <c r="L137" s="102" t="s">
        <v>102</v>
      </c>
      <c r="M137" s="104">
        <v>0</v>
      </c>
      <c r="N137" s="104">
        <v>0</v>
      </c>
      <c r="O137" s="103">
        <v>1386742</v>
      </c>
      <c r="P137" s="103">
        <f t="shared" si="5"/>
        <v>99.850000000000009</v>
      </c>
      <c r="Q137" s="103">
        <v>0</v>
      </c>
      <c r="R137" s="103">
        <f>1384661.887/1000</f>
        <v>1384.6618870000002</v>
      </c>
      <c r="S137" s="104">
        <v>0</v>
      </c>
      <c r="T137" s="104">
        <f t="shared" si="7"/>
        <v>1.6972509469101334E-3</v>
      </c>
      <c r="U137" s="104">
        <f>R137/'סכום נכסי הקרן'!$C$42</f>
        <v>4.5919753014980362E-4</v>
      </c>
    </row>
    <row r="138" spans="2:21" s="99" customFormat="1">
      <c r="B138" s="102" t="s">
        <v>746</v>
      </c>
      <c r="C138" s="102" t="s">
        <v>747</v>
      </c>
      <c r="D138" s="102" t="s">
        <v>100</v>
      </c>
      <c r="E138" s="102" t="s">
        <v>123</v>
      </c>
      <c r="F138" s="102" t="s">
        <v>748</v>
      </c>
      <c r="G138" s="102" t="s">
        <v>685</v>
      </c>
      <c r="H138" s="102" t="s">
        <v>219</v>
      </c>
      <c r="I138" s="102" t="s">
        <v>715</v>
      </c>
      <c r="J138" s="102" t="s">
        <v>749</v>
      </c>
      <c r="K138" s="103">
        <v>1.87</v>
      </c>
      <c r="L138" s="102" t="s">
        <v>102</v>
      </c>
      <c r="M138" s="104">
        <v>1.7999999999999999E-2</v>
      </c>
      <c r="N138" s="104">
        <v>0.02</v>
      </c>
      <c r="O138" s="103">
        <v>86784</v>
      </c>
      <c r="P138" s="103">
        <v>107.11</v>
      </c>
      <c r="Q138" s="103">
        <v>0</v>
      </c>
      <c r="R138" s="103">
        <v>92.954342400000002</v>
      </c>
      <c r="S138" s="104">
        <v>1.1000000000000001E-3</v>
      </c>
      <c r="T138" s="104">
        <v>1E-4</v>
      </c>
      <c r="U138" s="104">
        <v>0</v>
      </c>
    </row>
    <row r="139" spans="2:21" s="99" customFormat="1">
      <c r="B139" s="102" t="s">
        <v>750</v>
      </c>
      <c r="C139" s="102" t="s">
        <v>751</v>
      </c>
      <c r="D139" s="102" t="s">
        <v>100</v>
      </c>
      <c r="E139" s="102" t="s">
        <v>123</v>
      </c>
      <c r="F139" s="102" t="s">
        <v>752</v>
      </c>
      <c r="G139" s="102" t="s">
        <v>719</v>
      </c>
      <c r="H139" s="102" t="s">
        <v>219</v>
      </c>
      <c r="I139" s="102" t="s">
        <v>715</v>
      </c>
      <c r="J139" s="102" t="s">
        <v>672</v>
      </c>
      <c r="K139" s="103">
        <v>3.66</v>
      </c>
      <c r="L139" s="102" t="s">
        <v>102</v>
      </c>
      <c r="M139" s="104">
        <v>2.3E-2</v>
      </c>
      <c r="N139" s="104">
        <v>5.0500000000000003E-2</v>
      </c>
      <c r="O139" s="103">
        <v>1997557</v>
      </c>
      <c r="P139" s="103">
        <v>94.97</v>
      </c>
      <c r="Q139" s="103">
        <v>0</v>
      </c>
      <c r="R139" s="103">
        <v>1897.0798829</v>
      </c>
      <c r="S139" s="104">
        <v>8.3000000000000001E-3</v>
      </c>
      <c r="T139" s="104">
        <v>2.3E-3</v>
      </c>
      <c r="U139" s="104">
        <v>5.9999999999999995E-4</v>
      </c>
    </row>
    <row r="140" spans="2:21" s="99" customFormat="1">
      <c r="B140" s="102" t="s">
        <v>753</v>
      </c>
      <c r="C140" s="102" t="s">
        <v>754</v>
      </c>
      <c r="D140" s="102" t="s">
        <v>100</v>
      </c>
      <c r="E140" s="102" t="s">
        <v>123</v>
      </c>
      <c r="F140" s="102" t="s">
        <v>755</v>
      </c>
      <c r="G140" s="102" t="s">
        <v>719</v>
      </c>
      <c r="H140" s="102" t="s">
        <v>219</v>
      </c>
      <c r="I140" s="102" t="s">
        <v>715</v>
      </c>
      <c r="J140" s="102" t="s">
        <v>756</v>
      </c>
      <c r="K140" s="103">
        <v>3.76</v>
      </c>
      <c r="L140" s="102" t="s">
        <v>102</v>
      </c>
      <c r="M140" s="104">
        <v>2.9499999999999998E-2</v>
      </c>
      <c r="N140" s="104">
        <v>4.53E-2</v>
      </c>
      <c r="O140" s="103">
        <v>1109000</v>
      </c>
      <c r="P140" s="103">
        <v>98.09</v>
      </c>
      <c r="Q140" s="103">
        <v>0</v>
      </c>
      <c r="R140" s="103">
        <v>1087.8181</v>
      </c>
      <c r="S140" s="104">
        <v>6.1000000000000004E-3</v>
      </c>
      <c r="T140" s="104">
        <v>1.2999999999999999E-3</v>
      </c>
      <c r="U140" s="104">
        <v>4.0000000000000002E-4</v>
      </c>
    </row>
    <row r="141" spans="2:21" s="99" customFormat="1">
      <c r="B141" s="102" t="s">
        <v>757</v>
      </c>
      <c r="C141" s="102" t="s">
        <v>758</v>
      </c>
      <c r="D141" s="102" t="s">
        <v>100</v>
      </c>
      <c r="E141" s="102" t="s">
        <v>123</v>
      </c>
      <c r="F141" s="102" t="s">
        <v>759</v>
      </c>
      <c r="G141" s="102" t="s">
        <v>719</v>
      </c>
      <c r="H141" s="102" t="s">
        <v>219</v>
      </c>
      <c r="I141" s="102" t="s">
        <v>715</v>
      </c>
      <c r="J141" s="102" t="s">
        <v>632</v>
      </c>
      <c r="K141" s="103">
        <v>3.54</v>
      </c>
      <c r="L141" s="102" t="s">
        <v>102</v>
      </c>
      <c r="M141" s="104">
        <v>0.04</v>
      </c>
      <c r="N141" s="104">
        <v>0.12870000000000001</v>
      </c>
      <c r="O141" s="103">
        <v>1060001</v>
      </c>
      <c r="P141" s="103">
        <v>79.2</v>
      </c>
      <c r="Q141" s="103">
        <v>0</v>
      </c>
      <c r="R141" s="103">
        <v>839.52079200000003</v>
      </c>
      <c r="S141" s="104">
        <v>1.9400000000000001E-2</v>
      </c>
      <c r="T141" s="104">
        <v>1E-3</v>
      </c>
      <c r="U141" s="104">
        <v>2.9999999999999997E-4</v>
      </c>
    </row>
    <row r="142" spans="2:21" s="99" customFormat="1">
      <c r="B142" s="102" t="s">
        <v>760</v>
      </c>
      <c r="C142" s="102" t="s">
        <v>761</v>
      </c>
      <c r="D142" s="102" t="s">
        <v>100</v>
      </c>
      <c r="E142" s="102" t="s">
        <v>123</v>
      </c>
      <c r="F142" s="102" t="s">
        <v>762</v>
      </c>
      <c r="G142" s="102" t="s">
        <v>467</v>
      </c>
      <c r="H142" s="102" t="s">
        <v>219</v>
      </c>
      <c r="I142" s="102" t="s">
        <v>715</v>
      </c>
      <c r="J142" s="102" t="s">
        <v>317</v>
      </c>
      <c r="K142" s="103">
        <v>3.97</v>
      </c>
      <c r="L142" s="102" t="s">
        <v>102</v>
      </c>
      <c r="M142" s="104">
        <v>3.4299999999999997E-2</v>
      </c>
      <c r="N142" s="104">
        <v>3.9100000000000003E-2</v>
      </c>
      <c r="O142" s="103">
        <v>2667000</v>
      </c>
      <c r="P142" s="103">
        <v>98.32</v>
      </c>
      <c r="Q142" s="103">
        <v>0</v>
      </c>
      <c r="R142" s="103">
        <v>2622.1943999999999</v>
      </c>
      <c r="S142" s="104">
        <v>4.1999999999999997E-3</v>
      </c>
      <c r="T142" s="104">
        <v>3.2000000000000002E-3</v>
      </c>
      <c r="U142" s="104">
        <v>8.9999999999999998E-4</v>
      </c>
    </row>
    <row r="143" spans="2:21" s="99" customFormat="1">
      <c r="B143" s="98" t="s">
        <v>254</v>
      </c>
      <c r="K143" s="100">
        <v>1.92</v>
      </c>
      <c r="N143" s="101">
        <v>-0.1128</v>
      </c>
      <c r="O143" s="100">
        <f>SUM(O144:O264)</f>
        <v>245950597.31</v>
      </c>
      <c r="Q143" s="100">
        <v>5880.9581600000001</v>
      </c>
      <c r="R143" s="100">
        <v>263962.72971617623</v>
      </c>
      <c r="T143" s="101">
        <v>0.3236</v>
      </c>
      <c r="U143" s="101">
        <v>8.7599999999999997E-2</v>
      </c>
    </row>
    <row r="144" spans="2:21" s="99" customFormat="1">
      <c r="B144" s="102" t="s">
        <v>763</v>
      </c>
      <c r="C144" s="102" t="s">
        <v>764</v>
      </c>
      <c r="D144" s="102" t="s">
        <v>100</v>
      </c>
      <c r="E144" s="102" t="s">
        <v>123</v>
      </c>
      <c r="F144" s="102" t="s">
        <v>376</v>
      </c>
      <c r="G144" s="102" t="s">
        <v>369</v>
      </c>
      <c r="H144" s="102" t="s">
        <v>361</v>
      </c>
      <c r="I144" s="102" t="s">
        <v>336</v>
      </c>
      <c r="J144" s="102" t="s">
        <v>232</v>
      </c>
      <c r="K144" s="103">
        <v>1.1499999999999999</v>
      </c>
      <c r="L144" s="102" t="s">
        <v>102</v>
      </c>
      <c r="M144" s="104">
        <v>1.8700000000000001E-2</v>
      </c>
      <c r="N144" s="104">
        <v>3.44E-2</v>
      </c>
      <c r="O144" s="103">
        <v>6352952.6299999999</v>
      </c>
      <c r="P144" s="103">
        <v>99.76</v>
      </c>
      <c r="Q144" s="103">
        <v>0</v>
      </c>
      <c r="R144" s="103">
        <v>6337.705543688</v>
      </c>
      <c r="S144" s="104">
        <v>7.7000000000000002E-3</v>
      </c>
      <c r="T144" s="104">
        <v>7.7999999999999996E-3</v>
      </c>
      <c r="U144" s="104">
        <v>2.0999999999999999E-3</v>
      </c>
    </row>
    <row r="145" spans="2:21" s="99" customFormat="1">
      <c r="B145" s="102" t="s">
        <v>765</v>
      </c>
      <c r="C145" s="102" t="s">
        <v>766</v>
      </c>
      <c r="D145" s="102" t="s">
        <v>100</v>
      </c>
      <c r="E145" s="102" t="s">
        <v>123</v>
      </c>
      <c r="F145" s="102" t="s">
        <v>376</v>
      </c>
      <c r="G145" s="102" t="s">
        <v>369</v>
      </c>
      <c r="H145" s="102" t="s">
        <v>361</v>
      </c>
      <c r="I145" s="102" t="s">
        <v>336</v>
      </c>
      <c r="J145" s="102" t="s">
        <v>518</v>
      </c>
      <c r="K145" s="103">
        <v>3.77</v>
      </c>
      <c r="L145" s="102" t="s">
        <v>102</v>
      </c>
      <c r="M145" s="104">
        <v>2.6800000000000001E-2</v>
      </c>
      <c r="N145" s="104">
        <v>4.0099999999999997E-2</v>
      </c>
      <c r="O145" s="103">
        <v>6270201.2000000002</v>
      </c>
      <c r="P145" s="103">
        <v>97.3</v>
      </c>
      <c r="Q145" s="103">
        <v>0</v>
      </c>
      <c r="R145" s="103">
        <v>6100.9057676000002</v>
      </c>
      <c r="S145" s="104">
        <v>2.0999999999999999E-3</v>
      </c>
      <c r="T145" s="104">
        <v>7.4999999999999997E-3</v>
      </c>
      <c r="U145" s="104">
        <v>2E-3</v>
      </c>
    </row>
    <row r="146" spans="2:21" s="99" customFormat="1">
      <c r="B146" s="102" t="s">
        <v>767</v>
      </c>
      <c r="C146" s="102" t="s">
        <v>768</v>
      </c>
      <c r="D146" s="102" t="s">
        <v>100</v>
      </c>
      <c r="E146" s="102" t="s">
        <v>123</v>
      </c>
      <c r="F146" s="102" t="s">
        <v>769</v>
      </c>
      <c r="G146" s="102" t="s">
        <v>360</v>
      </c>
      <c r="H146" s="102" t="s">
        <v>206</v>
      </c>
      <c r="I146" s="102" t="s">
        <v>150</v>
      </c>
      <c r="J146" s="102" t="s">
        <v>250</v>
      </c>
      <c r="K146" s="103">
        <v>1.85</v>
      </c>
      <c r="L146" s="102" t="s">
        <v>102</v>
      </c>
      <c r="M146" s="104">
        <v>2.24E-2</v>
      </c>
      <c r="N146" s="104">
        <v>1.8200000000000001E-2</v>
      </c>
      <c r="O146" s="103">
        <v>4326444</v>
      </c>
      <c r="P146" s="103">
        <v>102.3</v>
      </c>
      <c r="Q146" s="103">
        <v>0</v>
      </c>
      <c r="R146" s="103">
        <v>4425.9522120000001</v>
      </c>
      <c r="S146" s="104">
        <v>6.0000000000000001E-3</v>
      </c>
      <c r="T146" s="104">
        <v>5.4000000000000003E-3</v>
      </c>
      <c r="U146" s="104">
        <v>1.5E-3</v>
      </c>
    </row>
    <row r="147" spans="2:21" s="99" customFormat="1">
      <c r="B147" s="102" t="s">
        <v>770</v>
      </c>
      <c r="C147" s="102" t="s">
        <v>771</v>
      </c>
      <c r="D147" s="102" t="s">
        <v>100</v>
      </c>
      <c r="E147" s="102" t="s">
        <v>123</v>
      </c>
      <c r="F147" s="102" t="s">
        <v>769</v>
      </c>
      <c r="G147" s="102" t="s">
        <v>360</v>
      </c>
      <c r="H147" s="102" t="s">
        <v>206</v>
      </c>
      <c r="I147" s="102" t="s">
        <v>150</v>
      </c>
      <c r="J147" s="102" t="s">
        <v>772</v>
      </c>
      <c r="K147" s="103">
        <v>4.32</v>
      </c>
      <c r="L147" s="102" t="s">
        <v>102</v>
      </c>
      <c r="M147" s="104">
        <v>1.2E-2</v>
      </c>
      <c r="N147" s="104">
        <v>3.9100000000000003E-2</v>
      </c>
      <c r="O147" s="103">
        <v>3517158</v>
      </c>
      <c r="P147" s="103">
        <v>92.12</v>
      </c>
      <c r="Q147" s="103">
        <v>0</v>
      </c>
      <c r="R147" s="103">
        <v>3240.0059495999999</v>
      </c>
      <c r="S147" s="104">
        <v>3.2000000000000001E-2</v>
      </c>
      <c r="T147" s="104">
        <v>4.0000000000000001E-3</v>
      </c>
      <c r="U147" s="104">
        <v>1.1000000000000001E-3</v>
      </c>
    </row>
    <row r="148" spans="2:21" s="99" customFormat="1">
      <c r="B148" s="102" t="s">
        <v>773</v>
      </c>
      <c r="C148" s="102" t="s">
        <v>774</v>
      </c>
      <c r="D148" s="102" t="s">
        <v>100</v>
      </c>
      <c r="E148" s="102" t="s">
        <v>123</v>
      </c>
      <c r="F148" s="102" t="s">
        <v>380</v>
      </c>
      <c r="G148" s="102" t="s">
        <v>369</v>
      </c>
      <c r="H148" s="102" t="s">
        <v>361</v>
      </c>
      <c r="I148" s="102" t="s">
        <v>336</v>
      </c>
      <c r="J148" s="102" t="s">
        <v>775</v>
      </c>
      <c r="K148" s="103">
        <v>1.48</v>
      </c>
      <c r="L148" s="102" t="s">
        <v>102</v>
      </c>
      <c r="M148" s="104">
        <v>3.0099999999999998E-2</v>
      </c>
      <c r="N148" s="104">
        <v>3.5900000000000001E-2</v>
      </c>
      <c r="O148" s="103">
        <v>9609121</v>
      </c>
      <c r="P148" s="103">
        <v>99.2</v>
      </c>
      <c r="Q148" s="103">
        <v>0</v>
      </c>
      <c r="R148" s="103">
        <v>9532.2480319999995</v>
      </c>
      <c r="S148" s="104">
        <v>8.3999999999999995E-3</v>
      </c>
      <c r="T148" s="104">
        <v>1.17E-2</v>
      </c>
      <c r="U148" s="104">
        <v>3.2000000000000002E-3</v>
      </c>
    </row>
    <row r="149" spans="2:21" s="99" customFormat="1">
      <c r="B149" s="102" t="s">
        <v>776</v>
      </c>
      <c r="C149" s="102" t="s">
        <v>777</v>
      </c>
      <c r="D149" s="102" t="s">
        <v>100</v>
      </c>
      <c r="E149" s="102" t="s">
        <v>123</v>
      </c>
      <c r="F149" s="102" t="s">
        <v>380</v>
      </c>
      <c r="G149" s="102" t="s">
        <v>369</v>
      </c>
      <c r="H149" s="102" t="s">
        <v>361</v>
      </c>
      <c r="I149" s="102" t="s">
        <v>336</v>
      </c>
      <c r="J149" s="102" t="s">
        <v>756</v>
      </c>
      <c r="K149" s="103">
        <v>1.37</v>
      </c>
      <c r="L149" s="102" t="s">
        <v>102</v>
      </c>
      <c r="M149" s="104">
        <v>2.0199999999999999E-2</v>
      </c>
      <c r="N149" s="104">
        <v>3.44E-2</v>
      </c>
      <c r="O149" s="103">
        <v>10113674</v>
      </c>
      <c r="P149" s="103">
        <v>99.26</v>
      </c>
      <c r="Q149" s="103">
        <v>0</v>
      </c>
      <c r="R149" s="103">
        <v>10038.8328124</v>
      </c>
      <c r="S149" s="104">
        <v>6.0000000000000001E-3</v>
      </c>
      <c r="T149" s="104">
        <v>1.23E-2</v>
      </c>
      <c r="U149" s="104">
        <v>3.3E-3</v>
      </c>
    </row>
    <row r="150" spans="2:21" s="99" customFormat="1">
      <c r="B150" s="102" t="s">
        <v>778</v>
      </c>
      <c r="C150" s="102" t="s">
        <v>779</v>
      </c>
      <c r="D150" s="102" t="s">
        <v>100</v>
      </c>
      <c r="E150" s="102" t="s">
        <v>123</v>
      </c>
      <c r="F150" s="102" t="s">
        <v>390</v>
      </c>
      <c r="G150" s="102" t="s">
        <v>369</v>
      </c>
      <c r="H150" s="102" t="s">
        <v>206</v>
      </c>
      <c r="I150" s="102" t="s">
        <v>150</v>
      </c>
      <c r="J150" s="102" t="s">
        <v>780</v>
      </c>
      <c r="K150" s="103">
        <v>1.92</v>
      </c>
      <c r="L150" s="102" t="s">
        <v>102</v>
      </c>
      <c r="M150" s="104">
        <v>1.09E-2</v>
      </c>
      <c r="N150" s="104">
        <v>3.4700000000000002E-2</v>
      </c>
      <c r="O150" s="103">
        <v>1025898</v>
      </c>
      <c r="P150" s="103">
        <v>95.7</v>
      </c>
      <c r="Q150" s="103">
        <v>0</v>
      </c>
      <c r="R150" s="103">
        <v>981.78438600000004</v>
      </c>
      <c r="S150" s="104">
        <v>1.2999999999999999E-3</v>
      </c>
      <c r="T150" s="104">
        <v>1.1999999999999999E-3</v>
      </c>
      <c r="U150" s="104">
        <v>2.9999999999999997E-4</v>
      </c>
    </row>
    <row r="151" spans="2:21" s="99" customFormat="1">
      <c r="B151" s="102" t="s">
        <v>781</v>
      </c>
      <c r="C151" s="102" t="s">
        <v>782</v>
      </c>
      <c r="D151" s="102" t="s">
        <v>100</v>
      </c>
      <c r="E151" s="102" t="s">
        <v>123</v>
      </c>
      <c r="F151" s="102" t="s">
        <v>390</v>
      </c>
      <c r="G151" s="102" t="s">
        <v>369</v>
      </c>
      <c r="H151" s="102" t="s">
        <v>361</v>
      </c>
      <c r="I151" s="102" t="s">
        <v>336</v>
      </c>
      <c r="J151" s="102" t="s">
        <v>783</v>
      </c>
      <c r="K151" s="103">
        <v>2.6</v>
      </c>
      <c r="L151" s="102" t="s">
        <v>102</v>
      </c>
      <c r="M151" s="104">
        <v>2.98E-2</v>
      </c>
      <c r="N151" s="104">
        <v>3.7600000000000001E-2</v>
      </c>
      <c r="O151" s="103">
        <v>1921238</v>
      </c>
      <c r="P151" s="103">
        <v>98.95</v>
      </c>
      <c r="Q151" s="103">
        <v>0</v>
      </c>
      <c r="R151" s="103">
        <v>1901.0650009999999</v>
      </c>
      <c r="S151" s="104">
        <v>8.0000000000000004E-4</v>
      </c>
      <c r="T151" s="104">
        <v>2.3E-3</v>
      </c>
      <c r="U151" s="104">
        <v>5.9999999999999995E-4</v>
      </c>
    </row>
    <row r="152" spans="2:21" s="99" customFormat="1">
      <c r="B152" s="102" t="s">
        <v>784</v>
      </c>
      <c r="C152" s="102" t="s">
        <v>785</v>
      </c>
      <c r="D152" s="102" t="s">
        <v>100</v>
      </c>
      <c r="E152" s="102" t="s">
        <v>123</v>
      </c>
      <c r="F152" s="102" t="s">
        <v>786</v>
      </c>
      <c r="G152" s="102" t="s">
        <v>467</v>
      </c>
      <c r="H152" s="102" t="s">
        <v>361</v>
      </c>
      <c r="I152" s="102" t="s">
        <v>336</v>
      </c>
      <c r="J152" s="102" t="s">
        <v>311</v>
      </c>
      <c r="K152" s="103">
        <v>2.88</v>
      </c>
      <c r="L152" s="102" t="s">
        <v>102</v>
      </c>
      <c r="M152" s="104">
        <v>1.44E-2</v>
      </c>
      <c r="N152" s="104">
        <v>3.49E-2</v>
      </c>
      <c r="O152" s="103">
        <v>3236316.04</v>
      </c>
      <c r="P152" s="103">
        <v>94.35</v>
      </c>
      <c r="Q152" s="103">
        <v>0</v>
      </c>
      <c r="R152" s="103">
        <v>3053.46418374</v>
      </c>
      <c r="S152" s="104">
        <v>5.8999999999999999E-3</v>
      </c>
      <c r="T152" s="104">
        <v>3.7000000000000002E-3</v>
      </c>
      <c r="U152" s="104">
        <v>1E-3</v>
      </c>
    </row>
    <row r="153" spans="2:21" s="99" customFormat="1">
      <c r="B153" s="102" t="s">
        <v>787</v>
      </c>
      <c r="C153" s="102" t="s">
        <v>788</v>
      </c>
      <c r="D153" s="102" t="s">
        <v>100</v>
      </c>
      <c r="E153" s="102" t="s">
        <v>123</v>
      </c>
      <c r="F153" s="102" t="s">
        <v>431</v>
      </c>
      <c r="G153" s="102" t="s">
        <v>369</v>
      </c>
      <c r="H153" s="102" t="s">
        <v>361</v>
      </c>
      <c r="I153" s="102" t="s">
        <v>336</v>
      </c>
      <c r="J153" s="102" t="s">
        <v>789</v>
      </c>
      <c r="K153" s="103">
        <v>4.1900000000000004</v>
      </c>
      <c r="L153" s="102" t="s">
        <v>102</v>
      </c>
      <c r="M153" s="104">
        <v>2.5000000000000001E-2</v>
      </c>
      <c r="N153" s="104">
        <v>0.04</v>
      </c>
      <c r="O153" s="103">
        <v>3991713</v>
      </c>
      <c r="P153" s="103">
        <v>95.86</v>
      </c>
      <c r="Q153" s="103">
        <v>0</v>
      </c>
      <c r="R153" s="103">
        <v>3826.4560818</v>
      </c>
      <c r="S153" s="104">
        <v>1.1999999999999999E-3</v>
      </c>
      <c r="T153" s="104">
        <v>4.7000000000000002E-3</v>
      </c>
      <c r="U153" s="104">
        <v>1.2999999999999999E-3</v>
      </c>
    </row>
    <row r="154" spans="2:21" s="99" customFormat="1">
      <c r="B154" s="102" t="s">
        <v>790</v>
      </c>
      <c r="C154" s="102" t="s">
        <v>791</v>
      </c>
      <c r="D154" s="102" t="s">
        <v>100</v>
      </c>
      <c r="E154" s="102" t="s">
        <v>123</v>
      </c>
      <c r="F154" s="102" t="s">
        <v>450</v>
      </c>
      <c r="G154" s="102" t="s">
        <v>451</v>
      </c>
      <c r="H154" s="102" t="s">
        <v>452</v>
      </c>
      <c r="I154" s="102" t="s">
        <v>150</v>
      </c>
      <c r="J154" s="102" t="s">
        <v>792</v>
      </c>
      <c r="K154" s="103">
        <v>1.02</v>
      </c>
      <c r="L154" s="102" t="s">
        <v>102</v>
      </c>
      <c r="M154" s="104">
        <v>4.8000000000000001E-2</v>
      </c>
      <c r="N154" s="104">
        <v>1.89E-2</v>
      </c>
      <c r="O154" s="103">
        <v>5637765.6600000001</v>
      </c>
      <c r="P154" s="103">
        <v>102.82</v>
      </c>
      <c r="Q154" s="103">
        <v>5637.7656699999998</v>
      </c>
      <c r="R154" s="103">
        <v>11434.516321612</v>
      </c>
      <c r="S154" s="104">
        <v>4.1999999999999997E-3</v>
      </c>
      <c r="T154" s="104">
        <v>1.4E-2</v>
      </c>
      <c r="U154" s="104">
        <v>3.8E-3</v>
      </c>
    </row>
    <row r="155" spans="2:21" s="99" customFormat="1">
      <c r="B155" s="102" t="s">
        <v>793</v>
      </c>
      <c r="C155" s="102" t="s">
        <v>794</v>
      </c>
      <c r="D155" s="102" t="s">
        <v>100</v>
      </c>
      <c r="E155" s="102" t="s">
        <v>123</v>
      </c>
      <c r="F155" s="102" t="s">
        <v>466</v>
      </c>
      <c r="G155" s="102" t="s">
        <v>467</v>
      </c>
      <c r="H155" s="102" t="s">
        <v>452</v>
      </c>
      <c r="I155" s="102" t="s">
        <v>150</v>
      </c>
      <c r="J155" s="102" t="s">
        <v>795</v>
      </c>
      <c r="K155" s="103">
        <v>1.23</v>
      </c>
      <c r="L155" s="102" t="s">
        <v>102</v>
      </c>
      <c r="M155" s="104">
        <v>1.6299999999999999E-2</v>
      </c>
      <c r="N155" s="104">
        <v>3.3599999999999998E-2</v>
      </c>
      <c r="O155" s="103">
        <v>4830798.75</v>
      </c>
      <c r="P155" s="103">
        <v>98.34</v>
      </c>
      <c r="Q155" s="103">
        <v>0</v>
      </c>
      <c r="R155" s="103">
        <v>4750.6074907499997</v>
      </c>
      <c r="S155" s="104">
        <v>1.55E-2</v>
      </c>
      <c r="T155" s="104">
        <v>5.7999999999999996E-3</v>
      </c>
      <c r="U155" s="104">
        <v>1.6000000000000001E-3</v>
      </c>
    </row>
    <row r="156" spans="2:21" s="99" customFormat="1">
      <c r="B156" s="102" t="s">
        <v>796</v>
      </c>
      <c r="C156" s="102" t="s">
        <v>797</v>
      </c>
      <c r="D156" s="102" t="s">
        <v>100</v>
      </c>
      <c r="E156" s="102" t="s">
        <v>123</v>
      </c>
      <c r="F156" s="102" t="s">
        <v>434</v>
      </c>
      <c r="G156" s="102" t="s">
        <v>369</v>
      </c>
      <c r="H156" s="102" t="s">
        <v>446</v>
      </c>
      <c r="I156" s="102" t="s">
        <v>336</v>
      </c>
      <c r="J156" s="102" t="s">
        <v>798</v>
      </c>
      <c r="K156" s="103">
        <v>0.66</v>
      </c>
      <c r="L156" s="102" t="s">
        <v>102</v>
      </c>
      <c r="M156" s="104">
        <v>6.5000000000000002E-2</v>
      </c>
      <c r="N156" s="104">
        <v>2.6200000000000001E-2</v>
      </c>
      <c r="O156" s="103">
        <v>2012737.34</v>
      </c>
      <c r="P156" s="103">
        <v>104.69</v>
      </c>
      <c r="Q156" s="103">
        <v>0</v>
      </c>
      <c r="R156" s="103">
        <v>2107.134721246</v>
      </c>
      <c r="S156" s="104">
        <v>2.6599999999999999E-2</v>
      </c>
      <c r="T156" s="104">
        <v>2.5999999999999999E-3</v>
      </c>
      <c r="U156" s="104">
        <v>6.9999999999999999E-4</v>
      </c>
    </row>
    <row r="157" spans="2:21" s="99" customFormat="1">
      <c r="B157" s="102" t="s">
        <v>799</v>
      </c>
      <c r="C157" s="102" t="s">
        <v>800</v>
      </c>
      <c r="D157" s="102" t="s">
        <v>100</v>
      </c>
      <c r="E157" s="102" t="s">
        <v>123</v>
      </c>
      <c r="F157" s="102" t="s">
        <v>801</v>
      </c>
      <c r="G157" s="102" t="s">
        <v>802</v>
      </c>
      <c r="H157" s="102" t="s">
        <v>446</v>
      </c>
      <c r="I157" s="102" t="s">
        <v>336</v>
      </c>
      <c r="J157" s="102" t="s">
        <v>803</v>
      </c>
      <c r="K157" s="103">
        <v>2.95</v>
      </c>
      <c r="L157" s="102" t="s">
        <v>102</v>
      </c>
      <c r="M157" s="104">
        <v>2.6100000000000002E-2</v>
      </c>
      <c r="N157" s="104">
        <v>3.7100000000000001E-2</v>
      </c>
      <c r="O157" s="103">
        <v>6873674.6600000001</v>
      </c>
      <c r="P157" s="103">
        <v>97.57</v>
      </c>
      <c r="Q157" s="103">
        <v>0</v>
      </c>
      <c r="R157" s="103">
        <v>6706.6443657620002</v>
      </c>
      <c r="S157" s="104">
        <v>1.34E-2</v>
      </c>
      <c r="T157" s="104">
        <v>8.2000000000000007E-3</v>
      </c>
      <c r="U157" s="104">
        <v>2.2000000000000001E-3</v>
      </c>
    </row>
    <row r="158" spans="2:21" s="99" customFormat="1">
      <c r="B158" s="102" t="s">
        <v>804</v>
      </c>
      <c r="C158" s="102" t="s">
        <v>805</v>
      </c>
      <c r="D158" s="102" t="s">
        <v>100</v>
      </c>
      <c r="E158" s="102" t="s">
        <v>123</v>
      </c>
      <c r="F158" s="102" t="s">
        <v>806</v>
      </c>
      <c r="G158" s="102" t="s">
        <v>807</v>
      </c>
      <c r="H158" s="102" t="s">
        <v>446</v>
      </c>
      <c r="I158" s="102" t="s">
        <v>336</v>
      </c>
      <c r="J158" s="102" t="s">
        <v>808</v>
      </c>
      <c r="K158" s="103">
        <v>0.66</v>
      </c>
      <c r="L158" s="102" t="s">
        <v>102</v>
      </c>
      <c r="M158" s="104">
        <v>2.9499999999999998E-2</v>
      </c>
      <c r="N158" s="104">
        <v>1.6199999999999999E-2</v>
      </c>
      <c r="O158" s="103">
        <v>1973275.84</v>
      </c>
      <c r="P158" s="103">
        <v>101.64</v>
      </c>
      <c r="Q158" s="103">
        <v>0</v>
      </c>
      <c r="R158" s="103">
        <v>2005.637563776</v>
      </c>
      <c r="S158" s="104">
        <v>6.4000000000000003E-3</v>
      </c>
      <c r="T158" s="104">
        <v>2.5000000000000001E-3</v>
      </c>
      <c r="U158" s="104">
        <v>6.9999999999999999E-4</v>
      </c>
    </row>
    <row r="159" spans="2:21" s="99" customFormat="1">
      <c r="B159" s="102" t="s">
        <v>809</v>
      </c>
      <c r="C159" s="102" t="s">
        <v>810</v>
      </c>
      <c r="D159" s="102" t="s">
        <v>100</v>
      </c>
      <c r="E159" s="102" t="s">
        <v>123</v>
      </c>
      <c r="F159" s="102" t="s">
        <v>811</v>
      </c>
      <c r="G159" s="102" t="s">
        <v>807</v>
      </c>
      <c r="H159" s="102" t="s">
        <v>503</v>
      </c>
      <c r="I159" s="102" t="s">
        <v>336</v>
      </c>
      <c r="J159" s="102" t="s">
        <v>510</v>
      </c>
      <c r="K159" s="103">
        <v>3.55</v>
      </c>
      <c r="L159" s="102" t="s">
        <v>102</v>
      </c>
      <c r="M159" s="104">
        <v>1.0800000000000001E-2</v>
      </c>
      <c r="N159" s="104">
        <v>3.8199999999999998E-2</v>
      </c>
      <c r="O159" s="103">
        <v>4172455</v>
      </c>
      <c r="P159" s="103">
        <v>91.08</v>
      </c>
      <c r="Q159" s="103">
        <v>0</v>
      </c>
      <c r="R159" s="103">
        <v>3800.2720140000001</v>
      </c>
      <c r="S159" s="104">
        <v>3.2000000000000002E-3</v>
      </c>
      <c r="T159" s="104">
        <v>4.7000000000000002E-3</v>
      </c>
      <c r="U159" s="104">
        <v>1.2999999999999999E-3</v>
      </c>
    </row>
    <row r="160" spans="2:21" s="99" customFormat="1">
      <c r="B160" s="102" t="s">
        <v>812</v>
      </c>
      <c r="C160" s="102" t="s">
        <v>813</v>
      </c>
      <c r="D160" s="102" t="s">
        <v>100</v>
      </c>
      <c r="E160" s="102" t="s">
        <v>123</v>
      </c>
      <c r="F160" s="102" t="s">
        <v>814</v>
      </c>
      <c r="G160" s="102" t="s">
        <v>616</v>
      </c>
      <c r="H160" s="102" t="s">
        <v>503</v>
      </c>
      <c r="I160" s="102" t="s">
        <v>336</v>
      </c>
      <c r="J160" s="102" t="s">
        <v>798</v>
      </c>
      <c r="K160" s="103">
        <v>0.76</v>
      </c>
      <c r="L160" s="102" t="s">
        <v>102</v>
      </c>
      <c r="M160" s="104">
        <v>1.9099999999999999E-2</v>
      </c>
      <c r="N160" s="104">
        <v>3.2099999999999997E-2</v>
      </c>
      <c r="O160" s="103">
        <v>6107159.6900000004</v>
      </c>
      <c r="P160" s="103">
        <v>99.4</v>
      </c>
      <c r="Q160" s="103">
        <v>0</v>
      </c>
      <c r="R160" s="103">
        <v>6070.5167318599997</v>
      </c>
      <c r="S160" s="104">
        <v>1.8499999999999999E-2</v>
      </c>
      <c r="T160" s="104">
        <v>7.4000000000000003E-3</v>
      </c>
      <c r="U160" s="104">
        <v>2E-3</v>
      </c>
    </row>
    <row r="161" spans="2:21" s="99" customFormat="1">
      <c r="B161" s="102" t="s">
        <v>815</v>
      </c>
      <c r="C161" s="102" t="s">
        <v>816</v>
      </c>
      <c r="D161" s="102" t="s">
        <v>100</v>
      </c>
      <c r="E161" s="102" t="s">
        <v>123</v>
      </c>
      <c r="F161" s="102" t="s">
        <v>817</v>
      </c>
      <c r="G161" s="102" t="s">
        <v>628</v>
      </c>
      <c r="H161" s="102" t="s">
        <v>503</v>
      </c>
      <c r="I161" s="102" t="s">
        <v>336</v>
      </c>
      <c r="J161" s="102" t="s">
        <v>818</v>
      </c>
      <c r="K161" s="103">
        <v>2.58</v>
      </c>
      <c r="L161" s="102" t="s">
        <v>102</v>
      </c>
      <c r="M161" s="104">
        <v>5.45E-2</v>
      </c>
      <c r="N161" s="104">
        <v>6.5799999999999997E-2</v>
      </c>
      <c r="O161" s="103">
        <v>2854572.21</v>
      </c>
      <c r="P161" s="103">
        <v>97.96</v>
      </c>
      <c r="Q161" s="103">
        <v>0</v>
      </c>
      <c r="R161" s="103">
        <v>2796.338936916</v>
      </c>
      <c r="S161" s="104">
        <v>9.4000000000000004E-3</v>
      </c>
      <c r="T161" s="104">
        <v>3.3999999999999998E-3</v>
      </c>
      <c r="U161" s="104">
        <v>8.9999999999999998E-4</v>
      </c>
    </row>
    <row r="162" spans="2:21" s="99" customFormat="1">
      <c r="B162" s="102" t="s">
        <v>819</v>
      </c>
      <c r="C162" s="102" t="s">
        <v>820</v>
      </c>
      <c r="D162" s="102" t="s">
        <v>100</v>
      </c>
      <c r="E162" s="102" t="s">
        <v>123</v>
      </c>
      <c r="F162" s="102" t="s">
        <v>817</v>
      </c>
      <c r="G162" s="102" t="s">
        <v>628</v>
      </c>
      <c r="H162" s="102" t="s">
        <v>503</v>
      </c>
      <c r="I162" s="102" t="s">
        <v>336</v>
      </c>
      <c r="J162" s="102" t="s">
        <v>821</v>
      </c>
      <c r="K162" s="103">
        <v>1.6</v>
      </c>
      <c r="L162" s="102" t="s">
        <v>102</v>
      </c>
      <c r="M162" s="104">
        <v>3.15E-2</v>
      </c>
      <c r="N162" s="104">
        <v>5.5E-2</v>
      </c>
      <c r="O162" s="103">
        <v>1235770.01</v>
      </c>
      <c r="P162" s="103">
        <v>96.77</v>
      </c>
      <c r="Q162" s="103">
        <v>0</v>
      </c>
      <c r="R162" s="103">
        <v>1195.8546386769999</v>
      </c>
      <c r="S162" s="104">
        <v>5.5999999999999999E-3</v>
      </c>
      <c r="T162" s="104">
        <v>1.5E-3</v>
      </c>
      <c r="U162" s="104">
        <v>4.0000000000000002E-4</v>
      </c>
    </row>
    <row r="163" spans="2:21" s="99" customFormat="1">
      <c r="B163" s="102" t="s">
        <v>822</v>
      </c>
      <c r="C163" s="102" t="s">
        <v>823</v>
      </c>
      <c r="D163" s="102" t="s">
        <v>100</v>
      </c>
      <c r="E163" s="102" t="s">
        <v>123</v>
      </c>
      <c r="F163" s="102" t="s">
        <v>824</v>
      </c>
      <c r="G163" s="102" t="s">
        <v>825</v>
      </c>
      <c r="H163" s="102" t="s">
        <v>503</v>
      </c>
      <c r="I163" s="102" t="s">
        <v>336</v>
      </c>
      <c r="J163" s="102" t="s">
        <v>453</v>
      </c>
      <c r="K163" s="103">
        <v>0.5</v>
      </c>
      <c r="L163" s="102" t="s">
        <v>102</v>
      </c>
      <c r="M163" s="104">
        <v>2.7900000000000001E-2</v>
      </c>
      <c r="N163" s="104">
        <v>2.7799999999999998E-2</v>
      </c>
      <c r="O163" s="103">
        <v>518697.04</v>
      </c>
      <c r="P163" s="103">
        <v>100.02</v>
      </c>
      <c r="Q163" s="103">
        <v>0</v>
      </c>
      <c r="R163" s="103">
        <v>518.80077940800004</v>
      </c>
      <c r="S163" s="104">
        <v>7.7999999999999996E-3</v>
      </c>
      <c r="T163" s="104">
        <v>5.9999999999999995E-4</v>
      </c>
      <c r="U163" s="104">
        <v>2.0000000000000001E-4</v>
      </c>
    </row>
    <row r="164" spans="2:21" s="99" customFormat="1">
      <c r="B164" s="102" t="s">
        <v>826</v>
      </c>
      <c r="C164" s="102" t="s">
        <v>827</v>
      </c>
      <c r="D164" s="102" t="s">
        <v>100</v>
      </c>
      <c r="E164" s="102" t="s">
        <v>123</v>
      </c>
      <c r="F164" s="102" t="s">
        <v>828</v>
      </c>
      <c r="G164" s="102" t="s">
        <v>829</v>
      </c>
      <c r="H164" s="102" t="s">
        <v>503</v>
      </c>
      <c r="I164" s="102" t="s">
        <v>336</v>
      </c>
      <c r="J164" s="102" t="s">
        <v>406</v>
      </c>
      <c r="K164" s="103">
        <v>0.99</v>
      </c>
      <c r="L164" s="102" t="s">
        <v>102</v>
      </c>
      <c r="M164" s="104">
        <v>2.4500000000000001E-2</v>
      </c>
      <c r="N164" s="104">
        <v>3.56E-2</v>
      </c>
      <c r="O164" s="103">
        <v>6058977.3399999999</v>
      </c>
      <c r="P164" s="103">
        <v>98.95</v>
      </c>
      <c r="Q164" s="103">
        <v>0</v>
      </c>
      <c r="R164" s="103">
        <v>5995.35807793</v>
      </c>
      <c r="S164" s="104">
        <v>7.7000000000000002E-3</v>
      </c>
      <c r="T164" s="104">
        <v>7.3000000000000001E-3</v>
      </c>
      <c r="U164" s="104">
        <v>2E-3</v>
      </c>
    </row>
    <row r="165" spans="2:21" s="99" customFormat="1">
      <c r="B165" s="102" t="s">
        <v>830</v>
      </c>
      <c r="C165" s="102" t="s">
        <v>831</v>
      </c>
      <c r="D165" s="102" t="s">
        <v>100</v>
      </c>
      <c r="E165" s="102" t="s">
        <v>123</v>
      </c>
      <c r="F165" s="102" t="s">
        <v>832</v>
      </c>
      <c r="G165" s="102" t="s">
        <v>833</v>
      </c>
      <c r="H165" s="102" t="s">
        <v>834</v>
      </c>
      <c r="I165" s="102" t="s">
        <v>150</v>
      </c>
      <c r="J165" s="102" t="s">
        <v>264</v>
      </c>
      <c r="K165" s="103">
        <v>0.5</v>
      </c>
      <c r="L165" s="102" t="s">
        <v>102</v>
      </c>
      <c r="M165" s="104">
        <v>3.39E-2</v>
      </c>
      <c r="N165" s="104">
        <v>3.1600000000000003E-2</v>
      </c>
      <c r="O165" s="103">
        <v>1927000</v>
      </c>
      <c r="P165" s="103">
        <v>101.8</v>
      </c>
      <c r="Q165" s="103">
        <v>0</v>
      </c>
      <c r="R165" s="103">
        <v>1961.6859999999999</v>
      </c>
      <c r="S165" s="104">
        <v>2.7000000000000001E-3</v>
      </c>
      <c r="T165" s="104">
        <v>2.3999999999999998E-3</v>
      </c>
      <c r="U165" s="104">
        <v>6.9999999999999999E-4</v>
      </c>
    </row>
    <row r="166" spans="2:21" s="99" customFormat="1">
      <c r="B166" s="102" t="s">
        <v>835</v>
      </c>
      <c r="C166" s="102" t="s">
        <v>836</v>
      </c>
      <c r="D166" s="102" t="s">
        <v>100</v>
      </c>
      <c r="E166" s="102" t="s">
        <v>123</v>
      </c>
      <c r="F166" s="102" t="s">
        <v>837</v>
      </c>
      <c r="G166" s="102" t="s">
        <v>838</v>
      </c>
      <c r="H166" s="102" t="s">
        <v>503</v>
      </c>
      <c r="I166" s="102" t="s">
        <v>336</v>
      </c>
      <c r="J166" s="102" t="s">
        <v>403</v>
      </c>
      <c r="K166" s="103">
        <v>1.34</v>
      </c>
      <c r="L166" s="102" t="s">
        <v>102</v>
      </c>
      <c r="M166" s="104">
        <v>2.3599999999999999E-2</v>
      </c>
      <c r="N166" s="104">
        <v>3.8100000000000002E-2</v>
      </c>
      <c r="O166" s="103">
        <v>2352488.13</v>
      </c>
      <c r="P166" s="103">
        <v>98.56</v>
      </c>
      <c r="Q166" s="103">
        <v>0</v>
      </c>
      <c r="R166" s="103">
        <v>2318.612300928</v>
      </c>
      <c r="S166" s="104">
        <v>1.66E-2</v>
      </c>
      <c r="T166" s="104">
        <v>2.8E-3</v>
      </c>
      <c r="U166" s="104">
        <v>8.0000000000000004E-4</v>
      </c>
    </row>
    <row r="167" spans="2:21" s="99" customFormat="1">
      <c r="B167" s="102" t="s">
        <v>839</v>
      </c>
      <c r="C167" s="102" t="s">
        <v>840</v>
      </c>
      <c r="D167" s="102" t="s">
        <v>100</v>
      </c>
      <c r="E167" s="102" t="s">
        <v>123</v>
      </c>
      <c r="F167" s="102" t="s">
        <v>841</v>
      </c>
      <c r="G167" s="102" t="s">
        <v>628</v>
      </c>
      <c r="H167" s="102" t="s">
        <v>834</v>
      </c>
      <c r="I167" s="102" t="s">
        <v>150</v>
      </c>
      <c r="J167" s="102" t="s">
        <v>789</v>
      </c>
      <c r="K167" s="103">
        <v>0.82</v>
      </c>
      <c r="L167" s="102" t="s">
        <v>102</v>
      </c>
      <c r="M167" s="104">
        <v>6.4000000000000001E-2</v>
      </c>
      <c r="N167" s="104">
        <v>3.6799999999999999E-2</v>
      </c>
      <c r="O167" s="103">
        <v>127449.7</v>
      </c>
      <c r="P167" s="103">
        <v>103.3</v>
      </c>
      <c r="Q167" s="103">
        <v>0</v>
      </c>
      <c r="R167" s="103">
        <v>131.6555401</v>
      </c>
      <c r="S167" s="104">
        <v>4.0000000000000002E-4</v>
      </c>
      <c r="T167" s="104">
        <v>2.0000000000000001E-4</v>
      </c>
      <c r="U167" s="104">
        <v>0</v>
      </c>
    </row>
    <row r="168" spans="2:21" s="99" customFormat="1">
      <c r="B168" s="102" t="s">
        <v>842</v>
      </c>
      <c r="C168" s="102" t="s">
        <v>843</v>
      </c>
      <c r="D168" s="102" t="s">
        <v>100</v>
      </c>
      <c r="E168" s="102" t="s">
        <v>123</v>
      </c>
      <c r="F168" s="102" t="s">
        <v>569</v>
      </c>
      <c r="G168" s="102" t="s">
        <v>420</v>
      </c>
      <c r="H168" s="102" t="s">
        <v>503</v>
      </c>
      <c r="I168" s="102" t="s">
        <v>336</v>
      </c>
      <c r="J168" s="102" t="s">
        <v>844</v>
      </c>
      <c r="K168" s="103">
        <v>1.9</v>
      </c>
      <c r="L168" s="102" t="s">
        <v>102</v>
      </c>
      <c r="M168" s="104">
        <v>2.7E-2</v>
      </c>
      <c r="N168" s="104">
        <v>0.04</v>
      </c>
      <c r="O168" s="103">
        <v>602995.84</v>
      </c>
      <c r="P168" s="103">
        <v>97.76</v>
      </c>
      <c r="Q168" s="103">
        <v>0</v>
      </c>
      <c r="R168" s="103">
        <v>589.48873318400001</v>
      </c>
      <c r="S168" s="104">
        <v>2.5999999999999999E-3</v>
      </c>
      <c r="T168" s="104">
        <v>6.9999999999999999E-4</v>
      </c>
      <c r="U168" s="104">
        <v>2.0000000000000001E-4</v>
      </c>
    </row>
    <row r="169" spans="2:21" s="99" customFormat="1">
      <c r="B169" s="102" t="s">
        <v>845</v>
      </c>
      <c r="C169" s="102" t="s">
        <v>846</v>
      </c>
      <c r="D169" s="102" t="s">
        <v>100</v>
      </c>
      <c r="E169" s="102" t="s">
        <v>123</v>
      </c>
      <c r="F169" s="102" t="s">
        <v>847</v>
      </c>
      <c r="G169" s="102" t="s">
        <v>566</v>
      </c>
      <c r="H169" s="102" t="s">
        <v>574</v>
      </c>
      <c r="I169" s="102" t="s">
        <v>336</v>
      </c>
      <c r="J169" s="102" t="s">
        <v>848</v>
      </c>
      <c r="K169" s="103">
        <v>4.2</v>
      </c>
      <c r="L169" s="102" t="s">
        <v>102</v>
      </c>
      <c r="M169" s="104">
        <v>2.1000000000000001E-2</v>
      </c>
      <c r="N169" s="104">
        <v>4.4600000000000001E-2</v>
      </c>
      <c r="O169" s="103">
        <v>966975</v>
      </c>
      <c r="P169" s="103">
        <v>91.25</v>
      </c>
      <c r="Q169" s="103">
        <v>0</v>
      </c>
      <c r="R169" s="103">
        <v>882.36468749999995</v>
      </c>
      <c r="S169" s="104">
        <v>2.8E-3</v>
      </c>
      <c r="T169" s="104">
        <v>1.1000000000000001E-3</v>
      </c>
      <c r="U169" s="104">
        <v>2.9999999999999997E-4</v>
      </c>
    </row>
    <row r="170" spans="2:21" s="99" customFormat="1">
      <c r="B170" s="102" t="s">
        <v>849</v>
      </c>
      <c r="C170" s="102" t="s">
        <v>850</v>
      </c>
      <c r="D170" s="102" t="s">
        <v>100</v>
      </c>
      <c r="E170" s="102" t="s">
        <v>123</v>
      </c>
      <c r="F170" s="102" t="s">
        <v>577</v>
      </c>
      <c r="G170" s="102" t="s">
        <v>132</v>
      </c>
      <c r="H170" s="102" t="s">
        <v>574</v>
      </c>
      <c r="I170" s="102" t="s">
        <v>336</v>
      </c>
      <c r="J170" s="102" t="s">
        <v>330</v>
      </c>
      <c r="K170" s="103">
        <v>9.34</v>
      </c>
      <c r="L170" s="102" t="s">
        <v>102</v>
      </c>
      <c r="M170" s="104">
        <v>2.7900000000000001E-2</v>
      </c>
      <c r="N170" s="104">
        <v>4.8899999999999999E-2</v>
      </c>
      <c r="O170" s="103">
        <v>1108000</v>
      </c>
      <c r="P170" s="103">
        <v>83.5</v>
      </c>
      <c r="Q170" s="103">
        <v>0</v>
      </c>
      <c r="R170" s="103">
        <v>925.18</v>
      </c>
      <c r="S170" s="104">
        <v>5.4999999999999997E-3</v>
      </c>
      <c r="T170" s="104">
        <v>1.1000000000000001E-3</v>
      </c>
      <c r="U170" s="104">
        <v>2.9999999999999997E-4</v>
      </c>
    </row>
    <row r="171" spans="2:21" s="99" customFormat="1">
      <c r="B171" s="102" t="s">
        <v>851</v>
      </c>
      <c r="C171" s="102" t="s">
        <v>852</v>
      </c>
      <c r="D171" s="102" t="s">
        <v>100</v>
      </c>
      <c r="E171" s="102" t="s">
        <v>123</v>
      </c>
      <c r="F171" s="102" t="s">
        <v>509</v>
      </c>
      <c r="G171" s="102" t="s">
        <v>467</v>
      </c>
      <c r="H171" s="102" t="s">
        <v>574</v>
      </c>
      <c r="I171" s="102" t="s">
        <v>336</v>
      </c>
      <c r="J171" s="102" t="s">
        <v>707</v>
      </c>
      <c r="K171" s="103">
        <v>5.56</v>
      </c>
      <c r="L171" s="102" t="s">
        <v>102</v>
      </c>
      <c r="M171" s="104">
        <v>2.0899999999999998E-2</v>
      </c>
      <c r="N171" s="104">
        <v>4.7E-2</v>
      </c>
      <c r="O171" s="103">
        <v>919478</v>
      </c>
      <c r="P171" s="103">
        <v>87.55</v>
      </c>
      <c r="Q171" s="103">
        <v>0</v>
      </c>
      <c r="R171" s="103">
        <v>805.00298899999996</v>
      </c>
      <c r="S171" s="104">
        <v>4.4999999999999997E-3</v>
      </c>
      <c r="T171" s="104">
        <v>1E-3</v>
      </c>
      <c r="U171" s="104">
        <v>2.9999999999999997E-4</v>
      </c>
    </row>
    <row r="172" spans="2:21" s="99" customFormat="1">
      <c r="B172" s="102" t="s">
        <v>853</v>
      </c>
      <c r="C172" s="102" t="s">
        <v>854</v>
      </c>
      <c r="D172" s="102" t="s">
        <v>100</v>
      </c>
      <c r="E172" s="102" t="s">
        <v>123</v>
      </c>
      <c r="F172" s="102" t="s">
        <v>817</v>
      </c>
      <c r="G172" s="102" t="s">
        <v>628</v>
      </c>
      <c r="H172" s="102" t="s">
        <v>574</v>
      </c>
      <c r="I172" s="102" t="s">
        <v>336</v>
      </c>
      <c r="J172" s="102" t="s">
        <v>855</v>
      </c>
      <c r="K172" s="103">
        <v>2.2400000000000002</v>
      </c>
      <c r="L172" s="102" t="s">
        <v>102</v>
      </c>
      <c r="M172" s="104">
        <v>4.3499999999999997E-2</v>
      </c>
      <c r="N172" s="104">
        <v>0.1232</v>
      </c>
      <c r="O172" s="103">
        <v>3085256.07</v>
      </c>
      <c r="P172" s="103">
        <v>85.69</v>
      </c>
      <c r="Q172" s="103">
        <v>0</v>
      </c>
      <c r="R172" s="103">
        <v>2643.7559263829999</v>
      </c>
      <c r="S172" s="104">
        <v>2.7000000000000001E-3</v>
      </c>
      <c r="T172" s="104">
        <v>3.2000000000000002E-3</v>
      </c>
      <c r="U172" s="104">
        <v>8.9999999999999998E-4</v>
      </c>
    </row>
    <row r="173" spans="2:21" s="99" customFormat="1">
      <c r="B173" s="102" t="s">
        <v>856</v>
      </c>
      <c r="C173" s="102">
        <v>11722530</v>
      </c>
      <c r="D173" s="102" t="s">
        <v>100</v>
      </c>
      <c r="E173" s="102" t="s">
        <v>123</v>
      </c>
      <c r="F173" s="102" t="s">
        <v>583</v>
      </c>
      <c r="G173" s="102" t="s">
        <v>584</v>
      </c>
      <c r="H173" s="102" t="s">
        <v>574</v>
      </c>
      <c r="I173" s="102" t="s">
        <v>336</v>
      </c>
      <c r="J173" s="102" t="s">
        <v>676</v>
      </c>
      <c r="K173" s="103">
        <v>3.02</v>
      </c>
      <c r="L173" s="102" t="s">
        <v>102</v>
      </c>
      <c r="M173" s="104">
        <v>2.18E-2</v>
      </c>
      <c r="N173" s="104">
        <v>4.3700000000000003E-2</v>
      </c>
      <c r="O173" s="103">
        <v>3948148.15</v>
      </c>
      <c r="P173" s="103">
        <f>R173*1000/O173*100</f>
        <v>92.561904162119717</v>
      </c>
      <c r="Q173" s="103">
        <v>0</v>
      </c>
      <c r="R173" s="103">
        <f>3714.022964705-59.5418579234975</f>
        <v>3654.4811067815026</v>
      </c>
      <c r="S173" s="104">
        <v>1.0200000000000001E-2</v>
      </c>
      <c r="T173" s="104">
        <f>R173/$R$11</f>
        <v>4.4794845421711939E-3</v>
      </c>
      <c r="U173" s="104">
        <f>R173/'סכום נכסי הקרן'!$C$42</f>
        <v>1.2119411344880806E-3</v>
      </c>
    </row>
    <row r="174" spans="2:21" s="99" customFormat="1">
      <c r="B174" s="102" t="s">
        <v>857</v>
      </c>
      <c r="C174" s="102" t="s">
        <v>858</v>
      </c>
      <c r="D174" s="102" t="s">
        <v>100</v>
      </c>
      <c r="E174" s="102" t="s">
        <v>123</v>
      </c>
      <c r="F174" s="102" t="s">
        <v>583</v>
      </c>
      <c r="G174" s="102" t="s">
        <v>584</v>
      </c>
      <c r="H174" s="102" t="s">
        <v>574</v>
      </c>
      <c r="I174" s="102" t="s">
        <v>336</v>
      </c>
      <c r="J174" s="102" t="s">
        <v>795</v>
      </c>
      <c r="K174" s="103">
        <v>0.48</v>
      </c>
      <c r="L174" s="102" t="s">
        <v>102</v>
      </c>
      <c r="M174" s="104">
        <v>3.4000000000000002E-2</v>
      </c>
      <c r="N174" s="104">
        <v>2.9600000000000001E-2</v>
      </c>
      <c r="O174" s="103">
        <v>2494450.88</v>
      </c>
      <c r="P174" s="103">
        <v>100.7</v>
      </c>
      <c r="Q174" s="103">
        <v>0</v>
      </c>
      <c r="R174" s="103">
        <v>2511.9120361599998</v>
      </c>
      <c r="S174" s="104">
        <v>1.78E-2</v>
      </c>
      <c r="T174" s="104">
        <v>3.0999999999999999E-3</v>
      </c>
      <c r="U174" s="104">
        <v>8.0000000000000004E-4</v>
      </c>
    </row>
    <row r="175" spans="2:21" s="99" customFormat="1">
      <c r="B175" s="102" t="s">
        <v>859</v>
      </c>
      <c r="C175" s="102" t="s">
        <v>860</v>
      </c>
      <c r="D175" s="102" t="s">
        <v>100</v>
      </c>
      <c r="E175" s="102" t="s">
        <v>123</v>
      </c>
      <c r="F175" s="102" t="s">
        <v>861</v>
      </c>
      <c r="G175" s="102" t="s">
        <v>833</v>
      </c>
      <c r="H175" s="102" t="s">
        <v>574</v>
      </c>
      <c r="I175" s="102" t="s">
        <v>336</v>
      </c>
      <c r="J175" s="102" t="s">
        <v>406</v>
      </c>
      <c r="K175" s="103">
        <v>8.3800000000000008</v>
      </c>
      <c r="L175" s="102" t="s">
        <v>102</v>
      </c>
      <c r="M175" s="104">
        <v>2.5000000000000001E-2</v>
      </c>
      <c r="N175" s="104">
        <v>5.0999999999999997E-2</v>
      </c>
      <c r="O175" s="103">
        <v>1110000</v>
      </c>
      <c r="P175" s="103">
        <v>81</v>
      </c>
      <c r="Q175" s="103">
        <v>0</v>
      </c>
      <c r="R175" s="103">
        <v>899.1</v>
      </c>
      <c r="S175" s="104">
        <v>8.0000000000000004E-4</v>
      </c>
      <c r="T175" s="104">
        <v>1.1000000000000001E-3</v>
      </c>
      <c r="U175" s="104">
        <v>2.9999999999999997E-4</v>
      </c>
    </row>
    <row r="176" spans="2:21" s="99" customFormat="1">
      <c r="B176" s="102" t="s">
        <v>862</v>
      </c>
      <c r="C176" s="102" t="s">
        <v>863</v>
      </c>
      <c r="D176" s="102" t="s">
        <v>100</v>
      </c>
      <c r="E176" s="102" t="s">
        <v>123</v>
      </c>
      <c r="F176" s="102" t="s">
        <v>832</v>
      </c>
      <c r="G176" s="102" t="s">
        <v>833</v>
      </c>
      <c r="H176" s="102" t="s">
        <v>604</v>
      </c>
      <c r="I176" s="102" t="s">
        <v>150</v>
      </c>
      <c r="J176" s="102" t="s">
        <v>795</v>
      </c>
      <c r="K176" s="103">
        <v>0.5</v>
      </c>
      <c r="L176" s="102" t="s">
        <v>102</v>
      </c>
      <c r="M176" s="104">
        <v>3.5799999999999998E-2</v>
      </c>
      <c r="N176" s="104">
        <v>3.15E-2</v>
      </c>
      <c r="O176" s="103">
        <v>987000</v>
      </c>
      <c r="P176" s="103">
        <v>101.99</v>
      </c>
      <c r="Q176" s="103">
        <v>0</v>
      </c>
      <c r="R176" s="103">
        <v>1006.6413</v>
      </c>
      <c r="S176" s="104">
        <v>8.0000000000000004E-4</v>
      </c>
      <c r="T176" s="104">
        <v>1.1999999999999999E-3</v>
      </c>
      <c r="U176" s="104">
        <v>2.9999999999999997E-4</v>
      </c>
    </row>
    <row r="177" spans="2:21" s="99" customFormat="1">
      <c r="B177" s="102" t="s">
        <v>864</v>
      </c>
      <c r="C177" s="102" t="s">
        <v>865</v>
      </c>
      <c r="D177" s="102" t="s">
        <v>100</v>
      </c>
      <c r="E177" s="102" t="s">
        <v>123</v>
      </c>
      <c r="F177" s="102" t="s">
        <v>866</v>
      </c>
      <c r="G177" s="102" t="s">
        <v>867</v>
      </c>
      <c r="H177" s="102" t="s">
        <v>574</v>
      </c>
      <c r="I177" s="102" t="s">
        <v>336</v>
      </c>
      <c r="J177" s="102" t="s">
        <v>637</v>
      </c>
      <c r="K177" s="103">
        <v>1.23</v>
      </c>
      <c r="L177" s="102" t="s">
        <v>102</v>
      </c>
      <c r="M177" s="104">
        <v>2.8000000000000001E-2</v>
      </c>
      <c r="N177" s="104">
        <v>2.7199999999999998E-2</v>
      </c>
      <c r="O177" s="103">
        <v>1708950.9</v>
      </c>
      <c r="P177" s="103">
        <v>100.78</v>
      </c>
      <c r="Q177" s="103">
        <v>0</v>
      </c>
      <c r="R177" s="103">
        <v>1722.2807170200001</v>
      </c>
      <c r="S177" s="104">
        <v>2.5000000000000001E-2</v>
      </c>
      <c r="T177" s="104">
        <v>2.0999999999999999E-3</v>
      </c>
      <c r="U177" s="104">
        <v>5.9999999999999995E-4</v>
      </c>
    </row>
    <row r="178" spans="2:21" s="99" customFormat="1">
      <c r="B178" s="102" t="s">
        <v>868</v>
      </c>
      <c r="C178" s="102">
        <v>25602090</v>
      </c>
      <c r="D178" s="102" t="s">
        <v>100</v>
      </c>
      <c r="E178" s="102" t="s">
        <v>123</v>
      </c>
      <c r="F178" s="102" t="s">
        <v>866</v>
      </c>
      <c r="G178" s="102" t="s">
        <v>867</v>
      </c>
      <c r="H178" s="102" t="s">
        <v>574</v>
      </c>
      <c r="I178" s="102" t="s">
        <v>336</v>
      </c>
      <c r="J178" s="102" t="s">
        <v>456</v>
      </c>
      <c r="K178" s="103">
        <v>2.48</v>
      </c>
      <c r="L178" s="102" t="s">
        <v>102</v>
      </c>
      <c r="M178" s="104">
        <v>2.29E-2</v>
      </c>
      <c r="N178" s="104">
        <v>3.8300000000000001E-2</v>
      </c>
      <c r="O178" s="103">
        <v>1870000</v>
      </c>
      <c r="P178" s="103">
        <f t="shared" ref="P178:P179" si="8">R178*1000/O178*100</f>
        <v>96.533497267759358</v>
      </c>
      <c r="Q178" s="103">
        <v>0</v>
      </c>
      <c r="R178" s="103">
        <f>1805176.3989071/1000</f>
        <v>1805.1763989071001</v>
      </c>
      <c r="S178" s="104">
        <v>4.8999999999999998E-3</v>
      </c>
      <c r="T178" s="104">
        <f t="shared" ref="T178:T179" si="9">R178/$R$11</f>
        <v>2.212697107611585E-3</v>
      </c>
      <c r="U178" s="104">
        <f>R178/'סכום נכסי הקרן'!$C$42</f>
        <v>5.9865339809331872E-4</v>
      </c>
    </row>
    <row r="179" spans="2:21" s="99" customFormat="1">
      <c r="B179" s="102" t="s">
        <v>868</v>
      </c>
      <c r="C179" s="102">
        <v>2560209</v>
      </c>
      <c r="D179" s="102" t="s">
        <v>100</v>
      </c>
      <c r="E179" s="102" t="s">
        <v>123</v>
      </c>
      <c r="F179" s="102" t="s">
        <v>866</v>
      </c>
      <c r="G179" s="102" t="s">
        <v>867</v>
      </c>
      <c r="H179" s="102" t="s">
        <v>574</v>
      </c>
      <c r="I179" s="102" t="s">
        <v>336</v>
      </c>
      <c r="J179" s="102" t="s">
        <v>456</v>
      </c>
      <c r="K179" s="103">
        <v>0</v>
      </c>
      <c r="L179" s="102" t="s">
        <v>102</v>
      </c>
      <c r="M179" s="104">
        <v>0</v>
      </c>
      <c r="N179" s="104">
        <v>0</v>
      </c>
      <c r="O179" s="103">
        <v>930404.5</v>
      </c>
      <c r="P179" s="103">
        <f t="shared" si="8"/>
        <v>97.09</v>
      </c>
      <c r="Q179" s="103">
        <v>0</v>
      </c>
      <c r="R179" s="103">
        <f>903329.72905/1000</f>
        <v>903.32972904999997</v>
      </c>
      <c r="S179" s="104">
        <v>0</v>
      </c>
      <c r="T179" s="104">
        <f t="shared" si="9"/>
        <v>1.1072574845863337E-3</v>
      </c>
      <c r="U179" s="104">
        <f>R179/'סכום נכסי הקרן'!$C$42</f>
        <v>2.9957261363593179E-4</v>
      </c>
    </row>
    <row r="180" spans="2:21" s="99" customFormat="1">
      <c r="B180" s="102" t="s">
        <v>869</v>
      </c>
      <c r="C180" s="102" t="s">
        <v>870</v>
      </c>
      <c r="D180" s="102" t="s">
        <v>100</v>
      </c>
      <c r="E180" s="102" t="s">
        <v>123</v>
      </c>
      <c r="F180" s="102" t="s">
        <v>871</v>
      </c>
      <c r="G180" s="102" t="s">
        <v>584</v>
      </c>
      <c r="H180" s="102" t="s">
        <v>574</v>
      </c>
      <c r="I180" s="102" t="s">
        <v>336</v>
      </c>
      <c r="J180" s="102" t="s">
        <v>872</v>
      </c>
      <c r="K180" s="103">
        <v>2.95</v>
      </c>
      <c r="L180" s="102" t="s">
        <v>102</v>
      </c>
      <c r="M180" s="104">
        <v>2.1499999999999998E-2</v>
      </c>
      <c r="N180" s="104">
        <v>4.2000000000000003E-2</v>
      </c>
      <c r="O180" s="103">
        <v>1435939.1</v>
      </c>
      <c r="P180" s="103">
        <v>94.27</v>
      </c>
      <c r="Q180" s="103">
        <v>67.795389999999998</v>
      </c>
      <c r="R180" s="103">
        <v>1421.4551795699999</v>
      </c>
      <c r="S180" s="104">
        <v>7.7999999999999996E-3</v>
      </c>
      <c r="T180" s="104">
        <v>1.6999999999999999E-3</v>
      </c>
      <c r="U180" s="104">
        <v>5.0000000000000001E-4</v>
      </c>
    </row>
    <row r="181" spans="2:21" s="99" customFormat="1">
      <c r="B181" s="102" t="s">
        <v>873</v>
      </c>
      <c r="C181" s="102" t="s">
        <v>874</v>
      </c>
      <c r="D181" s="102" t="s">
        <v>100</v>
      </c>
      <c r="E181" s="102" t="s">
        <v>123</v>
      </c>
      <c r="F181" s="102" t="s">
        <v>871</v>
      </c>
      <c r="G181" s="102" t="s">
        <v>584</v>
      </c>
      <c r="H181" s="102" t="s">
        <v>574</v>
      </c>
      <c r="I181" s="102" t="s">
        <v>336</v>
      </c>
      <c r="J181" s="102" t="s">
        <v>311</v>
      </c>
      <c r="K181" s="103">
        <v>0.91</v>
      </c>
      <c r="L181" s="102" t="s">
        <v>102</v>
      </c>
      <c r="M181" s="104">
        <v>2.4E-2</v>
      </c>
      <c r="N181" s="104">
        <v>4.07E-2</v>
      </c>
      <c r="O181" s="103">
        <v>1682204.18</v>
      </c>
      <c r="P181" s="103">
        <v>98.75</v>
      </c>
      <c r="Q181" s="103">
        <v>0</v>
      </c>
      <c r="R181" s="103">
        <v>1661.1766277500001</v>
      </c>
      <c r="S181" s="104">
        <v>1.3599999999999999E-2</v>
      </c>
      <c r="T181" s="104">
        <v>2E-3</v>
      </c>
      <c r="U181" s="104">
        <v>5.9999999999999995E-4</v>
      </c>
    </row>
    <row r="182" spans="2:21" s="99" customFormat="1">
      <c r="B182" s="102" t="s">
        <v>875</v>
      </c>
      <c r="C182" s="102" t="s">
        <v>876</v>
      </c>
      <c r="D182" s="102" t="s">
        <v>100</v>
      </c>
      <c r="E182" s="102" t="s">
        <v>123</v>
      </c>
      <c r="F182" s="102" t="s">
        <v>877</v>
      </c>
      <c r="G182" s="102" t="s">
        <v>628</v>
      </c>
      <c r="H182" s="102" t="s">
        <v>617</v>
      </c>
      <c r="I182" s="102" t="s">
        <v>336</v>
      </c>
      <c r="J182" s="102" t="s">
        <v>878</v>
      </c>
      <c r="K182" s="103">
        <v>2.27</v>
      </c>
      <c r="L182" s="102" t="s">
        <v>102</v>
      </c>
      <c r="M182" s="104">
        <v>4.7500000000000001E-2</v>
      </c>
      <c r="N182" s="104">
        <v>5.6099999999999997E-2</v>
      </c>
      <c r="O182" s="103">
        <v>5325686.97</v>
      </c>
      <c r="P182" s="103">
        <v>98.39</v>
      </c>
      <c r="Q182" s="103">
        <v>0</v>
      </c>
      <c r="R182" s="103">
        <v>5239.9434097829999</v>
      </c>
      <c r="S182" s="104">
        <v>9.7000000000000003E-3</v>
      </c>
      <c r="T182" s="104">
        <v>6.4000000000000003E-3</v>
      </c>
      <c r="U182" s="104">
        <v>1.6999999999999999E-3</v>
      </c>
    </row>
    <row r="183" spans="2:21" s="99" customFormat="1">
      <c r="B183" s="102" t="s">
        <v>879</v>
      </c>
      <c r="C183" s="102" t="s">
        <v>880</v>
      </c>
      <c r="D183" s="102" t="s">
        <v>100</v>
      </c>
      <c r="E183" s="102" t="s">
        <v>123</v>
      </c>
      <c r="F183" s="102" t="s">
        <v>881</v>
      </c>
      <c r="G183" s="102" t="s">
        <v>685</v>
      </c>
      <c r="H183" s="102" t="s">
        <v>636</v>
      </c>
      <c r="I183" s="102" t="s">
        <v>150</v>
      </c>
      <c r="J183" s="102" t="s">
        <v>696</v>
      </c>
      <c r="K183" s="103">
        <v>0.25</v>
      </c>
      <c r="L183" s="102" t="s">
        <v>102</v>
      </c>
      <c r="M183" s="104">
        <v>3.4500000000000003E-2</v>
      </c>
      <c r="N183" s="104">
        <v>3.8899999999999997E-2</v>
      </c>
      <c r="O183" s="103">
        <v>448949.5</v>
      </c>
      <c r="P183" s="103">
        <v>100.75</v>
      </c>
      <c r="Q183" s="103">
        <v>0</v>
      </c>
      <c r="R183" s="103">
        <v>452.31662125000003</v>
      </c>
      <c r="S183" s="104">
        <v>0.01</v>
      </c>
      <c r="T183" s="104">
        <v>5.9999999999999995E-4</v>
      </c>
      <c r="U183" s="104">
        <v>2.0000000000000001E-4</v>
      </c>
    </row>
    <row r="184" spans="2:21" s="99" customFormat="1">
      <c r="B184" s="102" t="s">
        <v>882</v>
      </c>
      <c r="C184" s="102" t="s">
        <v>883</v>
      </c>
      <c r="D184" s="102" t="s">
        <v>100</v>
      </c>
      <c r="E184" s="102" t="s">
        <v>123</v>
      </c>
      <c r="F184" s="102" t="s">
        <v>884</v>
      </c>
      <c r="G184" s="102" t="s">
        <v>802</v>
      </c>
      <c r="H184" s="102" t="s">
        <v>636</v>
      </c>
      <c r="I184" s="102" t="s">
        <v>150</v>
      </c>
      <c r="J184" s="102" t="s">
        <v>528</v>
      </c>
      <c r="K184" s="103">
        <v>1.22</v>
      </c>
      <c r="L184" s="102" t="s">
        <v>102</v>
      </c>
      <c r="M184" s="104">
        <v>3.2000000000000001E-2</v>
      </c>
      <c r="N184" s="104">
        <v>3.4700000000000002E-2</v>
      </c>
      <c r="O184" s="103">
        <v>593194</v>
      </c>
      <c r="P184" s="103">
        <v>100.5</v>
      </c>
      <c r="Q184" s="103">
        <v>0</v>
      </c>
      <c r="R184" s="103">
        <v>596.15997000000004</v>
      </c>
      <c r="S184" s="104">
        <v>1.01E-2</v>
      </c>
      <c r="T184" s="104">
        <v>6.9999999999999999E-4</v>
      </c>
      <c r="U184" s="104">
        <v>2.0000000000000001E-4</v>
      </c>
    </row>
    <row r="185" spans="2:21" s="99" customFormat="1">
      <c r="B185" s="102" t="s">
        <v>885</v>
      </c>
      <c r="C185" s="102" t="s">
        <v>886</v>
      </c>
      <c r="D185" s="102" t="s">
        <v>100</v>
      </c>
      <c r="E185" s="102" t="s">
        <v>123</v>
      </c>
      <c r="F185" s="102" t="s">
        <v>887</v>
      </c>
      <c r="G185" s="102" t="s">
        <v>420</v>
      </c>
      <c r="H185" s="102" t="s">
        <v>617</v>
      </c>
      <c r="I185" s="102" t="s">
        <v>336</v>
      </c>
      <c r="J185" s="102" t="s">
        <v>780</v>
      </c>
      <c r="K185" s="103">
        <v>1.22</v>
      </c>
      <c r="L185" s="102" t="s">
        <v>102</v>
      </c>
      <c r="M185" s="104">
        <v>2.9499999999999998E-2</v>
      </c>
      <c r="N185" s="104">
        <v>3.8899999999999997E-2</v>
      </c>
      <c r="O185" s="103">
        <v>665690.11</v>
      </c>
      <c r="P185" s="103">
        <v>99.64</v>
      </c>
      <c r="Q185" s="103">
        <v>0</v>
      </c>
      <c r="R185" s="103">
        <v>663.293625604</v>
      </c>
      <c r="S185" s="104">
        <v>7.4000000000000003E-3</v>
      </c>
      <c r="T185" s="104">
        <v>8.0000000000000004E-4</v>
      </c>
      <c r="U185" s="104">
        <v>2.0000000000000001E-4</v>
      </c>
    </row>
    <row r="186" spans="2:21" s="99" customFormat="1">
      <c r="B186" s="102" t="s">
        <v>888</v>
      </c>
      <c r="C186" s="102" t="s">
        <v>889</v>
      </c>
      <c r="D186" s="102" t="s">
        <v>100</v>
      </c>
      <c r="E186" s="102" t="s">
        <v>123</v>
      </c>
      <c r="F186" s="102" t="s">
        <v>890</v>
      </c>
      <c r="G186" s="102" t="s">
        <v>628</v>
      </c>
      <c r="H186" s="102" t="s">
        <v>617</v>
      </c>
      <c r="I186" s="102" t="s">
        <v>336</v>
      </c>
      <c r="J186" s="102" t="s">
        <v>891</v>
      </c>
      <c r="K186" s="103">
        <v>3.13</v>
      </c>
      <c r="L186" s="102" t="s">
        <v>102</v>
      </c>
      <c r="M186" s="104">
        <v>5.7000000000000002E-2</v>
      </c>
      <c r="N186" s="104">
        <v>6.7500000000000004E-2</v>
      </c>
      <c r="O186" s="103">
        <v>178600</v>
      </c>
      <c r="P186" s="103">
        <v>98.09</v>
      </c>
      <c r="Q186" s="103">
        <v>0</v>
      </c>
      <c r="R186" s="103">
        <v>175.18874</v>
      </c>
      <c r="S186" s="104">
        <v>8.9999999999999998E-4</v>
      </c>
      <c r="T186" s="104">
        <v>2.0000000000000001E-4</v>
      </c>
      <c r="U186" s="104">
        <v>1E-4</v>
      </c>
    </row>
    <row r="187" spans="2:21" s="99" customFormat="1">
      <c r="B187" s="102" t="s">
        <v>892</v>
      </c>
      <c r="C187" s="102" t="s">
        <v>893</v>
      </c>
      <c r="D187" s="102" t="s">
        <v>100</v>
      </c>
      <c r="E187" s="102" t="s">
        <v>123</v>
      </c>
      <c r="F187" s="102" t="s">
        <v>894</v>
      </c>
      <c r="G187" s="102" t="s">
        <v>628</v>
      </c>
      <c r="H187" s="102" t="s">
        <v>617</v>
      </c>
      <c r="I187" s="102" t="s">
        <v>336</v>
      </c>
      <c r="J187" s="102" t="s">
        <v>895</v>
      </c>
      <c r="K187" s="103">
        <v>2.04</v>
      </c>
      <c r="L187" s="102" t="s">
        <v>102</v>
      </c>
      <c r="M187" s="104">
        <v>3.9E-2</v>
      </c>
      <c r="N187" s="104">
        <v>7.0900000000000005E-2</v>
      </c>
      <c r="O187" s="103">
        <v>5643999.8099999996</v>
      </c>
      <c r="P187" s="103">
        <v>97.11</v>
      </c>
      <c r="Q187" s="103">
        <v>0</v>
      </c>
      <c r="R187" s="103">
        <v>5480.8882154909998</v>
      </c>
      <c r="S187" s="104">
        <v>1.4E-2</v>
      </c>
      <c r="T187" s="104">
        <v>6.7000000000000002E-3</v>
      </c>
      <c r="U187" s="104">
        <v>1.8E-3</v>
      </c>
    </row>
    <row r="188" spans="2:21" s="99" customFormat="1">
      <c r="B188" s="102" t="s">
        <v>896</v>
      </c>
      <c r="C188" s="102" t="s">
        <v>897</v>
      </c>
      <c r="D188" s="102" t="s">
        <v>100</v>
      </c>
      <c r="E188" s="102" t="s">
        <v>123</v>
      </c>
      <c r="F188" s="102" t="s">
        <v>667</v>
      </c>
      <c r="G188" s="102" t="s">
        <v>451</v>
      </c>
      <c r="H188" s="102" t="s">
        <v>617</v>
      </c>
      <c r="I188" s="102" t="s">
        <v>336</v>
      </c>
      <c r="J188" s="102" t="s">
        <v>898</v>
      </c>
      <c r="K188" s="103">
        <v>0.17</v>
      </c>
      <c r="L188" s="102" t="s">
        <v>102</v>
      </c>
      <c r="M188" s="104">
        <v>2.9600000000000001E-2</v>
      </c>
      <c r="N188" s="104">
        <v>3.5799999999999998E-2</v>
      </c>
      <c r="O188" s="103">
        <v>756897</v>
      </c>
      <c r="P188" s="103">
        <v>100.89</v>
      </c>
      <c r="Q188" s="103">
        <v>0</v>
      </c>
      <c r="R188" s="103">
        <v>763.63338329999999</v>
      </c>
      <c r="S188" s="104">
        <v>1.9E-3</v>
      </c>
      <c r="T188" s="104">
        <v>8.9999999999999998E-4</v>
      </c>
      <c r="U188" s="104">
        <v>2.9999999999999997E-4</v>
      </c>
    </row>
    <row r="189" spans="2:21" s="99" customFormat="1">
      <c r="B189" s="102" t="s">
        <v>899</v>
      </c>
      <c r="C189" s="102" t="s">
        <v>900</v>
      </c>
      <c r="D189" s="102" t="s">
        <v>100</v>
      </c>
      <c r="E189" s="102" t="s">
        <v>123</v>
      </c>
      <c r="F189" s="102" t="s">
        <v>901</v>
      </c>
      <c r="G189" s="102" t="s">
        <v>132</v>
      </c>
      <c r="H189" s="102" t="s">
        <v>617</v>
      </c>
      <c r="I189" s="102" t="s">
        <v>336</v>
      </c>
      <c r="J189" s="102" t="s">
        <v>510</v>
      </c>
      <c r="K189" s="103">
        <v>1.21</v>
      </c>
      <c r="L189" s="102" t="s">
        <v>102</v>
      </c>
      <c r="M189" s="104">
        <v>2.1600000000000001E-2</v>
      </c>
      <c r="N189" s="104">
        <v>3.8800000000000001E-2</v>
      </c>
      <c r="O189" s="103">
        <v>1465152.72</v>
      </c>
      <c r="P189" s="103">
        <v>98.57</v>
      </c>
      <c r="Q189" s="103">
        <v>0</v>
      </c>
      <c r="R189" s="103">
        <v>1444.201036104</v>
      </c>
      <c r="S189" s="104">
        <v>5.7000000000000002E-3</v>
      </c>
      <c r="T189" s="104">
        <v>1.8E-3</v>
      </c>
      <c r="U189" s="104">
        <v>5.0000000000000001E-4</v>
      </c>
    </row>
    <row r="190" spans="2:21" s="99" customFormat="1">
      <c r="B190" s="102" t="s">
        <v>902</v>
      </c>
      <c r="C190" s="102" t="s">
        <v>903</v>
      </c>
      <c r="D190" s="102" t="s">
        <v>100</v>
      </c>
      <c r="E190" s="102" t="s">
        <v>123</v>
      </c>
      <c r="F190" s="102" t="s">
        <v>904</v>
      </c>
      <c r="G190" s="102" t="s">
        <v>628</v>
      </c>
      <c r="H190" s="102" t="s">
        <v>636</v>
      </c>
      <c r="I190" s="102" t="s">
        <v>150</v>
      </c>
      <c r="J190" s="102" t="s">
        <v>905</v>
      </c>
      <c r="K190" s="103">
        <v>2.52</v>
      </c>
      <c r="L190" s="102" t="s">
        <v>102</v>
      </c>
      <c r="M190" s="104">
        <v>2.8500000000000001E-2</v>
      </c>
      <c r="N190" s="104">
        <v>4.9399999999999999E-2</v>
      </c>
      <c r="O190" s="103">
        <v>1883375.2</v>
      </c>
      <c r="P190" s="103">
        <v>95.72</v>
      </c>
      <c r="Q190" s="103">
        <v>0</v>
      </c>
      <c r="R190" s="103">
        <v>1802.76674144</v>
      </c>
      <c r="S190" s="104">
        <v>1.35E-2</v>
      </c>
      <c r="T190" s="104">
        <v>2.2000000000000001E-3</v>
      </c>
      <c r="U190" s="104">
        <v>5.9999999999999995E-4</v>
      </c>
    </row>
    <row r="191" spans="2:21" s="99" customFormat="1">
      <c r="B191" s="102" t="s">
        <v>906</v>
      </c>
      <c r="C191" s="102" t="s">
        <v>907</v>
      </c>
      <c r="D191" s="102" t="s">
        <v>100</v>
      </c>
      <c r="E191" s="102" t="s">
        <v>123</v>
      </c>
      <c r="F191" s="102" t="s">
        <v>674</v>
      </c>
      <c r="G191" s="102" t="s">
        <v>420</v>
      </c>
      <c r="H191" s="102" t="s">
        <v>675</v>
      </c>
      <c r="I191" s="102" t="s">
        <v>336</v>
      </c>
      <c r="J191" s="102" t="s">
        <v>406</v>
      </c>
      <c r="K191" s="103">
        <v>0.08</v>
      </c>
      <c r="L191" s="102" t="s">
        <v>102</v>
      </c>
      <c r="M191" s="104">
        <v>3.6999999999999998E-2</v>
      </c>
      <c r="N191" s="104">
        <v>3.4700000000000002E-2</v>
      </c>
      <c r="O191" s="103">
        <v>1477723</v>
      </c>
      <c r="P191" s="103">
        <v>101.52</v>
      </c>
      <c r="Q191" s="103">
        <v>0</v>
      </c>
      <c r="R191" s="103">
        <v>1500.1843896</v>
      </c>
      <c r="S191" s="104">
        <v>2.2499999999999999E-2</v>
      </c>
      <c r="T191" s="104">
        <v>1.8E-3</v>
      </c>
      <c r="U191" s="104">
        <v>5.0000000000000001E-4</v>
      </c>
    </row>
    <row r="192" spans="2:21" s="99" customFormat="1">
      <c r="B192" s="102" t="s">
        <v>908</v>
      </c>
      <c r="C192" s="102" t="s">
        <v>909</v>
      </c>
      <c r="D192" s="102" t="s">
        <v>100</v>
      </c>
      <c r="E192" s="102" t="s">
        <v>123</v>
      </c>
      <c r="F192" s="102" t="s">
        <v>910</v>
      </c>
      <c r="G192" s="102" t="s">
        <v>719</v>
      </c>
      <c r="H192" s="102" t="s">
        <v>671</v>
      </c>
      <c r="I192" s="102" t="s">
        <v>150</v>
      </c>
      <c r="J192" s="102" t="s">
        <v>891</v>
      </c>
      <c r="K192" s="103">
        <v>5.61</v>
      </c>
      <c r="L192" s="102" t="s">
        <v>123</v>
      </c>
      <c r="M192" s="104">
        <v>1.4999999999999999E-2</v>
      </c>
      <c r="N192" s="104">
        <v>5.45E-2</v>
      </c>
      <c r="O192" s="103">
        <v>920030</v>
      </c>
      <c r="P192" s="103">
        <v>80.739999999999995</v>
      </c>
      <c r="Q192" s="103">
        <v>0</v>
      </c>
      <c r="R192" s="103">
        <v>742.832222</v>
      </c>
      <c r="S192" s="104">
        <v>2.3999999999999998E-3</v>
      </c>
      <c r="T192" s="104">
        <v>8.9999999999999998E-4</v>
      </c>
      <c r="U192" s="104">
        <v>2.0000000000000001E-4</v>
      </c>
    </row>
    <row r="193" spans="2:21" s="99" customFormat="1">
      <c r="B193" s="102" t="s">
        <v>911</v>
      </c>
      <c r="C193" s="102" t="s">
        <v>912</v>
      </c>
      <c r="D193" s="102" t="s">
        <v>100</v>
      </c>
      <c r="E193" s="102" t="s">
        <v>123</v>
      </c>
      <c r="F193" s="102" t="s">
        <v>910</v>
      </c>
      <c r="G193" s="102" t="s">
        <v>719</v>
      </c>
      <c r="H193" s="102" t="s">
        <v>671</v>
      </c>
      <c r="I193" s="102" t="s">
        <v>150</v>
      </c>
      <c r="J193" s="102" t="s">
        <v>913</v>
      </c>
      <c r="K193" s="103">
        <v>5.8</v>
      </c>
      <c r="L193" s="102" t="s">
        <v>123</v>
      </c>
      <c r="M193" s="104">
        <v>7.4999999999999997E-3</v>
      </c>
      <c r="N193" s="104">
        <v>2.3E-2</v>
      </c>
      <c r="O193" s="103">
        <v>3787000</v>
      </c>
      <c r="P193" s="103">
        <v>91.6</v>
      </c>
      <c r="Q193" s="103">
        <v>0</v>
      </c>
      <c r="R193" s="103">
        <v>3468.8919999999998</v>
      </c>
      <c r="S193" s="104">
        <v>7.1000000000000004E-3</v>
      </c>
      <c r="T193" s="104">
        <v>4.3E-3</v>
      </c>
      <c r="U193" s="104">
        <v>1.1999999999999999E-3</v>
      </c>
    </row>
    <row r="194" spans="2:21" s="99" customFormat="1">
      <c r="B194" s="102" t="s">
        <v>914</v>
      </c>
      <c r="C194" s="102" t="s">
        <v>915</v>
      </c>
      <c r="D194" s="102" t="s">
        <v>100</v>
      </c>
      <c r="E194" s="102" t="s">
        <v>123</v>
      </c>
      <c r="F194" s="102" t="s">
        <v>679</v>
      </c>
      <c r="G194" s="102" t="s">
        <v>628</v>
      </c>
      <c r="H194" s="102" t="s">
        <v>671</v>
      </c>
      <c r="I194" s="102" t="s">
        <v>150</v>
      </c>
      <c r="J194" s="102" t="s">
        <v>795</v>
      </c>
      <c r="K194" s="103">
        <v>4.2</v>
      </c>
      <c r="L194" s="102" t="s">
        <v>102</v>
      </c>
      <c r="M194" s="104">
        <v>2.3E-2</v>
      </c>
      <c r="N194" s="104">
        <v>4.9799999999999997E-2</v>
      </c>
      <c r="O194" s="103">
        <v>876285.35</v>
      </c>
      <c r="P194" s="103">
        <v>89.76</v>
      </c>
      <c r="Q194" s="103">
        <v>0</v>
      </c>
      <c r="R194" s="103">
        <v>786.55373015999999</v>
      </c>
      <c r="S194" s="104">
        <v>1.5E-3</v>
      </c>
      <c r="T194" s="104">
        <v>1E-3</v>
      </c>
      <c r="U194" s="104">
        <v>2.9999999999999997E-4</v>
      </c>
    </row>
    <row r="195" spans="2:21" s="99" customFormat="1">
      <c r="B195" s="102" t="s">
        <v>916</v>
      </c>
      <c r="C195" s="102" t="s">
        <v>917</v>
      </c>
      <c r="D195" s="102" t="s">
        <v>100</v>
      </c>
      <c r="E195" s="102" t="s">
        <v>123</v>
      </c>
      <c r="F195" s="102" t="s">
        <v>679</v>
      </c>
      <c r="G195" s="102" t="s">
        <v>628</v>
      </c>
      <c r="H195" s="102" t="s">
        <v>671</v>
      </c>
      <c r="I195" s="102" t="s">
        <v>150</v>
      </c>
      <c r="J195" s="102" t="s">
        <v>522</v>
      </c>
      <c r="K195" s="103">
        <v>1.04</v>
      </c>
      <c r="L195" s="102" t="s">
        <v>102</v>
      </c>
      <c r="M195" s="104">
        <v>4.2000000000000003E-2</v>
      </c>
      <c r="N195" s="104">
        <v>3.9199999999999999E-2</v>
      </c>
      <c r="O195" s="103">
        <v>8580006.6600000001</v>
      </c>
      <c r="P195" s="103">
        <v>101.9</v>
      </c>
      <c r="Q195" s="103">
        <v>0</v>
      </c>
      <c r="R195" s="103">
        <v>8743.0267865400001</v>
      </c>
      <c r="S195" s="104">
        <v>2.12E-2</v>
      </c>
      <c r="T195" s="104">
        <v>1.0699999999999999E-2</v>
      </c>
      <c r="U195" s="104">
        <v>2.8999999999999998E-3</v>
      </c>
    </row>
    <row r="196" spans="2:21" s="99" customFormat="1">
      <c r="B196" s="102" t="s">
        <v>918</v>
      </c>
      <c r="C196" s="102" t="s">
        <v>919</v>
      </c>
      <c r="D196" s="102" t="s">
        <v>100</v>
      </c>
      <c r="E196" s="102" t="s">
        <v>123</v>
      </c>
      <c r="F196" s="102" t="s">
        <v>920</v>
      </c>
      <c r="G196" s="102" t="s">
        <v>420</v>
      </c>
      <c r="H196" s="102" t="s">
        <v>671</v>
      </c>
      <c r="I196" s="102" t="s">
        <v>150</v>
      </c>
      <c r="J196" s="102" t="s">
        <v>921</v>
      </c>
      <c r="K196" s="103">
        <v>0.74</v>
      </c>
      <c r="L196" s="102" t="s">
        <v>102</v>
      </c>
      <c r="M196" s="104">
        <v>2.75E-2</v>
      </c>
      <c r="N196" s="104">
        <v>4.7800000000000002E-2</v>
      </c>
      <c r="O196" s="103">
        <v>762423.31</v>
      </c>
      <c r="P196" s="103">
        <v>99.25</v>
      </c>
      <c r="Q196" s="103">
        <v>0</v>
      </c>
      <c r="R196" s="103">
        <v>756.70513517500001</v>
      </c>
      <c r="S196" s="104">
        <v>4.07E-2</v>
      </c>
      <c r="T196" s="104">
        <v>8.9999999999999998E-4</v>
      </c>
      <c r="U196" s="104">
        <v>2.9999999999999997E-4</v>
      </c>
    </row>
    <row r="197" spans="2:21" s="99" customFormat="1">
      <c r="B197" s="102" t="s">
        <v>922</v>
      </c>
      <c r="C197" s="102" t="s">
        <v>923</v>
      </c>
      <c r="D197" s="102" t="s">
        <v>100</v>
      </c>
      <c r="E197" s="102" t="s">
        <v>123</v>
      </c>
      <c r="F197" s="102" t="s">
        <v>645</v>
      </c>
      <c r="G197" s="102" t="s">
        <v>451</v>
      </c>
      <c r="H197" s="102" t="s">
        <v>675</v>
      </c>
      <c r="I197" s="102" t="s">
        <v>336</v>
      </c>
      <c r="J197" s="102" t="s">
        <v>264</v>
      </c>
      <c r="K197" s="103">
        <v>1.68</v>
      </c>
      <c r="L197" s="102" t="s">
        <v>102</v>
      </c>
      <c r="M197" s="104">
        <v>3.85E-2</v>
      </c>
      <c r="N197" s="104">
        <v>4.2099999999999999E-2</v>
      </c>
      <c r="O197" s="103">
        <v>568222.5</v>
      </c>
      <c r="P197" s="103">
        <v>100.44</v>
      </c>
      <c r="Q197" s="103">
        <v>0</v>
      </c>
      <c r="R197" s="103">
        <v>570.72267899999997</v>
      </c>
      <c r="S197" s="104">
        <v>6.1000000000000004E-3</v>
      </c>
      <c r="T197" s="104">
        <v>6.9999999999999999E-4</v>
      </c>
      <c r="U197" s="104">
        <v>2.0000000000000001E-4</v>
      </c>
    </row>
    <row r="198" spans="2:21" s="99" customFormat="1">
      <c r="B198" s="102" t="s">
        <v>924</v>
      </c>
      <c r="C198" s="102" t="s">
        <v>925</v>
      </c>
      <c r="D198" s="102" t="s">
        <v>100</v>
      </c>
      <c r="E198" s="102" t="s">
        <v>123</v>
      </c>
      <c r="F198" s="102" t="s">
        <v>376</v>
      </c>
      <c r="G198" s="102" t="s">
        <v>369</v>
      </c>
      <c r="H198" s="102" t="s">
        <v>671</v>
      </c>
      <c r="I198" s="102" t="s">
        <v>150</v>
      </c>
      <c r="J198" s="102" t="s">
        <v>736</v>
      </c>
      <c r="K198" s="103">
        <v>0</v>
      </c>
      <c r="L198" s="102" t="s">
        <v>102</v>
      </c>
      <c r="M198" s="104">
        <v>2.23E-2</v>
      </c>
      <c r="N198" s="104">
        <v>-3.75</v>
      </c>
      <c r="O198" s="103">
        <v>702064</v>
      </c>
      <c r="P198" s="103">
        <v>1007.17</v>
      </c>
      <c r="Q198" s="103">
        <v>0</v>
      </c>
      <c r="R198" s="103">
        <v>7070.9779888000003</v>
      </c>
      <c r="S198" s="104">
        <v>8.0000000000000004E-4</v>
      </c>
      <c r="T198" s="104">
        <v>8.6999999999999994E-3</v>
      </c>
      <c r="U198" s="104">
        <v>2.3E-3</v>
      </c>
    </row>
    <row r="199" spans="2:21" s="99" customFormat="1">
      <c r="B199" s="102" t="s">
        <v>926</v>
      </c>
      <c r="C199" s="102" t="s">
        <v>927</v>
      </c>
      <c r="D199" s="102" t="s">
        <v>100</v>
      </c>
      <c r="E199" s="102" t="s">
        <v>123</v>
      </c>
      <c r="F199" s="102" t="s">
        <v>376</v>
      </c>
      <c r="G199" s="102" t="s">
        <v>369</v>
      </c>
      <c r="H199" s="102" t="s">
        <v>671</v>
      </c>
      <c r="I199" s="102" t="s">
        <v>150</v>
      </c>
      <c r="J199" s="102" t="s">
        <v>928</v>
      </c>
      <c r="K199" s="103">
        <v>0.68</v>
      </c>
      <c r="L199" s="102" t="s">
        <v>102</v>
      </c>
      <c r="M199" s="104">
        <v>2.3400000000000001E-2</v>
      </c>
      <c r="N199" s="104">
        <v>-0.96509999999999996</v>
      </c>
      <c r="O199" s="103">
        <v>278200</v>
      </c>
      <c r="P199" s="103">
        <v>1007.31</v>
      </c>
      <c r="Q199" s="103">
        <v>0</v>
      </c>
      <c r="R199" s="103">
        <v>2802.3364200000001</v>
      </c>
      <c r="S199" s="104">
        <v>4.0000000000000002E-4</v>
      </c>
      <c r="T199" s="104">
        <v>3.3999999999999998E-3</v>
      </c>
      <c r="U199" s="104">
        <v>8.9999999999999998E-4</v>
      </c>
    </row>
    <row r="200" spans="2:21" s="99" customFormat="1">
      <c r="B200" s="102" t="s">
        <v>929</v>
      </c>
      <c r="C200" s="102" t="s">
        <v>930</v>
      </c>
      <c r="D200" s="102" t="s">
        <v>100</v>
      </c>
      <c r="E200" s="102" t="s">
        <v>123</v>
      </c>
      <c r="F200" s="102" t="s">
        <v>931</v>
      </c>
      <c r="G200" s="102" t="s">
        <v>628</v>
      </c>
      <c r="H200" s="102" t="s">
        <v>671</v>
      </c>
      <c r="I200" s="102" t="s">
        <v>150</v>
      </c>
      <c r="J200" s="102" t="s">
        <v>932</v>
      </c>
      <c r="K200" s="103">
        <v>3.06</v>
      </c>
      <c r="L200" s="102" t="s">
        <v>102</v>
      </c>
      <c r="M200" s="104">
        <v>4.7E-2</v>
      </c>
      <c r="N200" s="104">
        <v>7.6700000000000004E-2</v>
      </c>
      <c r="O200" s="103">
        <v>1891693</v>
      </c>
      <c r="P200" s="103">
        <v>92.27</v>
      </c>
      <c r="Q200" s="103">
        <v>0</v>
      </c>
      <c r="R200" s="103">
        <v>1745.4651311</v>
      </c>
      <c r="S200" s="104">
        <v>8.9999999999999993E-3</v>
      </c>
      <c r="T200" s="104">
        <v>2.0999999999999999E-3</v>
      </c>
      <c r="U200" s="104">
        <v>5.9999999999999995E-4</v>
      </c>
    </row>
    <row r="201" spans="2:21" s="99" customFormat="1">
      <c r="B201" s="102" t="s">
        <v>933</v>
      </c>
      <c r="C201" s="102" t="s">
        <v>934</v>
      </c>
      <c r="D201" s="102" t="s">
        <v>100</v>
      </c>
      <c r="E201" s="102" t="s">
        <v>123</v>
      </c>
      <c r="F201" s="102" t="s">
        <v>935</v>
      </c>
      <c r="G201" s="102" t="s">
        <v>566</v>
      </c>
      <c r="H201" s="102" t="s">
        <v>671</v>
      </c>
      <c r="I201" s="102" t="s">
        <v>150</v>
      </c>
      <c r="J201" s="102" t="s">
        <v>798</v>
      </c>
      <c r="K201" s="103">
        <v>0.91</v>
      </c>
      <c r="L201" s="102" t="s">
        <v>102</v>
      </c>
      <c r="M201" s="104">
        <v>3.5000000000000003E-2</v>
      </c>
      <c r="N201" s="104">
        <v>3.8399999999999997E-2</v>
      </c>
      <c r="O201" s="103">
        <v>708130.91</v>
      </c>
      <c r="P201" s="103">
        <v>100.01</v>
      </c>
      <c r="Q201" s="103">
        <v>0</v>
      </c>
      <c r="R201" s="103">
        <v>708.20172309099996</v>
      </c>
      <c r="S201" s="104">
        <v>4.7199999999999999E-2</v>
      </c>
      <c r="T201" s="104">
        <v>8.9999999999999998E-4</v>
      </c>
      <c r="U201" s="104">
        <v>2.0000000000000001E-4</v>
      </c>
    </row>
    <row r="202" spans="2:21" s="99" customFormat="1">
      <c r="B202" s="102" t="s">
        <v>936</v>
      </c>
      <c r="C202" s="102" t="s">
        <v>937</v>
      </c>
      <c r="D202" s="102" t="s">
        <v>100</v>
      </c>
      <c r="E202" s="102" t="s">
        <v>123</v>
      </c>
      <c r="F202" s="102" t="s">
        <v>591</v>
      </c>
      <c r="G202" s="102" t="s">
        <v>369</v>
      </c>
      <c r="H202" s="102" t="s">
        <v>671</v>
      </c>
      <c r="I202" s="102" t="s">
        <v>150</v>
      </c>
      <c r="J202" s="102" t="s">
        <v>749</v>
      </c>
      <c r="K202" s="103">
        <v>0.51</v>
      </c>
      <c r="L202" s="102" t="s">
        <v>102</v>
      </c>
      <c r="M202" s="104">
        <v>2.4199999999999999E-2</v>
      </c>
      <c r="N202" s="104">
        <v>-0.98919999999999997</v>
      </c>
      <c r="O202" s="103">
        <v>249000</v>
      </c>
      <c r="P202" s="103">
        <v>1010.1</v>
      </c>
      <c r="Q202" s="103">
        <v>0</v>
      </c>
      <c r="R202" s="103">
        <v>2515.1489999999999</v>
      </c>
      <c r="S202" s="104">
        <v>8.0000000000000004E-4</v>
      </c>
      <c r="T202" s="104">
        <v>3.0999999999999999E-3</v>
      </c>
      <c r="U202" s="104">
        <v>8.0000000000000004E-4</v>
      </c>
    </row>
    <row r="203" spans="2:21" s="99" customFormat="1">
      <c r="B203" s="102" t="s">
        <v>938</v>
      </c>
      <c r="C203" s="102" t="s">
        <v>939</v>
      </c>
      <c r="D203" s="102" t="s">
        <v>100</v>
      </c>
      <c r="E203" s="102" t="s">
        <v>123</v>
      </c>
      <c r="F203" s="102" t="s">
        <v>380</v>
      </c>
      <c r="G203" s="102" t="s">
        <v>369</v>
      </c>
      <c r="H203" s="102" t="s">
        <v>671</v>
      </c>
      <c r="I203" s="102" t="s">
        <v>150</v>
      </c>
      <c r="J203" s="102" t="s">
        <v>940</v>
      </c>
      <c r="K203" s="103">
        <v>0.48</v>
      </c>
      <c r="L203" s="102" t="s">
        <v>102</v>
      </c>
      <c r="M203" s="104">
        <v>2.2499999999999999E-2</v>
      </c>
      <c r="N203" s="104">
        <v>-0.9919</v>
      </c>
      <c r="O203" s="103">
        <v>350000</v>
      </c>
      <c r="P203" s="103">
        <v>1007.37</v>
      </c>
      <c r="Q203" s="103">
        <v>0</v>
      </c>
      <c r="R203" s="103">
        <v>3525.7950000000001</v>
      </c>
      <c r="S203" s="104">
        <v>5.0000000000000001E-4</v>
      </c>
      <c r="T203" s="104">
        <v>4.3E-3</v>
      </c>
      <c r="U203" s="104">
        <v>1.1999999999999999E-3</v>
      </c>
    </row>
    <row r="204" spans="2:21" s="99" customFormat="1">
      <c r="B204" s="102" t="s">
        <v>941</v>
      </c>
      <c r="C204" s="102" t="s">
        <v>942</v>
      </c>
      <c r="D204" s="102" t="s">
        <v>100</v>
      </c>
      <c r="E204" s="102" t="s">
        <v>123</v>
      </c>
      <c r="F204" s="102" t="s">
        <v>380</v>
      </c>
      <c r="G204" s="102" t="s">
        <v>369</v>
      </c>
      <c r="H204" s="102" t="s">
        <v>675</v>
      </c>
      <c r="I204" s="102" t="s">
        <v>336</v>
      </c>
      <c r="J204" s="102" t="s">
        <v>943</v>
      </c>
      <c r="K204" s="103">
        <v>0.95</v>
      </c>
      <c r="L204" s="102" t="s">
        <v>102</v>
      </c>
      <c r="M204" s="104">
        <v>2.3E-2</v>
      </c>
      <c r="N204" s="104">
        <v>-0.84809999999999997</v>
      </c>
      <c r="O204" s="103">
        <v>280000</v>
      </c>
      <c r="P204" s="103">
        <v>1003.98</v>
      </c>
      <c r="Q204" s="103">
        <v>0</v>
      </c>
      <c r="R204" s="103">
        <v>2811.1439999999998</v>
      </c>
      <c r="S204" s="104">
        <v>2.0000000000000001E-4</v>
      </c>
      <c r="T204" s="104">
        <v>3.3999999999999998E-3</v>
      </c>
      <c r="U204" s="104">
        <v>8.9999999999999998E-4</v>
      </c>
    </row>
    <row r="205" spans="2:21" s="99" customFormat="1">
      <c r="B205" s="102" t="s">
        <v>944</v>
      </c>
      <c r="C205" s="102" t="s">
        <v>945</v>
      </c>
      <c r="D205" s="102" t="s">
        <v>100</v>
      </c>
      <c r="F205" s="102" t="s">
        <v>600</v>
      </c>
      <c r="G205" s="102" t="s">
        <v>467</v>
      </c>
      <c r="H205" s="102" t="s">
        <v>675</v>
      </c>
      <c r="I205" s="102" t="s">
        <v>336</v>
      </c>
      <c r="J205" s="102" t="s">
        <v>946</v>
      </c>
      <c r="K205" s="103">
        <v>0.79</v>
      </c>
      <c r="L205" s="102" t="s">
        <v>102</v>
      </c>
      <c r="M205" s="104">
        <v>3.1399999999999997E-2</v>
      </c>
      <c r="N205" s="104">
        <v>-0.94289999999999996</v>
      </c>
      <c r="O205" s="103">
        <v>275000</v>
      </c>
      <c r="P205" s="103">
        <v>1001.61</v>
      </c>
      <c r="Q205" s="103">
        <v>0</v>
      </c>
      <c r="R205" s="103">
        <v>2754.4274999999998</v>
      </c>
      <c r="S205" s="104">
        <v>1.9E-3</v>
      </c>
      <c r="T205" s="104">
        <v>3.3999999999999998E-3</v>
      </c>
      <c r="U205" s="104">
        <v>8.9999999999999998E-4</v>
      </c>
    </row>
    <row r="206" spans="2:21" s="99" customFormat="1">
      <c r="B206" s="102" t="s">
        <v>947</v>
      </c>
      <c r="C206" s="102" t="s">
        <v>948</v>
      </c>
      <c r="D206" s="102" t="s">
        <v>100</v>
      </c>
      <c r="E206" s="102" t="s">
        <v>123</v>
      </c>
      <c r="F206" s="102" t="s">
        <v>949</v>
      </c>
      <c r="G206" s="102" t="s">
        <v>657</v>
      </c>
      <c r="H206" s="102" t="s">
        <v>675</v>
      </c>
      <c r="I206" s="102" t="s">
        <v>336</v>
      </c>
      <c r="J206" s="102" t="s">
        <v>950</v>
      </c>
      <c r="K206" s="103">
        <v>0.42</v>
      </c>
      <c r="L206" s="102" t="s">
        <v>102</v>
      </c>
      <c r="M206" s="104">
        <v>1.35E-2</v>
      </c>
      <c r="N206" s="104">
        <v>4.0399999999999998E-2</v>
      </c>
      <c r="O206" s="103">
        <v>686750</v>
      </c>
      <c r="P206" s="103">
        <v>99.35</v>
      </c>
      <c r="Q206" s="103">
        <v>0</v>
      </c>
      <c r="R206" s="103">
        <v>682.28612499999997</v>
      </c>
      <c r="S206" s="104">
        <v>3.2000000000000002E-3</v>
      </c>
      <c r="T206" s="104">
        <v>8.0000000000000004E-4</v>
      </c>
      <c r="U206" s="104">
        <v>2.0000000000000001E-4</v>
      </c>
    </row>
    <row r="207" spans="2:21" s="99" customFormat="1">
      <c r="B207" s="102" t="s">
        <v>951</v>
      </c>
      <c r="C207" s="102">
        <v>11430800</v>
      </c>
      <c r="D207" s="102" t="s">
        <v>100</v>
      </c>
      <c r="E207" s="102" t="s">
        <v>123</v>
      </c>
      <c r="F207" s="102" t="s">
        <v>952</v>
      </c>
      <c r="G207" s="102" t="s">
        <v>132</v>
      </c>
      <c r="H207" s="102" t="s">
        <v>675</v>
      </c>
      <c r="I207" s="102" t="s">
        <v>336</v>
      </c>
      <c r="J207" s="102" t="s">
        <v>481</v>
      </c>
      <c r="K207" s="103">
        <v>2.75</v>
      </c>
      <c r="L207" s="102" t="s">
        <v>102</v>
      </c>
      <c r="M207" s="104">
        <v>2.5000000000000001E-2</v>
      </c>
      <c r="N207" s="104">
        <v>4.6199999999999998E-2</v>
      </c>
      <c r="O207" s="103">
        <v>1850000</v>
      </c>
      <c r="P207" s="103">
        <f>R207*1000/O207*100</f>
        <v>95.712295081967227</v>
      </c>
      <c r="Q207" s="103">
        <v>0</v>
      </c>
      <c r="R207" s="103">
        <f>1779.7-9.02254098360651</f>
        <v>1770.6774590163936</v>
      </c>
      <c r="S207" s="104">
        <v>1.4E-3</v>
      </c>
      <c r="T207" s="104">
        <f>R207/$R$11</f>
        <v>2.1704099912067576E-3</v>
      </c>
      <c r="U207" s="104">
        <f>R207/'סכום נכסי הקרן'!$C$42</f>
        <v>5.8721246212235637E-4</v>
      </c>
    </row>
    <row r="208" spans="2:21" s="99" customFormat="1">
      <c r="B208" s="102" t="s">
        <v>953</v>
      </c>
      <c r="C208" s="102" t="s">
        <v>954</v>
      </c>
      <c r="D208" s="102" t="s">
        <v>100</v>
      </c>
      <c r="E208" s="102" t="s">
        <v>123</v>
      </c>
      <c r="F208" s="102" t="s">
        <v>955</v>
      </c>
      <c r="G208" s="102" t="s">
        <v>657</v>
      </c>
      <c r="H208" s="102" t="s">
        <v>675</v>
      </c>
      <c r="I208" s="102" t="s">
        <v>336</v>
      </c>
      <c r="J208" s="102" t="s">
        <v>956</v>
      </c>
      <c r="K208" s="103">
        <v>0.87</v>
      </c>
      <c r="L208" s="102" t="s">
        <v>102</v>
      </c>
      <c r="M208" s="104">
        <v>0.02</v>
      </c>
      <c r="N208" s="104">
        <v>4.1500000000000002E-2</v>
      </c>
      <c r="O208" s="103">
        <v>1016794.8</v>
      </c>
      <c r="P208" s="103">
        <v>98.19</v>
      </c>
      <c r="Q208" s="103">
        <v>175.39709999999999</v>
      </c>
      <c r="R208" s="103">
        <v>1173.7879141200001</v>
      </c>
      <c r="S208" s="104">
        <v>2.3E-3</v>
      </c>
      <c r="T208" s="104">
        <v>1.4E-3</v>
      </c>
      <c r="U208" s="104">
        <v>4.0000000000000002E-4</v>
      </c>
    </row>
    <row r="209" spans="2:21" s="99" customFormat="1">
      <c r="B209" s="102" t="s">
        <v>957</v>
      </c>
      <c r="C209" s="102" t="s">
        <v>958</v>
      </c>
      <c r="D209" s="102" t="s">
        <v>100</v>
      </c>
      <c r="E209" s="102" t="s">
        <v>123</v>
      </c>
      <c r="F209" s="102" t="s">
        <v>959</v>
      </c>
      <c r="G209" s="102" t="s">
        <v>685</v>
      </c>
      <c r="H209" s="102" t="s">
        <v>671</v>
      </c>
      <c r="I209" s="102" t="s">
        <v>150</v>
      </c>
      <c r="J209" s="102" t="s">
        <v>960</v>
      </c>
      <c r="K209" s="103">
        <v>3.13</v>
      </c>
      <c r="L209" s="102" t="s">
        <v>102</v>
      </c>
      <c r="M209" s="104">
        <v>0.02</v>
      </c>
      <c r="N209" s="104">
        <v>5.0200000000000002E-2</v>
      </c>
      <c r="O209" s="103">
        <v>1177047</v>
      </c>
      <c r="P209" s="103">
        <v>91.71</v>
      </c>
      <c r="Q209" s="103">
        <v>0</v>
      </c>
      <c r="R209" s="103">
        <v>1079.4698037000001</v>
      </c>
      <c r="S209" s="104">
        <v>6.0000000000000001E-3</v>
      </c>
      <c r="T209" s="104">
        <v>1.2999999999999999E-3</v>
      </c>
      <c r="U209" s="104">
        <v>4.0000000000000002E-4</v>
      </c>
    </row>
    <row r="210" spans="2:21" s="99" customFormat="1">
      <c r="B210" s="102" t="s">
        <v>961</v>
      </c>
      <c r="C210" s="102" t="s">
        <v>962</v>
      </c>
      <c r="D210" s="102" t="s">
        <v>100</v>
      </c>
      <c r="E210" s="102" t="s">
        <v>123</v>
      </c>
      <c r="F210" s="102" t="s">
        <v>904</v>
      </c>
      <c r="G210" s="102" t="s">
        <v>628</v>
      </c>
      <c r="H210" s="102" t="s">
        <v>671</v>
      </c>
      <c r="I210" s="102" t="s">
        <v>150</v>
      </c>
      <c r="J210" s="102" t="s">
        <v>963</v>
      </c>
      <c r="K210" s="103">
        <v>2.68</v>
      </c>
      <c r="L210" s="102" t="s">
        <v>102</v>
      </c>
      <c r="M210" s="104">
        <v>4.99E-2</v>
      </c>
      <c r="N210" s="104">
        <v>4.8599999999999997E-2</v>
      </c>
      <c r="O210" s="103">
        <v>526932.72</v>
      </c>
      <c r="P210" s="103">
        <v>100.48</v>
      </c>
      <c r="Q210" s="103">
        <v>0</v>
      </c>
      <c r="R210" s="103">
        <v>529.46199705599997</v>
      </c>
      <c r="S210" s="104">
        <v>2.3E-3</v>
      </c>
      <c r="T210" s="104">
        <v>5.9999999999999995E-4</v>
      </c>
      <c r="U210" s="104">
        <v>2.0000000000000001E-4</v>
      </c>
    </row>
    <row r="211" spans="2:21" s="99" customFormat="1">
      <c r="B211" s="102" t="s">
        <v>964</v>
      </c>
      <c r="C211" s="102" t="s">
        <v>965</v>
      </c>
      <c r="D211" s="102" t="s">
        <v>100</v>
      </c>
      <c r="E211" s="102" t="s">
        <v>123</v>
      </c>
      <c r="F211" s="102" t="s">
        <v>688</v>
      </c>
      <c r="G211" s="102" t="s">
        <v>685</v>
      </c>
      <c r="H211" s="102" t="s">
        <v>671</v>
      </c>
      <c r="I211" s="102" t="s">
        <v>150</v>
      </c>
      <c r="J211" s="102" t="s">
        <v>872</v>
      </c>
      <c r="K211" s="103">
        <v>0.24</v>
      </c>
      <c r="L211" s="102" t="s">
        <v>102</v>
      </c>
      <c r="M211" s="104">
        <v>0</v>
      </c>
      <c r="N211" s="104">
        <v>-0.99990000000000001</v>
      </c>
      <c r="O211" s="103">
        <v>173800</v>
      </c>
      <c r="P211" s="103">
        <v>993.8</v>
      </c>
      <c r="Q211" s="103">
        <v>0</v>
      </c>
      <c r="R211" s="103">
        <v>1727.2244000000001</v>
      </c>
      <c r="S211" s="104">
        <v>6.9999999999999999E-4</v>
      </c>
      <c r="T211" s="104">
        <v>2.0999999999999999E-3</v>
      </c>
      <c r="U211" s="104">
        <v>5.9999999999999995E-4</v>
      </c>
    </row>
    <row r="212" spans="2:21" s="99" customFormat="1">
      <c r="B212" s="102" t="s">
        <v>966</v>
      </c>
      <c r="C212" s="102" t="s">
        <v>967</v>
      </c>
      <c r="D212" s="102" t="s">
        <v>100</v>
      </c>
      <c r="E212" s="102" t="s">
        <v>123</v>
      </c>
      <c r="F212" s="102" t="s">
        <v>968</v>
      </c>
      <c r="G212" s="102" t="s">
        <v>685</v>
      </c>
      <c r="H212" s="102" t="s">
        <v>969</v>
      </c>
      <c r="I212" s="102" t="s">
        <v>150</v>
      </c>
      <c r="J212" s="102" t="s">
        <v>632</v>
      </c>
      <c r="K212" s="103">
        <v>0.82</v>
      </c>
      <c r="L212" s="102" t="s">
        <v>102</v>
      </c>
      <c r="M212" s="104">
        <v>5.6500000000000002E-2</v>
      </c>
      <c r="N212" s="104">
        <v>4.6600000000000003E-2</v>
      </c>
      <c r="O212" s="103">
        <v>1188716.81</v>
      </c>
      <c r="P212" s="103">
        <v>101.78</v>
      </c>
      <c r="Q212" s="103">
        <v>0</v>
      </c>
      <c r="R212" s="103">
        <v>1209.8759692179999</v>
      </c>
      <c r="S212" s="104">
        <v>3.7699999999999997E-2</v>
      </c>
      <c r="T212" s="104">
        <v>1.5E-3</v>
      </c>
      <c r="U212" s="104">
        <v>4.0000000000000002E-4</v>
      </c>
    </row>
    <row r="213" spans="2:21" s="99" customFormat="1">
      <c r="B213" s="102" t="s">
        <v>970</v>
      </c>
      <c r="C213" s="102" t="s">
        <v>971</v>
      </c>
      <c r="D213" s="102" t="s">
        <v>100</v>
      </c>
      <c r="E213" s="102" t="s">
        <v>123</v>
      </c>
      <c r="F213" s="102" t="s">
        <v>968</v>
      </c>
      <c r="G213" s="102" t="s">
        <v>685</v>
      </c>
      <c r="H213" s="102" t="s">
        <v>969</v>
      </c>
      <c r="I213" s="102" t="s">
        <v>150</v>
      </c>
      <c r="J213" s="102" t="s">
        <v>317</v>
      </c>
      <c r="K213" s="103">
        <v>0.25</v>
      </c>
      <c r="L213" s="102" t="s">
        <v>102</v>
      </c>
      <c r="M213" s="104">
        <v>6.3E-2</v>
      </c>
      <c r="N213" s="104">
        <v>4.6699999999999998E-2</v>
      </c>
      <c r="O213" s="103">
        <v>515999</v>
      </c>
      <c r="P213" s="103">
        <v>102</v>
      </c>
      <c r="Q213" s="103">
        <v>0</v>
      </c>
      <c r="R213" s="103">
        <v>526.31898000000001</v>
      </c>
      <c r="S213" s="104">
        <v>1.8800000000000001E-2</v>
      </c>
      <c r="T213" s="104">
        <v>5.9999999999999995E-4</v>
      </c>
      <c r="U213" s="104">
        <v>2.0000000000000001E-4</v>
      </c>
    </row>
    <row r="214" spans="2:21" s="99" customFormat="1">
      <c r="B214" s="102" t="s">
        <v>972</v>
      </c>
      <c r="C214" s="102" t="s">
        <v>973</v>
      </c>
      <c r="D214" s="102" t="s">
        <v>100</v>
      </c>
      <c r="E214" s="102" t="s">
        <v>123</v>
      </c>
      <c r="F214" s="102" t="s">
        <v>974</v>
      </c>
      <c r="G214" s="102" t="s">
        <v>420</v>
      </c>
      <c r="H214" s="102" t="s">
        <v>693</v>
      </c>
      <c r="I214" s="102" t="s">
        <v>336</v>
      </c>
      <c r="J214" s="102" t="s">
        <v>975</v>
      </c>
      <c r="K214" s="103">
        <v>2.2000000000000002</v>
      </c>
      <c r="L214" s="102" t="s">
        <v>102</v>
      </c>
      <c r="M214" s="104">
        <v>3.2500000000000001E-2</v>
      </c>
      <c r="N214" s="104">
        <v>5.0099999999999999E-2</v>
      </c>
      <c r="O214" s="103">
        <v>3805232.58</v>
      </c>
      <c r="P214" s="103">
        <v>97.16</v>
      </c>
      <c r="Q214" s="103">
        <v>0</v>
      </c>
      <c r="R214" s="103">
        <v>3697.1639747280001</v>
      </c>
      <c r="S214" s="104">
        <v>3.8199999999999998E-2</v>
      </c>
      <c r="T214" s="104">
        <v>4.4999999999999997E-3</v>
      </c>
      <c r="U214" s="104">
        <v>1.1999999999999999E-3</v>
      </c>
    </row>
    <row r="215" spans="2:21" s="99" customFormat="1">
      <c r="B215" s="102" t="s">
        <v>976</v>
      </c>
      <c r="C215" s="102" t="s">
        <v>977</v>
      </c>
      <c r="D215" s="102" t="s">
        <v>100</v>
      </c>
      <c r="E215" s="102" t="s">
        <v>123</v>
      </c>
      <c r="F215" s="102" t="s">
        <v>978</v>
      </c>
      <c r="G215" s="102" t="s">
        <v>657</v>
      </c>
      <c r="H215" s="102" t="s">
        <v>969</v>
      </c>
      <c r="I215" s="102" t="s">
        <v>150</v>
      </c>
      <c r="J215" s="102" t="s">
        <v>733</v>
      </c>
      <c r="K215" s="103">
        <v>0.75</v>
      </c>
      <c r="L215" s="102" t="s">
        <v>102</v>
      </c>
      <c r="M215" s="104">
        <v>3.61E-2</v>
      </c>
      <c r="N215" s="104">
        <v>5.5100000000000003E-2</v>
      </c>
      <c r="O215" s="103">
        <v>2091404.25</v>
      </c>
      <c r="P215" s="103">
        <v>99.51</v>
      </c>
      <c r="Q215" s="103">
        <v>0</v>
      </c>
      <c r="R215" s="103">
        <v>2081.1563691749998</v>
      </c>
      <c r="S215" s="104">
        <v>1.7399999999999999E-2</v>
      </c>
      <c r="T215" s="104">
        <v>2.5999999999999999E-3</v>
      </c>
      <c r="U215" s="104">
        <v>6.9999999999999999E-4</v>
      </c>
    </row>
    <row r="216" spans="2:21" s="99" customFormat="1">
      <c r="B216" s="102" t="s">
        <v>979</v>
      </c>
      <c r="C216" s="102" t="s">
        <v>980</v>
      </c>
      <c r="D216" s="102" t="s">
        <v>100</v>
      </c>
      <c r="E216" s="102" t="s">
        <v>123</v>
      </c>
      <c r="F216" s="102" t="s">
        <v>615</v>
      </c>
      <c r="G216" s="102" t="s">
        <v>616</v>
      </c>
      <c r="H216" s="102" t="s">
        <v>969</v>
      </c>
      <c r="I216" s="102" t="s">
        <v>150</v>
      </c>
      <c r="J216" s="102" t="s">
        <v>522</v>
      </c>
      <c r="K216" s="103">
        <v>0.74</v>
      </c>
      <c r="L216" s="102" t="s">
        <v>102</v>
      </c>
      <c r="M216" s="104">
        <v>4.5999999999999999E-2</v>
      </c>
      <c r="N216" s="104">
        <v>3.85E-2</v>
      </c>
      <c r="O216" s="103">
        <v>1449509.18</v>
      </c>
      <c r="P216" s="103">
        <v>101.7</v>
      </c>
      <c r="Q216" s="103">
        <v>0</v>
      </c>
      <c r="R216" s="103">
        <v>1474.1508360600001</v>
      </c>
      <c r="S216" s="104">
        <v>5.3E-3</v>
      </c>
      <c r="T216" s="104">
        <v>1.8E-3</v>
      </c>
      <c r="U216" s="104">
        <v>5.0000000000000001E-4</v>
      </c>
    </row>
    <row r="217" spans="2:21" s="99" customFormat="1">
      <c r="B217" s="102" t="s">
        <v>981</v>
      </c>
      <c r="C217" s="102" t="s">
        <v>982</v>
      </c>
      <c r="D217" s="102" t="s">
        <v>100</v>
      </c>
      <c r="E217" s="102" t="s">
        <v>123</v>
      </c>
      <c r="F217" s="102" t="s">
        <v>983</v>
      </c>
      <c r="G217" s="102" t="s">
        <v>628</v>
      </c>
      <c r="H217" s="102" t="s">
        <v>969</v>
      </c>
      <c r="I217" s="102" t="s">
        <v>150</v>
      </c>
      <c r="J217" s="102" t="s">
        <v>984</v>
      </c>
      <c r="K217" s="103">
        <v>1.23</v>
      </c>
      <c r="L217" s="102" t="s">
        <v>102</v>
      </c>
      <c r="M217" s="104">
        <v>4.8000000000000001E-2</v>
      </c>
      <c r="N217" s="104">
        <v>0.04</v>
      </c>
      <c r="O217" s="103">
        <v>206764.64</v>
      </c>
      <c r="P217" s="103">
        <v>102.16</v>
      </c>
      <c r="Q217" s="103">
        <v>0</v>
      </c>
      <c r="R217" s="103">
        <v>211.230756224</v>
      </c>
      <c r="S217" s="104">
        <v>3.0999999999999999E-3</v>
      </c>
      <c r="T217" s="104">
        <v>2.9999999999999997E-4</v>
      </c>
      <c r="U217" s="104">
        <v>1E-4</v>
      </c>
    </row>
    <row r="218" spans="2:21" s="99" customFormat="1">
      <c r="B218" s="102" t="s">
        <v>985</v>
      </c>
      <c r="C218" s="102">
        <v>42203490</v>
      </c>
      <c r="D218" s="102" t="s">
        <v>100</v>
      </c>
      <c r="E218" s="102" t="s">
        <v>123</v>
      </c>
      <c r="F218" s="102" t="s">
        <v>986</v>
      </c>
      <c r="G218" s="102" t="s">
        <v>657</v>
      </c>
      <c r="H218" s="102" t="s">
        <v>969</v>
      </c>
      <c r="I218" s="102" t="s">
        <v>150</v>
      </c>
      <c r="J218" s="102" t="s">
        <v>495</v>
      </c>
      <c r="K218" s="103">
        <v>1.1000000000000001</v>
      </c>
      <c r="L218" s="102" t="s">
        <v>102</v>
      </c>
      <c r="M218" s="104">
        <v>3.2399999999999998E-2</v>
      </c>
      <c r="N218" s="104">
        <v>5.5300000000000002E-2</v>
      </c>
      <c r="O218" s="103">
        <v>955294</v>
      </c>
      <c r="P218" s="103">
        <f t="shared" ref="P218:P219" si="10">R218*1000/O218*100</f>
        <v>96.539144658479074</v>
      </c>
      <c r="Q218" s="103">
        <v>0</v>
      </c>
      <c r="R218" s="103">
        <f>922232.656573771/1000</f>
        <v>922.23265657377101</v>
      </c>
      <c r="S218" s="104">
        <v>8.8000000000000005E-3</v>
      </c>
      <c r="T218" s="104">
        <f>R218/$R$11</f>
        <v>1.1304277703725663E-3</v>
      </c>
      <c r="U218" s="104">
        <f>R218/'סכום נכסי הקרן'!$C$42</f>
        <v>3.0584142027602991E-4</v>
      </c>
    </row>
    <row r="219" spans="2:21" s="99" customFormat="1">
      <c r="B219" s="102" t="s">
        <v>985</v>
      </c>
      <c r="C219" s="102">
        <v>4220349</v>
      </c>
      <c r="D219" s="102" t="s">
        <v>100</v>
      </c>
      <c r="E219" s="102" t="s">
        <v>123</v>
      </c>
      <c r="F219" s="102" t="s">
        <v>986</v>
      </c>
      <c r="G219" s="102" t="s">
        <v>657</v>
      </c>
      <c r="H219" s="102" t="s">
        <v>969</v>
      </c>
      <c r="I219" s="102" t="s">
        <v>150</v>
      </c>
      <c r="J219" s="102" t="s">
        <v>495</v>
      </c>
      <c r="K219" s="103">
        <v>0</v>
      </c>
      <c r="L219" s="102" t="s">
        <v>102</v>
      </c>
      <c r="M219" s="104">
        <v>0</v>
      </c>
      <c r="N219" s="104">
        <v>0</v>
      </c>
      <c r="O219" s="103">
        <v>2165317.13</v>
      </c>
      <c r="P219" s="103">
        <f t="shared" si="10"/>
        <v>97.65</v>
      </c>
      <c r="Q219" s="103">
        <v>0</v>
      </c>
      <c r="R219" s="103">
        <f>2114432.177445/1000</f>
        <v>2114.432177445</v>
      </c>
      <c r="S219" s="104">
        <v>0</v>
      </c>
      <c r="T219" s="104">
        <f>R219/$R$11</f>
        <v>2.5917677441971657E-3</v>
      </c>
      <c r="U219" s="104">
        <f>R219/'סכום נכסי הקרן'!$C$42</f>
        <v>7.0121236286473684E-4</v>
      </c>
    </row>
    <row r="220" spans="2:21" s="99" customFormat="1">
      <c r="B220" s="102" t="s">
        <v>987</v>
      </c>
      <c r="C220" s="102" t="s">
        <v>988</v>
      </c>
      <c r="D220" s="102" t="s">
        <v>100</v>
      </c>
      <c r="E220" s="102" t="s">
        <v>123</v>
      </c>
      <c r="F220" s="102" t="s">
        <v>989</v>
      </c>
      <c r="G220" s="102" t="s">
        <v>616</v>
      </c>
      <c r="H220" s="102" t="s">
        <v>969</v>
      </c>
      <c r="I220" s="102" t="s">
        <v>150</v>
      </c>
      <c r="J220" s="102" t="s">
        <v>990</v>
      </c>
      <c r="K220" s="103">
        <v>1.23</v>
      </c>
      <c r="L220" s="102" t="s">
        <v>102</v>
      </c>
      <c r="M220" s="104">
        <v>2.4500000000000001E-2</v>
      </c>
      <c r="N220" s="104">
        <v>3.5999999999999997E-2</v>
      </c>
      <c r="O220" s="103">
        <v>993218</v>
      </c>
      <c r="P220" s="103">
        <v>99.2</v>
      </c>
      <c r="Q220" s="103">
        <v>0</v>
      </c>
      <c r="R220" s="103">
        <v>985.27225599999997</v>
      </c>
      <c r="S220" s="104">
        <v>1.67E-2</v>
      </c>
      <c r="T220" s="104">
        <v>1.1999999999999999E-3</v>
      </c>
      <c r="U220" s="104">
        <v>2.9999999999999997E-4</v>
      </c>
    </row>
    <row r="221" spans="2:21" s="99" customFormat="1">
      <c r="B221" s="102" t="s">
        <v>991</v>
      </c>
      <c r="C221" s="102">
        <v>11426030</v>
      </c>
      <c r="D221" s="102" t="s">
        <v>100</v>
      </c>
      <c r="E221" s="102" t="s">
        <v>123</v>
      </c>
      <c r="F221" s="102" t="s">
        <v>931</v>
      </c>
      <c r="G221" s="102" t="s">
        <v>628</v>
      </c>
      <c r="H221" s="102" t="s">
        <v>969</v>
      </c>
      <c r="I221" s="102" t="s">
        <v>150</v>
      </c>
      <c r="J221" s="102" t="s">
        <v>992</v>
      </c>
      <c r="K221" s="103">
        <v>1.57</v>
      </c>
      <c r="L221" s="102" t="s">
        <v>102</v>
      </c>
      <c r="M221" s="104">
        <v>5.5500000000000001E-2</v>
      </c>
      <c r="N221" s="104">
        <v>0.16259999999999999</v>
      </c>
      <c r="O221" s="103">
        <v>1100000</v>
      </c>
      <c r="P221" s="103">
        <f>R221*1000/O221*100</f>
        <v>86.498241430700446</v>
      </c>
      <c r="Q221" s="103">
        <v>0</v>
      </c>
      <c r="R221" s="103">
        <f>951480.655737705/1000</f>
        <v>951.48065573770498</v>
      </c>
      <c r="S221" s="104">
        <v>2.5000000000000001E-3</v>
      </c>
      <c r="T221" s="104">
        <f>R221/$R$11</f>
        <v>1.1662785399664099E-3</v>
      </c>
      <c r="U221" s="104">
        <f>R221/'סכום נכסי הקרן'!$C$42</f>
        <v>3.1554097877763691E-4</v>
      </c>
    </row>
    <row r="222" spans="2:21" s="99" customFormat="1">
      <c r="B222" s="102" t="s">
        <v>991</v>
      </c>
      <c r="C222" s="102">
        <v>1142603</v>
      </c>
      <c r="D222" s="102" t="s">
        <v>100</v>
      </c>
      <c r="E222" s="102" t="s">
        <v>123</v>
      </c>
      <c r="F222" s="102" t="s">
        <v>931</v>
      </c>
      <c r="G222" s="102" t="s">
        <v>628</v>
      </c>
      <c r="H222" s="102" t="s">
        <v>969</v>
      </c>
      <c r="I222" s="102" t="s">
        <v>150</v>
      </c>
      <c r="J222" s="102" t="s">
        <v>993</v>
      </c>
      <c r="K222" s="103">
        <v>0</v>
      </c>
      <c r="L222" s="102" t="s">
        <v>102</v>
      </c>
      <c r="M222" s="104">
        <v>0</v>
      </c>
      <c r="N222" s="104">
        <v>0</v>
      </c>
      <c r="O222" s="103">
        <v>10000</v>
      </c>
      <c r="P222" s="103">
        <f>R222*1000/O222*100</f>
        <v>86.56</v>
      </c>
      <c r="Q222" s="103">
        <v>0</v>
      </c>
      <c r="R222" s="103">
        <f>8656/1000</f>
        <v>8.6560000000000006</v>
      </c>
      <c r="S222" s="104">
        <v>0</v>
      </c>
      <c r="T222" s="104">
        <f>R222/$R$11</f>
        <v>1.0610102245454606E-5</v>
      </c>
      <c r="U222" s="104">
        <f>R222/'סכום נכסי הקרן'!$C$42</f>
        <v>2.8706024613622515E-6</v>
      </c>
    </row>
    <row r="223" spans="2:21" s="99" customFormat="1">
      <c r="B223" s="102" t="s">
        <v>994</v>
      </c>
      <c r="C223" s="102" t="s">
        <v>995</v>
      </c>
      <c r="D223" s="102" t="s">
        <v>100</v>
      </c>
      <c r="E223" s="102" t="s">
        <v>123</v>
      </c>
      <c r="F223" s="102" t="s">
        <v>996</v>
      </c>
      <c r="G223" s="102" t="s">
        <v>657</v>
      </c>
      <c r="H223" s="102" t="s">
        <v>693</v>
      </c>
      <c r="I223" s="102" t="s">
        <v>336</v>
      </c>
      <c r="J223" s="102" t="s">
        <v>928</v>
      </c>
      <c r="K223" s="103">
        <v>3.23</v>
      </c>
      <c r="L223" s="102" t="s">
        <v>102</v>
      </c>
      <c r="M223" s="104">
        <v>5.9499999999999997E-2</v>
      </c>
      <c r="N223" s="104">
        <v>6.83E-2</v>
      </c>
      <c r="O223" s="103">
        <v>1339054</v>
      </c>
      <c r="P223" s="103">
        <v>99.24</v>
      </c>
      <c r="Q223" s="103">
        <v>0</v>
      </c>
      <c r="R223" s="103">
        <v>1328.8771896000001</v>
      </c>
      <c r="S223" s="104">
        <v>8.8999999999999999E-3</v>
      </c>
      <c r="T223" s="104">
        <v>1.6000000000000001E-3</v>
      </c>
      <c r="U223" s="104">
        <v>4.0000000000000002E-4</v>
      </c>
    </row>
    <row r="224" spans="2:21" s="99" customFormat="1">
      <c r="B224" s="102" t="s">
        <v>997</v>
      </c>
      <c r="C224" s="102" t="s">
        <v>998</v>
      </c>
      <c r="D224" s="102" t="s">
        <v>100</v>
      </c>
      <c r="E224" s="102" t="s">
        <v>123</v>
      </c>
      <c r="F224" s="102" t="s">
        <v>996</v>
      </c>
      <c r="G224" s="102" t="s">
        <v>657</v>
      </c>
      <c r="H224" s="102" t="s">
        <v>693</v>
      </c>
      <c r="I224" s="102" t="s">
        <v>336</v>
      </c>
      <c r="J224" s="102" t="s">
        <v>898</v>
      </c>
      <c r="K224" s="103">
        <v>2.04</v>
      </c>
      <c r="L224" s="102" t="s">
        <v>102</v>
      </c>
      <c r="M224" s="104">
        <v>3.15E-2</v>
      </c>
      <c r="N224" s="104">
        <v>8.1699999999999995E-2</v>
      </c>
      <c r="O224" s="103">
        <v>1757700</v>
      </c>
      <c r="P224" s="103">
        <v>90.73</v>
      </c>
      <c r="Q224" s="103">
        <v>0</v>
      </c>
      <c r="R224" s="103">
        <v>1594.7612099999999</v>
      </c>
      <c r="S224" s="104">
        <v>6.1000000000000004E-3</v>
      </c>
      <c r="T224" s="104">
        <v>2E-3</v>
      </c>
      <c r="U224" s="104">
        <v>5.0000000000000001E-4</v>
      </c>
    </row>
    <row r="225" spans="2:21" s="99" customFormat="1">
      <c r="B225" s="102" t="s">
        <v>999</v>
      </c>
      <c r="C225" s="102" t="s">
        <v>1000</v>
      </c>
      <c r="D225" s="102" t="s">
        <v>100</v>
      </c>
      <c r="E225" s="102" t="s">
        <v>123</v>
      </c>
      <c r="F225" s="102" t="s">
        <v>1001</v>
      </c>
      <c r="G225" s="102" t="s">
        <v>657</v>
      </c>
      <c r="H225" s="102" t="s">
        <v>969</v>
      </c>
      <c r="I225" s="102" t="s">
        <v>150</v>
      </c>
      <c r="J225" s="102" t="s">
        <v>588</v>
      </c>
      <c r="K225" s="103">
        <v>2.83</v>
      </c>
      <c r="L225" s="102" t="s">
        <v>102</v>
      </c>
      <c r="M225" s="104">
        <v>4.3999999999999997E-2</v>
      </c>
      <c r="N225" s="104">
        <v>5.5E-2</v>
      </c>
      <c r="O225" s="103">
        <v>1054230</v>
      </c>
      <c r="P225" s="103">
        <v>97.2</v>
      </c>
      <c r="Q225" s="103">
        <v>0</v>
      </c>
      <c r="R225" s="103">
        <v>1024.71156</v>
      </c>
      <c r="S225" s="104">
        <v>4.7999999999999996E-3</v>
      </c>
      <c r="T225" s="104">
        <v>1.2999999999999999E-3</v>
      </c>
      <c r="U225" s="104">
        <v>2.9999999999999997E-4</v>
      </c>
    </row>
    <row r="226" spans="2:21" s="99" customFormat="1">
      <c r="B226" s="102" t="s">
        <v>1002</v>
      </c>
      <c r="C226" s="102" t="s">
        <v>1003</v>
      </c>
      <c r="D226" s="102" t="s">
        <v>100</v>
      </c>
      <c r="E226" s="102" t="s">
        <v>123</v>
      </c>
      <c r="F226" s="102" t="s">
        <v>1004</v>
      </c>
      <c r="G226" s="102" t="s">
        <v>838</v>
      </c>
      <c r="H226" s="102" t="s">
        <v>693</v>
      </c>
      <c r="I226" s="102" t="s">
        <v>336</v>
      </c>
      <c r="J226" s="102" t="s">
        <v>562</v>
      </c>
      <c r="K226" s="103">
        <v>4.05</v>
      </c>
      <c r="L226" s="102" t="s">
        <v>102</v>
      </c>
      <c r="M226" s="104">
        <v>5.2499999999999998E-2</v>
      </c>
      <c r="N226" s="104">
        <v>6.6500000000000004E-2</v>
      </c>
      <c r="O226" s="103">
        <v>672000</v>
      </c>
      <c r="P226" s="103">
        <v>96.07</v>
      </c>
      <c r="Q226" s="103">
        <v>0</v>
      </c>
      <c r="R226" s="103">
        <v>645.59040000000005</v>
      </c>
      <c r="S226" s="104">
        <v>2E-3</v>
      </c>
      <c r="T226" s="104">
        <v>8.0000000000000004E-4</v>
      </c>
      <c r="U226" s="104">
        <v>2.0000000000000001E-4</v>
      </c>
    </row>
    <row r="227" spans="2:21" s="99" customFormat="1">
      <c r="B227" s="102" t="s">
        <v>1005</v>
      </c>
      <c r="C227" s="102" t="s">
        <v>1006</v>
      </c>
      <c r="D227" s="102" t="s">
        <v>100</v>
      </c>
      <c r="E227" s="102" t="s">
        <v>123</v>
      </c>
      <c r="F227" s="102" t="s">
        <v>1007</v>
      </c>
      <c r="G227" s="102" t="s">
        <v>1008</v>
      </c>
      <c r="H227" s="102" t="s">
        <v>969</v>
      </c>
      <c r="I227" s="102" t="s">
        <v>150</v>
      </c>
      <c r="J227" s="102" t="s">
        <v>632</v>
      </c>
      <c r="K227" s="103">
        <v>4.0999999999999996</v>
      </c>
      <c r="L227" s="102" t="s">
        <v>102</v>
      </c>
      <c r="M227" s="104">
        <v>2.9100000000000001E-2</v>
      </c>
      <c r="N227" s="104">
        <v>6.8199999999999997E-2</v>
      </c>
      <c r="O227" s="103">
        <v>3175472.45</v>
      </c>
      <c r="P227" s="103">
        <v>85.7</v>
      </c>
      <c r="Q227" s="103">
        <v>0</v>
      </c>
      <c r="R227" s="103">
        <v>2721.3798896500002</v>
      </c>
      <c r="S227" s="104">
        <v>3.5999999999999999E-3</v>
      </c>
      <c r="T227" s="104">
        <v>3.3E-3</v>
      </c>
      <c r="U227" s="104">
        <v>8.9999999999999998E-4</v>
      </c>
    </row>
    <row r="228" spans="2:21" s="99" customFormat="1">
      <c r="B228" s="102" t="s">
        <v>1009</v>
      </c>
      <c r="C228" s="102" t="s">
        <v>1010</v>
      </c>
      <c r="D228" s="102" t="s">
        <v>100</v>
      </c>
      <c r="E228" s="102" t="s">
        <v>123</v>
      </c>
      <c r="F228" s="102" t="s">
        <v>1011</v>
      </c>
      <c r="G228" s="102" t="s">
        <v>685</v>
      </c>
      <c r="H228" s="102" t="s">
        <v>693</v>
      </c>
      <c r="I228" s="102" t="s">
        <v>336</v>
      </c>
      <c r="J228" s="102" t="s">
        <v>637</v>
      </c>
      <c r="K228" s="103">
        <v>0.68</v>
      </c>
      <c r="L228" s="102" t="s">
        <v>102</v>
      </c>
      <c r="M228" s="104">
        <v>4.3999999999999997E-2</v>
      </c>
      <c r="N228" s="104">
        <v>4.2700000000000002E-2</v>
      </c>
      <c r="O228" s="103">
        <v>807836.09</v>
      </c>
      <c r="P228" s="103">
        <v>101.22</v>
      </c>
      <c r="Q228" s="103">
        <v>0</v>
      </c>
      <c r="R228" s="103">
        <v>817.69169029800003</v>
      </c>
      <c r="S228" s="104">
        <v>1.3100000000000001E-2</v>
      </c>
      <c r="T228" s="104">
        <v>1E-3</v>
      </c>
      <c r="U228" s="104">
        <v>2.9999999999999997E-4</v>
      </c>
    </row>
    <row r="229" spans="2:21" s="99" customFormat="1">
      <c r="B229" s="102" t="s">
        <v>1012</v>
      </c>
      <c r="C229" s="102" t="s">
        <v>1013</v>
      </c>
      <c r="D229" s="102" t="s">
        <v>100</v>
      </c>
      <c r="E229" s="102" t="s">
        <v>123</v>
      </c>
      <c r="F229" s="102" t="s">
        <v>1011</v>
      </c>
      <c r="G229" s="102" t="s">
        <v>685</v>
      </c>
      <c r="H229" s="102" t="s">
        <v>693</v>
      </c>
      <c r="I229" s="102" t="s">
        <v>336</v>
      </c>
      <c r="J229" s="102" t="s">
        <v>1014</v>
      </c>
      <c r="K229" s="103">
        <v>2.1800000000000002</v>
      </c>
      <c r="L229" s="102" t="s">
        <v>102</v>
      </c>
      <c r="M229" s="104">
        <v>4.9500000000000002E-2</v>
      </c>
      <c r="N229" s="104">
        <v>5.7799999999999997E-2</v>
      </c>
      <c r="O229" s="103">
        <v>1100000</v>
      </c>
      <c r="P229" s="103">
        <v>99.64</v>
      </c>
      <c r="Q229" s="103">
        <v>0</v>
      </c>
      <c r="R229" s="103">
        <v>1096.04</v>
      </c>
      <c r="S229" s="104">
        <v>1.0999999999999999E-2</v>
      </c>
      <c r="T229" s="104">
        <v>1.2999999999999999E-3</v>
      </c>
      <c r="U229" s="104">
        <v>4.0000000000000002E-4</v>
      </c>
    </row>
    <row r="230" spans="2:21" s="99" customFormat="1">
      <c r="B230" s="102" t="s">
        <v>1015</v>
      </c>
      <c r="C230" s="102" t="s">
        <v>1016</v>
      </c>
      <c r="D230" s="102" t="s">
        <v>100</v>
      </c>
      <c r="E230" s="102" t="s">
        <v>123</v>
      </c>
      <c r="F230" s="102" t="s">
        <v>1017</v>
      </c>
      <c r="G230" s="102" t="s">
        <v>467</v>
      </c>
      <c r="H230" s="102" t="s">
        <v>702</v>
      </c>
      <c r="I230" s="102" t="s">
        <v>336</v>
      </c>
      <c r="J230" s="102" t="s">
        <v>1018</v>
      </c>
      <c r="K230" s="103">
        <v>1.72</v>
      </c>
      <c r="L230" s="102" t="s">
        <v>102</v>
      </c>
      <c r="M230" s="104">
        <v>3.5499999999999997E-2</v>
      </c>
      <c r="N230" s="104">
        <v>4.4600000000000001E-2</v>
      </c>
      <c r="O230" s="103">
        <v>14812.08</v>
      </c>
      <c r="P230" s="103">
        <v>100</v>
      </c>
      <c r="Q230" s="103">
        <v>0</v>
      </c>
      <c r="R230" s="103">
        <v>14.81208</v>
      </c>
      <c r="S230" s="104">
        <v>2.0000000000000001E-4</v>
      </c>
      <c r="T230" s="104">
        <v>0</v>
      </c>
      <c r="U230" s="104">
        <v>0</v>
      </c>
    </row>
    <row r="231" spans="2:21" s="99" customFormat="1">
      <c r="B231" s="102" t="s">
        <v>1019</v>
      </c>
      <c r="C231" s="102" t="s">
        <v>1020</v>
      </c>
      <c r="D231" s="102" t="s">
        <v>100</v>
      </c>
      <c r="E231" s="102" t="s">
        <v>123</v>
      </c>
      <c r="F231" s="102" t="s">
        <v>722</v>
      </c>
      <c r="G231" s="102" t="s">
        <v>685</v>
      </c>
      <c r="H231" s="102" t="s">
        <v>702</v>
      </c>
      <c r="I231" s="102" t="s">
        <v>336</v>
      </c>
      <c r="J231" s="102" t="s">
        <v>513</v>
      </c>
      <c r="K231" s="103">
        <v>0.25</v>
      </c>
      <c r="L231" s="102" t="s">
        <v>102</v>
      </c>
      <c r="M231" s="104">
        <v>5.0999999999999997E-2</v>
      </c>
      <c r="N231" s="104">
        <v>5.3600000000000002E-2</v>
      </c>
      <c r="O231" s="103">
        <v>615522.5</v>
      </c>
      <c r="P231" s="103">
        <v>101.23</v>
      </c>
      <c r="Q231" s="103">
        <v>0</v>
      </c>
      <c r="R231" s="103">
        <v>623.09342675000005</v>
      </c>
      <c r="S231" s="104">
        <v>1.35E-2</v>
      </c>
      <c r="T231" s="104">
        <v>8.0000000000000004E-4</v>
      </c>
      <c r="U231" s="104">
        <v>2.0000000000000001E-4</v>
      </c>
    </row>
    <row r="232" spans="2:21" s="99" customFormat="1">
      <c r="B232" s="102" t="s">
        <v>1021</v>
      </c>
      <c r="C232" s="102" t="s">
        <v>1022</v>
      </c>
      <c r="D232" s="102" t="s">
        <v>100</v>
      </c>
      <c r="E232" s="102" t="s">
        <v>123</v>
      </c>
      <c r="F232" s="102" t="s">
        <v>1023</v>
      </c>
      <c r="G232" s="102" t="s">
        <v>685</v>
      </c>
      <c r="H232" s="102" t="s">
        <v>706</v>
      </c>
      <c r="I232" s="102" t="s">
        <v>150</v>
      </c>
      <c r="J232" s="102" t="s">
        <v>632</v>
      </c>
      <c r="K232" s="103">
        <v>0.82</v>
      </c>
      <c r="L232" s="102" t="s">
        <v>102</v>
      </c>
      <c r="M232" s="104">
        <v>5.1499999999999997E-2</v>
      </c>
      <c r="N232" s="104">
        <v>4.1500000000000002E-2</v>
      </c>
      <c r="O232" s="103">
        <v>490367</v>
      </c>
      <c r="P232" s="103">
        <v>101.69</v>
      </c>
      <c r="Q232" s="103">
        <v>0</v>
      </c>
      <c r="R232" s="103">
        <v>498.65420230000001</v>
      </c>
      <c r="S232" s="104">
        <v>1.72E-2</v>
      </c>
      <c r="T232" s="104">
        <v>5.9999999999999995E-4</v>
      </c>
      <c r="U232" s="104">
        <v>2.0000000000000001E-4</v>
      </c>
    </row>
    <row r="233" spans="2:21" s="99" customFormat="1">
      <c r="B233" s="102" t="s">
        <v>1024</v>
      </c>
      <c r="C233" s="102">
        <v>11605710</v>
      </c>
      <c r="D233" s="102" t="s">
        <v>100</v>
      </c>
      <c r="E233" s="102" t="s">
        <v>123</v>
      </c>
      <c r="F233" s="102" t="s">
        <v>1025</v>
      </c>
      <c r="G233" s="102" t="s">
        <v>685</v>
      </c>
      <c r="H233" s="102" t="s">
        <v>711</v>
      </c>
      <c r="I233" s="102" t="s">
        <v>336</v>
      </c>
      <c r="J233" s="102" t="s">
        <v>672</v>
      </c>
      <c r="K233" s="103">
        <v>1.92</v>
      </c>
      <c r="L233" s="102" t="s">
        <v>102</v>
      </c>
      <c r="M233" s="104">
        <v>4.8000000000000001E-2</v>
      </c>
      <c r="N233" s="104">
        <v>5.1799999999999999E-2</v>
      </c>
      <c r="O233" s="103">
        <v>1380000</v>
      </c>
      <c r="P233" s="103">
        <f t="shared" ref="P233:P234" si="11">R233*1000/O233*100</f>
        <v>97.306174863387682</v>
      </c>
      <c r="Q233" s="103">
        <v>0</v>
      </c>
      <c r="R233" s="103">
        <f>1342825.21311475/1000</f>
        <v>1342.8252131147501</v>
      </c>
      <c r="S233" s="104">
        <v>1.3899999999999999E-2</v>
      </c>
      <c r="T233" s="104">
        <f>R233/$R$11</f>
        <v>1.6459695943763712E-3</v>
      </c>
      <c r="U233" s="104">
        <f>R233/'סכום נכסי הקרן'!$C$42</f>
        <v>4.453231702803248E-4</v>
      </c>
    </row>
    <row r="234" spans="2:21" s="99" customFormat="1">
      <c r="B234" s="102" t="s">
        <v>1024</v>
      </c>
      <c r="C234" s="102">
        <v>1160571</v>
      </c>
      <c r="D234" s="102" t="s">
        <v>100</v>
      </c>
      <c r="E234" s="102" t="s">
        <v>123</v>
      </c>
      <c r="F234" s="102" t="s">
        <v>1025</v>
      </c>
      <c r="G234" s="102" t="s">
        <v>685</v>
      </c>
      <c r="H234" s="102" t="s">
        <v>711</v>
      </c>
      <c r="I234" s="102" t="s">
        <v>336</v>
      </c>
      <c r="J234" s="102" t="s">
        <v>672</v>
      </c>
      <c r="K234" s="103">
        <v>0</v>
      </c>
      <c r="L234" s="102" t="s">
        <v>102</v>
      </c>
      <c r="M234" s="104">
        <v>0</v>
      </c>
      <c r="N234" s="104">
        <v>0</v>
      </c>
      <c r="O234" s="103">
        <v>917070.75</v>
      </c>
      <c r="P234" s="103">
        <f t="shared" si="11"/>
        <v>99.41</v>
      </c>
      <c r="Q234" s="103">
        <v>0</v>
      </c>
      <c r="R234" s="103">
        <f>911660.032575/1000</f>
        <v>911.66003257499995</v>
      </c>
      <c r="S234" s="104">
        <v>0</v>
      </c>
      <c r="T234" s="104">
        <f>R234/$R$11</f>
        <v>1.1174683639920547E-3</v>
      </c>
      <c r="U234" s="104">
        <f>R234/'סכום נכסי הקרן'!$C$42</f>
        <v>3.0233520487931901E-4</v>
      </c>
    </row>
    <row r="235" spans="2:21" s="99" customFormat="1">
      <c r="B235" s="102" t="s">
        <v>1026</v>
      </c>
      <c r="C235" s="102" t="s">
        <v>1027</v>
      </c>
      <c r="D235" s="102" t="s">
        <v>100</v>
      </c>
      <c r="E235" s="102" t="s">
        <v>123</v>
      </c>
      <c r="F235" s="102" t="s">
        <v>710</v>
      </c>
      <c r="G235" s="102" t="s">
        <v>616</v>
      </c>
      <c r="H235" s="102" t="s">
        <v>711</v>
      </c>
      <c r="I235" s="102" t="s">
        <v>336</v>
      </c>
      <c r="J235" s="102" t="s">
        <v>963</v>
      </c>
      <c r="K235" s="103">
        <v>2.06</v>
      </c>
      <c r="L235" s="102" t="s">
        <v>102</v>
      </c>
      <c r="M235" s="104">
        <v>4.8000000000000001E-2</v>
      </c>
      <c r="N235" s="104">
        <v>6.9099999999999995E-2</v>
      </c>
      <c r="O235" s="103">
        <v>3827969.68</v>
      </c>
      <c r="P235" s="103">
        <v>97.2</v>
      </c>
      <c r="Q235" s="103">
        <v>0</v>
      </c>
      <c r="R235" s="103">
        <v>3720.7865289599999</v>
      </c>
      <c r="S235" s="104">
        <v>2.7000000000000001E-3</v>
      </c>
      <c r="T235" s="104">
        <v>4.5999999999999999E-3</v>
      </c>
      <c r="U235" s="104">
        <v>1.1999999999999999E-3</v>
      </c>
    </row>
    <row r="236" spans="2:21" s="99" customFormat="1">
      <c r="B236" s="102" t="s">
        <v>1028</v>
      </c>
      <c r="C236" s="102" t="s">
        <v>1029</v>
      </c>
      <c r="D236" s="102" t="s">
        <v>100</v>
      </c>
      <c r="E236" s="102" t="s">
        <v>123</v>
      </c>
      <c r="F236" s="102" t="s">
        <v>1030</v>
      </c>
      <c r="G236" s="102" t="s">
        <v>838</v>
      </c>
      <c r="H236" s="102" t="s">
        <v>1031</v>
      </c>
      <c r="I236" s="102" t="s">
        <v>336</v>
      </c>
      <c r="J236" s="102" t="s">
        <v>913</v>
      </c>
      <c r="K236" s="103">
        <v>3.49</v>
      </c>
      <c r="L236" s="102" t="s">
        <v>102</v>
      </c>
      <c r="M236" s="104">
        <v>5.4800000000000001E-2</v>
      </c>
      <c r="N236" s="104">
        <v>6.6199999999999995E-2</v>
      </c>
      <c r="O236" s="103">
        <v>1017840</v>
      </c>
      <c r="P236" s="103">
        <v>97.85</v>
      </c>
      <c r="Q236" s="103">
        <v>0</v>
      </c>
      <c r="R236" s="103">
        <v>995.95644000000004</v>
      </c>
      <c r="S236" s="104">
        <v>8.0000000000000004E-4</v>
      </c>
      <c r="T236" s="104">
        <v>1.1999999999999999E-3</v>
      </c>
      <c r="U236" s="104">
        <v>2.9999999999999997E-4</v>
      </c>
    </row>
    <row r="237" spans="2:21" s="99" customFormat="1">
      <c r="B237" s="102" t="s">
        <v>1032</v>
      </c>
      <c r="C237" s="102" t="s">
        <v>1033</v>
      </c>
      <c r="D237" s="102" t="s">
        <v>100</v>
      </c>
      <c r="E237" s="102" t="s">
        <v>123</v>
      </c>
      <c r="F237" s="102" t="s">
        <v>1030</v>
      </c>
      <c r="G237" s="102" t="s">
        <v>838</v>
      </c>
      <c r="H237" s="102" t="s">
        <v>1031</v>
      </c>
      <c r="I237" s="102" t="s">
        <v>336</v>
      </c>
      <c r="J237" s="102" t="s">
        <v>905</v>
      </c>
      <c r="K237" s="103">
        <v>1.35</v>
      </c>
      <c r="L237" s="102" t="s">
        <v>102</v>
      </c>
      <c r="M237" s="104">
        <v>4.2999999999999997E-2</v>
      </c>
      <c r="N237" s="104">
        <v>4.6199999999999998E-2</v>
      </c>
      <c r="O237" s="103">
        <v>2355525.2799999998</v>
      </c>
      <c r="P237" s="103">
        <v>100.1</v>
      </c>
      <c r="Q237" s="103">
        <v>0</v>
      </c>
      <c r="R237" s="103">
        <v>2357.88080528</v>
      </c>
      <c r="S237" s="104">
        <v>1.6999999999999999E-3</v>
      </c>
      <c r="T237" s="104">
        <v>2.8999999999999998E-3</v>
      </c>
      <c r="U237" s="104">
        <v>8.0000000000000004E-4</v>
      </c>
    </row>
    <row r="238" spans="2:21" s="99" customFormat="1">
      <c r="B238" s="102" t="s">
        <v>1034</v>
      </c>
      <c r="C238" s="102" t="s">
        <v>1035</v>
      </c>
      <c r="D238" s="102" t="s">
        <v>100</v>
      </c>
      <c r="E238" s="102" t="s">
        <v>123</v>
      </c>
      <c r="F238" s="102" t="s">
        <v>1036</v>
      </c>
      <c r="G238" s="102" t="s">
        <v>628</v>
      </c>
      <c r="H238" s="102" t="s">
        <v>219</v>
      </c>
      <c r="I238" s="102" t="s">
        <v>715</v>
      </c>
      <c r="J238" s="102" t="s">
        <v>1037</v>
      </c>
      <c r="K238" s="103">
        <v>0</v>
      </c>
      <c r="L238" s="102" t="s">
        <v>102</v>
      </c>
      <c r="M238" s="104">
        <v>0.03</v>
      </c>
      <c r="N238" s="104">
        <v>0</v>
      </c>
      <c r="O238" s="103">
        <v>744118.1</v>
      </c>
      <c r="P238" s="103">
        <v>18.809999999999999</v>
      </c>
      <c r="Q238" s="103">
        <v>0</v>
      </c>
      <c r="R238" s="103">
        <v>139.96861461</v>
      </c>
      <c r="S238" s="104">
        <v>9.1000000000000004E-3</v>
      </c>
      <c r="T238" s="104">
        <v>2.0000000000000001E-4</v>
      </c>
      <c r="U238" s="104">
        <v>0</v>
      </c>
    </row>
    <row r="239" spans="2:21" s="99" customFormat="1">
      <c r="B239" s="102" t="s">
        <v>1038</v>
      </c>
      <c r="C239" s="102" t="s">
        <v>1039</v>
      </c>
      <c r="D239" s="102" t="s">
        <v>100</v>
      </c>
      <c r="E239" s="102" t="s">
        <v>123</v>
      </c>
      <c r="F239" s="102" t="s">
        <v>1036</v>
      </c>
      <c r="G239" s="102" t="s">
        <v>628</v>
      </c>
      <c r="H239" s="102" t="s">
        <v>219</v>
      </c>
      <c r="I239" s="102" t="s">
        <v>715</v>
      </c>
      <c r="J239" s="102" t="s">
        <v>1040</v>
      </c>
      <c r="K239" s="103">
        <v>1.35</v>
      </c>
      <c r="L239" s="102" t="s">
        <v>102</v>
      </c>
      <c r="M239" s="104">
        <v>3.95E-2</v>
      </c>
      <c r="N239" s="104">
        <v>0.32740000000000002</v>
      </c>
      <c r="O239" s="103">
        <v>4295999.28</v>
      </c>
      <c r="P239" s="103">
        <v>72</v>
      </c>
      <c r="Q239" s="103">
        <v>0</v>
      </c>
      <c r="R239" s="103">
        <v>3093.1194816000002</v>
      </c>
      <c r="S239" s="104">
        <v>7.4000000000000003E-3</v>
      </c>
      <c r="T239" s="104">
        <v>3.8E-3</v>
      </c>
      <c r="U239" s="104">
        <v>1E-3</v>
      </c>
    </row>
    <row r="240" spans="2:21" s="99" customFormat="1">
      <c r="B240" s="102" t="s">
        <v>1041</v>
      </c>
      <c r="C240" s="102" t="s">
        <v>1042</v>
      </c>
      <c r="D240" s="102" t="s">
        <v>100</v>
      </c>
      <c r="E240" s="102" t="s">
        <v>123</v>
      </c>
      <c r="F240" s="102" t="s">
        <v>1043</v>
      </c>
      <c r="G240" s="102" t="s">
        <v>719</v>
      </c>
      <c r="H240" s="102" t="s">
        <v>219</v>
      </c>
      <c r="I240" s="102" t="s">
        <v>715</v>
      </c>
      <c r="J240" s="102" t="s">
        <v>963</v>
      </c>
      <c r="K240" s="103">
        <v>1.87</v>
      </c>
      <c r="L240" s="102" t="s">
        <v>102</v>
      </c>
      <c r="M240" s="104">
        <v>3.3000000000000002E-2</v>
      </c>
      <c r="N240" s="104">
        <v>5.4600000000000003E-2</v>
      </c>
      <c r="O240" s="103">
        <v>5344737.5</v>
      </c>
      <c r="P240" s="103">
        <v>97.04</v>
      </c>
      <c r="Q240" s="103">
        <v>0</v>
      </c>
      <c r="R240" s="103">
        <v>5186.5332699999999</v>
      </c>
      <c r="S240" s="104">
        <v>1.49E-2</v>
      </c>
      <c r="T240" s="104">
        <v>6.4000000000000003E-3</v>
      </c>
      <c r="U240" s="104">
        <v>1.6999999999999999E-3</v>
      </c>
    </row>
    <row r="241" spans="2:21" s="99" customFormat="1">
      <c r="B241" s="102" t="s">
        <v>1044</v>
      </c>
      <c r="C241" s="102" t="s">
        <v>1045</v>
      </c>
      <c r="D241" s="102" t="s">
        <v>100</v>
      </c>
      <c r="E241" s="102" t="s">
        <v>123</v>
      </c>
      <c r="F241" s="102" t="s">
        <v>1046</v>
      </c>
      <c r="G241" s="102" t="s">
        <v>628</v>
      </c>
      <c r="H241" s="102" t="s">
        <v>219</v>
      </c>
      <c r="I241" s="102" t="s">
        <v>715</v>
      </c>
      <c r="J241" s="102" t="s">
        <v>456</v>
      </c>
      <c r="K241" s="103">
        <v>0.04</v>
      </c>
      <c r="L241" s="102" t="s">
        <v>102</v>
      </c>
      <c r="M241" s="104">
        <v>5.4899999999999997E-2</v>
      </c>
      <c r="N241" s="104">
        <v>8.72E-2</v>
      </c>
      <c r="O241" s="103">
        <v>6957634.1799999997</v>
      </c>
      <c r="P241" s="103">
        <v>102.4</v>
      </c>
      <c r="Q241" s="103">
        <v>0</v>
      </c>
      <c r="R241" s="103">
        <v>7124.6174003200003</v>
      </c>
      <c r="S241" s="104">
        <v>3.6400000000000002E-2</v>
      </c>
      <c r="T241" s="104">
        <v>8.6999999999999994E-3</v>
      </c>
      <c r="U241" s="104">
        <v>2.3999999999999998E-3</v>
      </c>
    </row>
    <row r="242" spans="2:21" s="99" customFormat="1">
      <c r="B242" s="102" t="s">
        <v>1047</v>
      </c>
      <c r="C242" s="102" t="s">
        <v>1048</v>
      </c>
      <c r="D242" s="102" t="s">
        <v>100</v>
      </c>
      <c r="E242" s="102" t="s">
        <v>123</v>
      </c>
      <c r="F242" s="102" t="s">
        <v>910</v>
      </c>
      <c r="G242" s="102" t="s">
        <v>719</v>
      </c>
      <c r="H242" s="102" t="s">
        <v>219</v>
      </c>
      <c r="I242" s="102" t="s">
        <v>715</v>
      </c>
      <c r="J242" s="102" t="s">
        <v>317</v>
      </c>
      <c r="K242" s="103">
        <v>2.09</v>
      </c>
      <c r="L242" s="102" t="s">
        <v>102</v>
      </c>
      <c r="M242" s="104">
        <v>4.2500000000000003E-2</v>
      </c>
      <c r="N242" s="104">
        <v>4.9200000000000001E-2</v>
      </c>
      <c r="O242" s="103">
        <v>1044636.45</v>
      </c>
      <c r="P242" s="103">
        <v>99.09</v>
      </c>
      <c r="Q242" s="103">
        <v>0</v>
      </c>
      <c r="R242" s="103">
        <v>1035.1302583050001</v>
      </c>
      <c r="S242" s="104">
        <v>1.0699999999999999E-2</v>
      </c>
      <c r="T242" s="104">
        <v>1.2999999999999999E-3</v>
      </c>
      <c r="U242" s="104">
        <v>2.9999999999999997E-4</v>
      </c>
    </row>
    <row r="243" spans="2:21" s="99" customFormat="1">
      <c r="B243" s="102" t="s">
        <v>1049</v>
      </c>
      <c r="C243" s="102" t="s">
        <v>1050</v>
      </c>
      <c r="D243" s="102" t="s">
        <v>100</v>
      </c>
      <c r="E243" s="102" t="s">
        <v>123</v>
      </c>
      <c r="F243" s="102" t="s">
        <v>1051</v>
      </c>
      <c r="G243" s="102" t="s">
        <v>719</v>
      </c>
      <c r="H243" s="102" t="s">
        <v>219</v>
      </c>
      <c r="I243" s="102" t="s">
        <v>715</v>
      </c>
      <c r="J243" s="102" t="s">
        <v>406</v>
      </c>
      <c r="K243" s="103">
        <v>3.56</v>
      </c>
      <c r="L243" s="102" t="s">
        <v>102</v>
      </c>
      <c r="M243" s="104">
        <v>2.5000000000000001E-2</v>
      </c>
      <c r="N243" s="104">
        <v>6.8099999999999994E-2</v>
      </c>
      <c r="O243" s="103">
        <v>1535911</v>
      </c>
      <c r="P243" s="103">
        <v>86.9</v>
      </c>
      <c r="Q243" s="103">
        <v>0</v>
      </c>
      <c r="R243" s="103">
        <v>1334.7066589999999</v>
      </c>
      <c r="S243" s="104">
        <v>6.1000000000000004E-3</v>
      </c>
      <c r="T243" s="104">
        <v>1.6000000000000001E-3</v>
      </c>
      <c r="U243" s="104">
        <v>4.0000000000000002E-4</v>
      </c>
    </row>
    <row r="244" spans="2:21" s="99" customFormat="1">
      <c r="B244" s="102" t="s">
        <v>1052</v>
      </c>
      <c r="C244" s="102" t="s">
        <v>1053</v>
      </c>
      <c r="D244" s="102" t="s">
        <v>100</v>
      </c>
      <c r="E244" s="102" t="s">
        <v>123</v>
      </c>
      <c r="F244" s="102" t="s">
        <v>1054</v>
      </c>
      <c r="G244" s="102" t="s">
        <v>132</v>
      </c>
      <c r="H244" s="102" t="s">
        <v>219</v>
      </c>
      <c r="I244" s="102" t="s">
        <v>715</v>
      </c>
      <c r="J244" s="102" t="s">
        <v>377</v>
      </c>
      <c r="K244" s="103">
        <v>2.08</v>
      </c>
      <c r="L244" s="102" t="s">
        <v>102</v>
      </c>
      <c r="M244" s="104">
        <v>3.85E-2</v>
      </c>
      <c r="N244" s="104">
        <v>4.7699999999999999E-2</v>
      </c>
      <c r="O244" s="103">
        <v>1044715.84</v>
      </c>
      <c r="P244" s="103">
        <v>99.5</v>
      </c>
      <c r="Q244" s="103">
        <v>0</v>
      </c>
      <c r="R244" s="103">
        <v>1039.4922607999999</v>
      </c>
      <c r="S244" s="104">
        <v>2.0999999999999999E-3</v>
      </c>
      <c r="T244" s="104">
        <v>1.2999999999999999E-3</v>
      </c>
      <c r="U244" s="104">
        <v>2.9999999999999997E-4</v>
      </c>
    </row>
    <row r="245" spans="2:21" s="99" customFormat="1">
      <c r="B245" s="102" t="s">
        <v>1055</v>
      </c>
      <c r="C245" s="102" t="s">
        <v>1056</v>
      </c>
      <c r="D245" s="102" t="s">
        <v>100</v>
      </c>
      <c r="E245" s="102" t="s">
        <v>123</v>
      </c>
      <c r="F245" s="102" t="s">
        <v>1054</v>
      </c>
      <c r="G245" s="102" t="s">
        <v>132</v>
      </c>
      <c r="H245" s="102" t="s">
        <v>219</v>
      </c>
      <c r="I245" s="102" t="s">
        <v>715</v>
      </c>
      <c r="J245" s="102" t="s">
        <v>1057</v>
      </c>
      <c r="K245" s="103">
        <v>3.84</v>
      </c>
      <c r="L245" s="102" t="s">
        <v>102</v>
      </c>
      <c r="M245" s="104">
        <v>3.6499999999999998E-2</v>
      </c>
      <c r="N245" s="104">
        <v>5.7700000000000001E-2</v>
      </c>
      <c r="O245" s="103">
        <v>5214540</v>
      </c>
      <c r="P245" s="103">
        <v>93.74</v>
      </c>
      <c r="Q245" s="103">
        <v>0</v>
      </c>
      <c r="R245" s="103">
        <v>4888.1097959999997</v>
      </c>
      <c r="S245" s="104">
        <v>3.5000000000000001E-3</v>
      </c>
      <c r="T245" s="104">
        <v>6.0000000000000001E-3</v>
      </c>
      <c r="U245" s="104">
        <v>1.6000000000000001E-3</v>
      </c>
    </row>
    <row r="246" spans="2:21" s="99" customFormat="1">
      <c r="B246" s="102" t="s">
        <v>1058</v>
      </c>
      <c r="C246" s="102" t="s">
        <v>1059</v>
      </c>
      <c r="D246" s="102" t="s">
        <v>100</v>
      </c>
      <c r="E246" s="102" t="s">
        <v>123</v>
      </c>
      <c r="F246" s="102" t="s">
        <v>1060</v>
      </c>
      <c r="G246" s="102" t="s">
        <v>685</v>
      </c>
      <c r="H246" s="102" t="s">
        <v>219</v>
      </c>
      <c r="I246" s="102" t="s">
        <v>715</v>
      </c>
      <c r="J246" s="102" t="s">
        <v>1061</v>
      </c>
      <c r="K246" s="103">
        <v>0</v>
      </c>
      <c r="L246" s="102" t="s">
        <v>102</v>
      </c>
      <c r="M246" s="104">
        <v>9.8500000000000004E-2</v>
      </c>
      <c r="N246" s="104">
        <v>0</v>
      </c>
      <c r="O246" s="103">
        <v>504561.75</v>
      </c>
      <c r="P246" s="103">
        <v>9.43</v>
      </c>
      <c r="Q246" s="103">
        <v>0</v>
      </c>
      <c r="R246" s="103">
        <v>47.580173025000001</v>
      </c>
      <c r="S246" s="104">
        <v>7.9000000000000008E-3</v>
      </c>
      <c r="T246" s="104">
        <v>1E-4</v>
      </c>
      <c r="U246" s="104">
        <v>0</v>
      </c>
    </row>
    <row r="247" spans="2:21" s="99" customFormat="1">
      <c r="B247" s="102" t="s">
        <v>1065</v>
      </c>
      <c r="C247" s="102">
        <v>11583690</v>
      </c>
      <c r="D247" s="102" t="s">
        <v>100</v>
      </c>
      <c r="E247" s="102" t="s">
        <v>123</v>
      </c>
      <c r="F247" s="102" t="s">
        <v>1062</v>
      </c>
      <c r="G247" s="102" t="s">
        <v>1063</v>
      </c>
      <c r="H247" s="102" t="s">
        <v>219</v>
      </c>
      <c r="I247" s="102" t="s">
        <v>715</v>
      </c>
      <c r="J247" s="102" t="s">
        <v>1064</v>
      </c>
      <c r="K247" s="103">
        <v>1.64</v>
      </c>
      <c r="L247" s="102" t="s">
        <v>102</v>
      </c>
      <c r="M247" s="104">
        <v>5.6000000000000001E-2</v>
      </c>
      <c r="N247" s="104">
        <v>5.4899999999999997E-2</v>
      </c>
      <c r="O247" s="103">
        <v>1180000</v>
      </c>
      <c r="P247" s="103">
        <f>R247*1000/O247*100</f>
        <v>100.6660655737705</v>
      </c>
      <c r="Q247" s="103">
        <v>0</v>
      </c>
      <c r="R247" s="103">
        <f>1200.06-12.2004262295082</f>
        <v>1187.8595737704918</v>
      </c>
      <c r="S247" s="104">
        <v>2.1499999999999998E-2</v>
      </c>
      <c r="T247" s="104">
        <f>R247/$R$11</f>
        <v>1.4560202785290025E-3</v>
      </c>
      <c r="U247" s="104">
        <f>R247/'סכום נכסי הקרן'!$C$42</f>
        <v>3.9393167932281521E-4</v>
      </c>
    </row>
    <row r="248" spans="2:21" s="99" customFormat="1">
      <c r="B248" s="102" t="s">
        <v>1066</v>
      </c>
      <c r="C248" s="102">
        <v>77102390</v>
      </c>
      <c r="D248" s="102" t="s">
        <v>100</v>
      </c>
      <c r="E248" s="102" t="s">
        <v>123</v>
      </c>
      <c r="F248" s="102" t="s">
        <v>1067</v>
      </c>
      <c r="G248" s="102" t="s">
        <v>685</v>
      </c>
      <c r="H248" s="102" t="s">
        <v>219</v>
      </c>
      <c r="I248" s="102" t="s">
        <v>715</v>
      </c>
      <c r="J248" s="102" t="s">
        <v>1068</v>
      </c>
      <c r="K248" s="103">
        <v>3.27</v>
      </c>
      <c r="L248" s="102" t="s">
        <v>102</v>
      </c>
      <c r="M248" s="104">
        <v>3.8699999999999998E-2</v>
      </c>
      <c r="N248" s="104">
        <v>5.4300000000000001E-2</v>
      </c>
      <c r="O248" s="103">
        <v>660000</v>
      </c>
      <c r="P248" s="103">
        <f>R248*1000/O248*100</f>
        <v>95.818196721311509</v>
      </c>
      <c r="Q248" s="103">
        <v>0</v>
      </c>
      <c r="R248" s="103">
        <f>632400.098360656/1000</f>
        <v>632.40009836065599</v>
      </c>
      <c r="S248" s="104">
        <v>5.4000000000000003E-3</v>
      </c>
      <c r="T248" s="104">
        <f>R248/$R$11</f>
        <v>7.7516516908989256E-4</v>
      </c>
      <c r="U248" s="104">
        <f>R248/'סכום נכסי הקרן'!$C$42</f>
        <v>2.0972380763861241E-4</v>
      </c>
    </row>
    <row r="249" spans="2:21" s="99" customFormat="1">
      <c r="B249" s="102" t="s">
        <v>1066</v>
      </c>
      <c r="C249" s="102">
        <v>7710239</v>
      </c>
      <c r="D249" s="102" t="s">
        <v>100</v>
      </c>
      <c r="E249" s="102" t="s">
        <v>123</v>
      </c>
      <c r="F249" s="102" t="s">
        <v>1067</v>
      </c>
      <c r="G249" s="102" t="s">
        <v>685</v>
      </c>
      <c r="H249" s="102" t="s">
        <v>219</v>
      </c>
      <c r="I249" s="102" t="s">
        <v>715</v>
      </c>
      <c r="J249" s="102" t="s">
        <v>453</v>
      </c>
      <c r="K249" s="103">
        <v>0</v>
      </c>
      <c r="L249" s="102" t="s">
        <v>102</v>
      </c>
      <c r="M249" s="104">
        <v>0</v>
      </c>
      <c r="N249" s="104">
        <v>0</v>
      </c>
      <c r="O249" s="103">
        <v>1097250.17</v>
      </c>
      <c r="P249" s="103">
        <f>R249*1000/O249*100</f>
        <v>96.27000000000001</v>
      </c>
      <c r="Q249" s="103">
        <v>0</v>
      </c>
      <c r="R249" s="103">
        <f>1056322.738659/1000</f>
        <v>1056.3227386589999</v>
      </c>
      <c r="S249" s="104">
        <v>0</v>
      </c>
      <c r="T249" s="104">
        <f>R249/$R$11</f>
        <v>1.2947888472008564E-3</v>
      </c>
      <c r="U249" s="104">
        <f>R249/'סכום נכסי הקרן'!$C$42</f>
        <v>3.5030991839041584E-4</v>
      </c>
    </row>
    <row r="250" spans="2:21" s="99" customFormat="1">
      <c r="B250" s="102" t="s">
        <v>1069</v>
      </c>
      <c r="C250" s="102" t="s">
        <v>1070</v>
      </c>
      <c r="D250" s="102" t="s">
        <v>100</v>
      </c>
      <c r="E250" s="102" t="s">
        <v>123</v>
      </c>
      <c r="F250" s="102" t="s">
        <v>1071</v>
      </c>
      <c r="G250" s="102" t="s">
        <v>685</v>
      </c>
      <c r="H250" s="102" t="s">
        <v>219</v>
      </c>
      <c r="I250" s="102" t="s">
        <v>715</v>
      </c>
      <c r="J250" s="102" t="s">
        <v>1072</v>
      </c>
      <c r="K250" s="103">
        <v>1.71</v>
      </c>
      <c r="L250" s="102" t="s">
        <v>102</v>
      </c>
      <c r="M250" s="104">
        <v>6.9000000000000006E-2</v>
      </c>
      <c r="N250" s="104">
        <v>4.6600000000000003E-2</v>
      </c>
      <c r="O250" s="103">
        <v>912000</v>
      </c>
      <c r="P250" s="103">
        <v>105.71</v>
      </c>
      <c r="Q250" s="103">
        <v>0</v>
      </c>
      <c r="R250" s="103">
        <v>964.0752</v>
      </c>
      <c r="S250" s="104">
        <v>4.4000000000000003E-3</v>
      </c>
      <c r="T250" s="104">
        <v>1.1999999999999999E-3</v>
      </c>
      <c r="U250" s="104">
        <v>2.9999999999999997E-4</v>
      </c>
    </row>
    <row r="251" spans="2:21" s="99" customFormat="1">
      <c r="B251" s="102" t="s">
        <v>1073</v>
      </c>
      <c r="C251" s="102" t="s">
        <v>1074</v>
      </c>
      <c r="D251" s="102" t="s">
        <v>100</v>
      </c>
      <c r="E251" s="102" t="s">
        <v>123</v>
      </c>
      <c r="F251" s="102" t="s">
        <v>726</v>
      </c>
      <c r="G251" s="102" t="s">
        <v>685</v>
      </c>
      <c r="H251" s="102" t="s">
        <v>219</v>
      </c>
      <c r="I251" s="102" t="s">
        <v>715</v>
      </c>
      <c r="J251" s="102" t="s">
        <v>1075</v>
      </c>
      <c r="K251" s="103">
        <v>3.1</v>
      </c>
      <c r="L251" s="102" t="s">
        <v>102</v>
      </c>
      <c r="M251" s="104">
        <v>3.9E-2</v>
      </c>
      <c r="N251" s="104">
        <v>5.7500000000000002E-2</v>
      </c>
      <c r="O251" s="103">
        <v>1236818</v>
      </c>
      <c r="P251" s="103">
        <v>95.7</v>
      </c>
      <c r="Q251" s="103">
        <v>0</v>
      </c>
      <c r="R251" s="103">
        <v>1183.634826</v>
      </c>
      <c r="S251" s="104">
        <v>7.3000000000000001E-3</v>
      </c>
      <c r="T251" s="104">
        <v>1.5E-3</v>
      </c>
      <c r="U251" s="104">
        <v>4.0000000000000002E-4</v>
      </c>
    </row>
    <row r="252" spans="2:21" s="99" customFormat="1">
      <c r="B252" s="102" t="s">
        <v>1076</v>
      </c>
      <c r="C252" s="102" t="s">
        <v>1077</v>
      </c>
      <c r="D252" s="102" t="s">
        <v>100</v>
      </c>
      <c r="E252" s="102" t="s">
        <v>123</v>
      </c>
      <c r="F252" s="102" t="s">
        <v>726</v>
      </c>
      <c r="G252" s="102" t="s">
        <v>685</v>
      </c>
      <c r="H252" s="102" t="s">
        <v>219</v>
      </c>
      <c r="I252" s="102" t="s">
        <v>715</v>
      </c>
      <c r="J252" s="102" t="s">
        <v>1075</v>
      </c>
      <c r="K252" s="103">
        <v>2.58</v>
      </c>
      <c r="L252" s="102" t="s">
        <v>102</v>
      </c>
      <c r="M252" s="104">
        <v>4.9000000000000002E-2</v>
      </c>
      <c r="N252" s="104">
        <v>7.6100000000000001E-2</v>
      </c>
      <c r="O252" s="103">
        <v>1324000</v>
      </c>
      <c r="P252" s="103">
        <v>94.87</v>
      </c>
      <c r="Q252" s="103">
        <v>0</v>
      </c>
      <c r="R252" s="103">
        <v>1256.0788</v>
      </c>
      <c r="S252" s="104">
        <v>1.06E-2</v>
      </c>
      <c r="T252" s="104">
        <v>1.5E-3</v>
      </c>
      <c r="U252" s="104">
        <v>4.0000000000000002E-4</v>
      </c>
    </row>
    <row r="253" spans="2:21" s="99" customFormat="1">
      <c r="B253" s="102" t="s">
        <v>1078</v>
      </c>
      <c r="C253" s="102" t="s">
        <v>1079</v>
      </c>
      <c r="D253" s="102" t="s">
        <v>100</v>
      </c>
      <c r="E253" s="102" t="s">
        <v>123</v>
      </c>
      <c r="F253" s="102" t="s">
        <v>1080</v>
      </c>
      <c r="G253" s="102" t="s">
        <v>685</v>
      </c>
      <c r="H253" s="102" t="s">
        <v>219</v>
      </c>
      <c r="I253" s="102" t="s">
        <v>715</v>
      </c>
      <c r="J253" s="102" t="s">
        <v>1081</v>
      </c>
      <c r="K253" s="103">
        <v>3.49</v>
      </c>
      <c r="L253" s="102" t="s">
        <v>102</v>
      </c>
      <c r="M253" s="104">
        <v>3.95E-2</v>
      </c>
      <c r="N253" s="104">
        <v>6.9800000000000001E-2</v>
      </c>
      <c r="O253" s="103">
        <v>1100000</v>
      </c>
      <c r="P253" s="103">
        <v>91.44</v>
      </c>
      <c r="Q253" s="103">
        <v>0</v>
      </c>
      <c r="R253" s="103">
        <v>1005.84</v>
      </c>
      <c r="S253" s="104">
        <v>1.2999999999999999E-3</v>
      </c>
      <c r="T253" s="104">
        <v>1.1999999999999999E-3</v>
      </c>
      <c r="U253" s="104">
        <v>2.9999999999999997E-4</v>
      </c>
    </row>
    <row r="254" spans="2:21" s="99" customFormat="1">
      <c r="B254" s="102" t="s">
        <v>1082</v>
      </c>
      <c r="C254" s="102" t="s">
        <v>1083</v>
      </c>
      <c r="D254" s="102" t="s">
        <v>100</v>
      </c>
      <c r="E254" s="102" t="s">
        <v>123</v>
      </c>
      <c r="F254" s="102" t="s">
        <v>1084</v>
      </c>
      <c r="G254" s="102" t="s">
        <v>685</v>
      </c>
      <c r="H254" s="102" t="s">
        <v>219</v>
      </c>
      <c r="I254" s="102" t="s">
        <v>715</v>
      </c>
      <c r="J254" s="102" t="s">
        <v>438</v>
      </c>
      <c r="K254" s="103">
        <v>3</v>
      </c>
      <c r="L254" s="102" t="s">
        <v>102</v>
      </c>
      <c r="M254" s="104">
        <v>7.0000000000000007E-2</v>
      </c>
      <c r="N254" s="104">
        <v>7.3300000000000004E-2</v>
      </c>
      <c r="O254" s="103">
        <v>1400000</v>
      </c>
      <c r="P254" s="103">
        <v>99.4</v>
      </c>
      <c r="Q254" s="103">
        <v>0</v>
      </c>
      <c r="R254" s="103">
        <v>1391.6</v>
      </c>
      <c r="S254" s="104">
        <v>1.7100000000000001E-2</v>
      </c>
      <c r="T254" s="104">
        <v>1.6999999999999999E-3</v>
      </c>
      <c r="U254" s="104">
        <v>5.0000000000000001E-4</v>
      </c>
    </row>
    <row r="255" spans="2:21" s="99" customFormat="1">
      <c r="B255" s="102" t="s">
        <v>1085</v>
      </c>
      <c r="C255" s="102" t="s">
        <v>1086</v>
      </c>
      <c r="D255" s="102" t="s">
        <v>100</v>
      </c>
      <c r="E255" s="102" t="s">
        <v>123</v>
      </c>
      <c r="F255" s="102" t="s">
        <v>748</v>
      </c>
      <c r="G255" s="102" t="s">
        <v>685</v>
      </c>
      <c r="H255" s="102" t="s">
        <v>219</v>
      </c>
      <c r="I255" s="102" t="s">
        <v>715</v>
      </c>
      <c r="J255" s="102" t="s">
        <v>373</v>
      </c>
      <c r="K255" s="103">
        <v>0.79</v>
      </c>
      <c r="L255" s="102" t="s">
        <v>102</v>
      </c>
      <c r="M255" s="104">
        <v>4.6800000000000001E-2</v>
      </c>
      <c r="N255" s="104">
        <v>5.1999999999999998E-2</v>
      </c>
      <c r="O255" s="103">
        <v>1110000</v>
      </c>
      <c r="P255" s="103">
        <v>101.2</v>
      </c>
      <c r="Q255" s="103">
        <v>0</v>
      </c>
      <c r="R255" s="103">
        <v>1123.32</v>
      </c>
      <c r="S255" s="104">
        <v>1.11E-2</v>
      </c>
      <c r="T255" s="104">
        <v>1.4E-3</v>
      </c>
      <c r="U255" s="104">
        <v>4.0000000000000002E-4</v>
      </c>
    </row>
    <row r="256" spans="2:21" s="99" customFormat="1">
      <c r="B256" s="102" t="s">
        <v>1087</v>
      </c>
      <c r="C256" s="102" t="s">
        <v>1088</v>
      </c>
      <c r="D256" s="102" t="s">
        <v>100</v>
      </c>
      <c r="E256" s="102" t="s">
        <v>123</v>
      </c>
      <c r="F256" s="102" t="s">
        <v>748</v>
      </c>
      <c r="G256" s="102" t="s">
        <v>685</v>
      </c>
      <c r="H256" s="102" t="s">
        <v>219</v>
      </c>
      <c r="I256" s="102" t="s">
        <v>715</v>
      </c>
      <c r="J256" s="102" t="s">
        <v>612</v>
      </c>
      <c r="K256" s="103">
        <v>2.42</v>
      </c>
      <c r="L256" s="102" t="s">
        <v>102</v>
      </c>
      <c r="M256" s="104">
        <v>4.53E-2</v>
      </c>
      <c r="N256" s="104">
        <v>5.6099999999999997E-2</v>
      </c>
      <c r="O256" s="103">
        <v>790478</v>
      </c>
      <c r="P256" s="103">
        <v>98.39</v>
      </c>
      <c r="Q256" s="103">
        <v>0</v>
      </c>
      <c r="R256" s="103">
        <v>777.75130420000005</v>
      </c>
      <c r="S256" s="104">
        <v>4.0000000000000001E-3</v>
      </c>
      <c r="T256" s="104">
        <v>1E-3</v>
      </c>
      <c r="U256" s="104">
        <v>2.9999999999999997E-4</v>
      </c>
    </row>
    <row r="257" spans="2:21" s="99" customFormat="1">
      <c r="B257" s="102" t="s">
        <v>1089</v>
      </c>
      <c r="C257" s="102" t="s">
        <v>1090</v>
      </c>
      <c r="D257" s="102" t="s">
        <v>100</v>
      </c>
      <c r="E257" s="102" t="s">
        <v>123</v>
      </c>
      <c r="F257" s="102" t="s">
        <v>748</v>
      </c>
      <c r="G257" s="102" t="s">
        <v>685</v>
      </c>
      <c r="H257" s="102" t="s">
        <v>219</v>
      </c>
      <c r="I257" s="102" t="s">
        <v>715</v>
      </c>
      <c r="J257" s="102" t="s">
        <v>1091</v>
      </c>
      <c r="K257" s="103">
        <v>3.51</v>
      </c>
      <c r="L257" s="102" t="s">
        <v>102</v>
      </c>
      <c r="M257" s="104">
        <v>4.4999999999999998E-2</v>
      </c>
      <c r="N257" s="104">
        <v>7.5600000000000001E-2</v>
      </c>
      <c r="O257" s="103">
        <v>1289000</v>
      </c>
      <c r="P257" s="103">
        <v>90.94</v>
      </c>
      <c r="Q257" s="103">
        <v>0</v>
      </c>
      <c r="R257" s="103">
        <v>1172.2166</v>
      </c>
      <c r="S257" s="104">
        <v>1.17E-2</v>
      </c>
      <c r="T257" s="104">
        <v>1.4E-3</v>
      </c>
      <c r="U257" s="104">
        <v>4.0000000000000002E-4</v>
      </c>
    </row>
    <row r="258" spans="2:21" s="99" customFormat="1">
      <c r="B258" s="102" t="s">
        <v>1092</v>
      </c>
      <c r="C258" s="102" t="s">
        <v>1093</v>
      </c>
      <c r="D258" s="102" t="s">
        <v>100</v>
      </c>
      <c r="E258" s="102" t="s">
        <v>123</v>
      </c>
      <c r="F258" s="102" t="s">
        <v>1094</v>
      </c>
      <c r="G258" s="102" t="s">
        <v>1008</v>
      </c>
      <c r="H258" s="102" t="s">
        <v>219</v>
      </c>
      <c r="I258" s="102" t="s">
        <v>715</v>
      </c>
      <c r="J258" s="102" t="s">
        <v>745</v>
      </c>
      <c r="K258" s="103">
        <v>3.76</v>
      </c>
      <c r="L258" s="102" t="s">
        <v>102</v>
      </c>
      <c r="M258" s="104">
        <v>5.2999999999999999E-2</v>
      </c>
      <c r="N258" s="104">
        <v>7.1499999999999994E-2</v>
      </c>
      <c r="O258" s="103">
        <v>1370000</v>
      </c>
      <c r="P258" s="103">
        <v>95.11</v>
      </c>
      <c r="Q258" s="103">
        <v>0</v>
      </c>
      <c r="R258" s="103">
        <v>1303.0070000000001</v>
      </c>
      <c r="S258" s="104">
        <v>6.7999999999999996E-3</v>
      </c>
      <c r="T258" s="104">
        <v>1.6000000000000001E-3</v>
      </c>
      <c r="U258" s="104">
        <v>4.0000000000000002E-4</v>
      </c>
    </row>
    <row r="259" spans="2:21" s="99" customFormat="1">
      <c r="B259" s="102" t="s">
        <v>1095</v>
      </c>
      <c r="C259" s="102" t="s">
        <v>1096</v>
      </c>
      <c r="D259" s="102" t="s">
        <v>100</v>
      </c>
      <c r="E259" s="102" t="s">
        <v>123</v>
      </c>
      <c r="F259" s="102" t="s">
        <v>1097</v>
      </c>
      <c r="G259" s="102" t="s">
        <v>451</v>
      </c>
      <c r="H259" s="102" t="s">
        <v>219</v>
      </c>
      <c r="I259" s="102" t="s">
        <v>715</v>
      </c>
      <c r="J259" s="102" t="s">
        <v>258</v>
      </c>
      <c r="K259" s="103">
        <v>4.58</v>
      </c>
      <c r="L259" s="102" t="s">
        <v>102</v>
      </c>
      <c r="M259" s="104">
        <v>7.4999999999999997E-2</v>
      </c>
      <c r="N259" s="104">
        <v>9.5100000000000004E-2</v>
      </c>
      <c r="O259" s="103">
        <v>3200000</v>
      </c>
      <c r="P259" s="103">
        <v>92.17</v>
      </c>
      <c r="Q259" s="103">
        <v>0</v>
      </c>
      <c r="R259" s="103">
        <v>2949.44</v>
      </c>
      <c r="S259" s="104">
        <v>6.0000000000000001E-3</v>
      </c>
      <c r="T259" s="104">
        <v>3.5999999999999999E-3</v>
      </c>
      <c r="U259" s="104">
        <v>1E-3</v>
      </c>
    </row>
    <row r="260" spans="2:21" s="99" customFormat="1">
      <c r="B260" s="102" t="s">
        <v>1098</v>
      </c>
      <c r="C260" s="102" t="s">
        <v>1099</v>
      </c>
      <c r="D260" s="102" t="s">
        <v>100</v>
      </c>
      <c r="E260" s="102" t="s">
        <v>123</v>
      </c>
      <c r="F260" s="102" t="s">
        <v>1100</v>
      </c>
      <c r="G260" s="102" t="s">
        <v>825</v>
      </c>
      <c r="H260" s="102" t="s">
        <v>219</v>
      </c>
      <c r="I260" s="102" t="s">
        <v>715</v>
      </c>
      <c r="J260" s="102" t="s">
        <v>1081</v>
      </c>
      <c r="K260" s="103">
        <v>3.15</v>
      </c>
      <c r="L260" s="102" t="s">
        <v>102</v>
      </c>
      <c r="M260" s="104">
        <v>1.9900000000000001E-2</v>
      </c>
      <c r="N260" s="104">
        <v>5.1400000000000001E-2</v>
      </c>
      <c r="O260" s="103">
        <v>1163000</v>
      </c>
      <c r="P260" s="103">
        <v>91.34</v>
      </c>
      <c r="Q260" s="103">
        <v>0</v>
      </c>
      <c r="R260" s="103">
        <v>1062.2842000000001</v>
      </c>
      <c r="S260" s="104">
        <v>7.7999999999999996E-3</v>
      </c>
      <c r="T260" s="104">
        <v>1.2999999999999999E-3</v>
      </c>
      <c r="U260" s="104">
        <v>4.0000000000000002E-4</v>
      </c>
    </row>
    <row r="261" spans="2:21" s="99" customFormat="1">
      <c r="B261" s="102" t="s">
        <v>1101</v>
      </c>
      <c r="C261" s="102" t="s">
        <v>1102</v>
      </c>
      <c r="D261" s="102" t="s">
        <v>100</v>
      </c>
      <c r="E261" s="102" t="s">
        <v>123</v>
      </c>
      <c r="F261" s="102" t="s">
        <v>1103</v>
      </c>
      <c r="G261" s="102" t="s">
        <v>829</v>
      </c>
      <c r="H261" s="102" t="s">
        <v>219</v>
      </c>
      <c r="I261" s="102" t="s">
        <v>715</v>
      </c>
      <c r="J261" s="102" t="s">
        <v>1104</v>
      </c>
      <c r="K261" s="103">
        <v>0.25</v>
      </c>
      <c r="L261" s="102" t="s">
        <v>102</v>
      </c>
      <c r="M261" s="104">
        <v>2.9000000000000001E-2</v>
      </c>
      <c r="N261" s="104">
        <v>6.7699999999999996E-2</v>
      </c>
      <c r="O261" s="103">
        <v>1116950.7</v>
      </c>
      <c r="P261" s="103">
        <v>99.79</v>
      </c>
      <c r="Q261" s="103">
        <v>0</v>
      </c>
      <c r="R261" s="103">
        <v>1114.60510353</v>
      </c>
      <c r="S261" s="104">
        <v>3.4500000000000003E-2</v>
      </c>
      <c r="T261" s="104">
        <v>1.4E-3</v>
      </c>
      <c r="U261" s="104">
        <v>4.0000000000000002E-4</v>
      </c>
    </row>
    <row r="262" spans="2:21" s="99" customFormat="1">
      <c r="B262" s="102" t="s">
        <v>1105</v>
      </c>
      <c r="C262" s="102" t="s">
        <v>1106</v>
      </c>
      <c r="D262" s="102" t="s">
        <v>100</v>
      </c>
      <c r="E262" s="102" t="s">
        <v>123</v>
      </c>
      <c r="F262" s="102" t="s">
        <v>1107</v>
      </c>
      <c r="G262" s="102" t="s">
        <v>685</v>
      </c>
      <c r="H262" s="102" t="s">
        <v>219</v>
      </c>
      <c r="I262" s="102" t="s">
        <v>715</v>
      </c>
      <c r="J262" s="102" t="s">
        <v>1108</v>
      </c>
      <c r="K262" s="103">
        <v>1.71</v>
      </c>
      <c r="L262" s="102" t="s">
        <v>102</v>
      </c>
      <c r="M262" s="104">
        <v>3.56E-2</v>
      </c>
      <c r="N262" s="104">
        <v>5.7000000000000002E-2</v>
      </c>
      <c r="O262" s="103">
        <v>297403.5</v>
      </c>
      <c r="P262" s="103">
        <v>97.33</v>
      </c>
      <c r="Q262" s="103">
        <v>0</v>
      </c>
      <c r="R262" s="103">
        <v>289.46282654999999</v>
      </c>
      <c r="S262" s="104">
        <v>3.3E-3</v>
      </c>
      <c r="T262" s="104">
        <v>4.0000000000000002E-4</v>
      </c>
      <c r="U262" s="104">
        <v>1E-4</v>
      </c>
    </row>
    <row r="263" spans="2:21" s="99" customFormat="1">
      <c r="B263" s="102" t="s">
        <v>1109</v>
      </c>
      <c r="C263" s="102">
        <v>5390273</v>
      </c>
      <c r="D263" s="102" t="s">
        <v>100</v>
      </c>
      <c r="E263" s="102" t="s">
        <v>123</v>
      </c>
      <c r="F263" s="102" t="s">
        <v>1107</v>
      </c>
      <c r="G263" s="102" t="s">
        <v>685</v>
      </c>
      <c r="H263" s="102" t="s">
        <v>219</v>
      </c>
      <c r="I263" s="102" t="s">
        <v>715</v>
      </c>
      <c r="J263" s="102" t="s">
        <v>241</v>
      </c>
      <c r="K263" s="103">
        <v>0</v>
      </c>
      <c r="L263" s="102" t="s">
        <v>102</v>
      </c>
      <c r="M263" s="104">
        <v>0</v>
      </c>
      <c r="N263" s="104">
        <v>0</v>
      </c>
      <c r="O263" s="103">
        <v>93999</v>
      </c>
      <c r="P263" s="103">
        <f>R263*1000/O263*100</f>
        <v>98.000000000000014</v>
      </c>
      <c r="Q263" s="103">
        <v>0</v>
      </c>
      <c r="R263" s="103">
        <f>92119.02/1000</f>
        <v>92.119020000000006</v>
      </c>
      <c r="S263" s="104">
        <v>0</v>
      </c>
      <c r="T263" s="104">
        <f>R263/$R$11</f>
        <v>1.1291499779933893E-4</v>
      </c>
      <c r="U263" s="104">
        <f>R263/'סכום נכסי הקרן'!$C$42</f>
        <v>3.0549570881501673E-5</v>
      </c>
    </row>
    <row r="264" spans="2:21" s="99" customFormat="1">
      <c r="B264" s="102" t="s">
        <v>1109</v>
      </c>
      <c r="C264" s="102">
        <v>53902730</v>
      </c>
      <c r="D264" s="102" t="s">
        <v>100</v>
      </c>
      <c r="E264" s="102" t="s">
        <v>123</v>
      </c>
      <c r="F264" s="102" t="s">
        <v>1107</v>
      </c>
      <c r="G264" s="102" t="s">
        <v>685</v>
      </c>
      <c r="H264" s="102" t="s">
        <v>219</v>
      </c>
      <c r="I264" s="102" t="s">
        <v>715</v>
      </c>
      <c r="J264" s="102" t="s">
        <v>241</v>
      </c>
      <c r="K264" s="103">
        <v>2.57</v>
      </c>
      <c r="L264" s="102" t="s">
        <v>102</v>
      </c>
      <c r="M264" s="104">
        <v>4.48E-2</v>
      </c>
      <c r="N264" s="104">
        <v>5.74E-2</v>
      </c>
      <c r="O264" s="103">
        <v>920000</v>
      </c>
      <c r="P264" s="103">
        <f>R264*1000/O264*100</f>
        <v>96.483606557377072</v>
      </c>
      <c r="Q264" s="103">
        <v>0</v>
      </c>
      <c r="R264" s="103">
        <f>887649.180327869/1000</f>
        <v>887.64918032786898</v>
      </c>
      <c r="S264" s="104">
        <v>6.7999999999999996E-3</v>
      </c>
      <c r="T264" s="104">
        <f>R264/$R$11</f>
        <v>1.0880370334302985E-3</v>
      </c>
      <c r="U264" s="104">
        <f>R264/'סכום נכסי הקרן'!$C$42</f>
        <v>2.94372449384862E-4</v>
      </c>
    </row>
    <row r="265" spans="2:21" s="99" customFormat="1">
      <c r="B265" s="98" t="s">
        <v>354</v>
      </c>
      <c r="K265" s="100">
        <v>1.96</v>
      </c>
      <c r="N265" s="101">
        <v>6.1800000000000001E-2</v>
      </c>
      <c r="O265" s="100">
        <v>51501428.32</v>
      </c>
      <c r="Q265" s="100">
        <v>0</v>
      </c>
      <c r="R265" s="100">
        <v>48858.737673868003</v>
      </c>
      <c r="T265" s="101">
        <v>5.9900000000000002E-2</v>
      </c>
      <c r="U265" s="101">
        <v>1.6199999999999999E-2</v>
      </c>
    </row>
    <row r="266" spans="2:21" s="99" customFormat="1">
      <c r="B266" s="102" t="s">
        <v>1110</v>
      </c>
      <c r="C266" s="102" t="s">
        <v>1111</v>
      </c>
      <c r="D266" s="102" t="s">
        <v>100</v>
      </c>
      <c r="E266" s="102" t="s">
        <v>123</v>
      </c>
      <c r="F266" s="102" t="s">
        <v>359</v>
      </c>
      <c r="G266" s="102" t="s">
        <v>360</v>
      </c>
      <c r="H266" s="102" t="s">
        <v>361</v>
      </c>
      <c r="I266" s="102" t="s">
        <v>336</v>
      </c>
      <c r="J266" s="102" t="s">
        <v>232</v>
      </c>
      <c r="K266" s="103">
        <v>0.89</v>
      </c>
      <c r="L266" s="102" t="s">
        <v>102</v>
      </c>
      <c r="M266" s="104">
        <v>2.9000000000000001E-2</v>
      </c>
      <c r="N266" s="104">
        <v>0.06</v>
      </c>
      <c r="O266" s="103">
        <v>13823136</v>
      </c>
      <c r="P266" s="103">
        <v>95.54</v>
      </c>
      <c r="Q266" s="103">
        <v>0</v>
      </c>
      <c r="R266" s="103">
        <v>13206.624134399999</v>
      </c>
      <c r="S266" s="104">
        <v>1.2E-2</v>
      </c>
      <c r="T266" s="104">
        <v>1.6199999999999999E-2</v>
      </c>
      <c r="U266" s="104">
        <v>4.4000000000000003E-3</v>
      </c>
    </row>
    <row r="267" spans="2:21" s="99" customFormat="1">
      <c r="B267" s="102" t="s">
        <v>1112</v>
      </c>
      <c r="C267" s="102" t="s">
        <v>1113</v>
      </c>
      <c r="D267" s="102" t="s">
        <v>100</v>
      </c>
      <c r="E267" s="102" t="s">
        <v>123</v>
      </c>
      <c r="F267" s="102" t="s">
        <v>359</v>
      </c>
      <c r="G267" s="102" t="s">
        <v>360</v>
      </c>
      <c r="H267" s="102" t="s">
        <v>361</v>
      </c>
      <c r="I267" s="102" t="s">
        <v>336</v>
      </c>
      <c r="J267" s="102" t="s">
        <v>1114</v>
      </c>
      <c r="K267" s="103">
        <v>3.38</v>
      </c>
      <c r="L267" s="102" t="s">
        <v>102</v>
      </c>
      <c r="M267" s="104">
        <v>2.47E-2</v>
      </c>
      <c r="N267" s="104">
        <v>4.4600000000000001E-2</v>
      </c>
      <c r="O267" s="103">
        <v>4425000</v>
      </c>
      <c r="P267" s="103">
        <v>96.55</v>
      </c>
      <c r="Q267" s="103">
        <v>0</v>
      </c>
      <c r="R267" s="103">
        <v>4272.3374999999996</v>
      </c>
      <c r="S267" s="104">
        <v>1.5599999999999999E-2</v>
      </c>
      <c r="T267" s="104">
        <v>5.1999999999999998E-3</v>
      </c>
      <c r="U267" s="104">
        <v>1.4E-3</v>
      </c>
    </row>
    <row r="268" spans="2:21" s="99" customFormat="1">
      <c r="B268" s="102" t="s">
        <v>1115</v>
      </c>
      <c r="C268" s="102" t="s">
        <v>1116</v>
      </c>
      <c r="D268" s="102" t="s">
        <v>100</v>
      </c>
      <c r="E268" s="102" t="s">
        <v>123</v>
      </c>
      <c r="F268" s="102" t="s">
        <v>811</v>
      </c>
      <c r="G268" s="102" t="s">
        <v>807</v>
      </c>
      <c r="H268" s="102" t="s">
        <v>503</v>
      </c>
      <c r="I268" s="102" t="s">
        <v>336</v>
      </c>
      <c r="J268" s="102" t="s">
        <v>1117</v>
      </c>
      <c r="K268" s="103">
        <v>5.62</v>
      </c>
      <c r="L268" s="102" t="s">
        <v>102</v>
      </c>
      <c r="M268" s="104">
        <v>2.6700000000000002E-2</v>
      </c>
      <c r="N268" s="104">
        <v>5.8500000000000003E-2</v>
      </c>
      <c r="O268" s="103">
        <v>3306744.6</v>
      </c>
      <c r="P268" s="103">
        <v>91.31</v>
      </c>
      <c r="Q268" s="103">
        <v>0</v>
      </c>
      <c r="R268" s="103">
        <v>3019.3884942599998</v>
      </c>
      <c r="S268" s="104">
        <v>1.78E-2</v>
      </c>
      <c r="T268" s="104">
        <v>3.7000000000000002E-3</v>
      </c>
      <c r="U268" s="104">
        <v>1E-3</v>
      </c>
    </row>
    <row r="269" spans="2:21" s="99" customFormat="1">
      <c r="B269" s="102" t="s">
        <v>1118</v>
      </c>
      <c r="C269" s="102" t="s">
        <v>1119</v>
      </c>
      <c r="D269" s="102" t="s">
        <v>100</v>
      </c>
      <c r="E269" s="102" t="s">
        <v>123</v>
      </c>
      <c r="F269" s="102" t="s">
        <v>1120</v>
      </c>
      <c r="G269" s="102" t="s">
        <v>838</v>
      </c>
      <c r="H269" s="102" t="s">
        <v>503</v>
      </c>
      <c r="I269" s="102" t="s">
        <v>336</v>
      </c>
      <c r="J269" s="102" t="s">
        <v>1121</v>
      </c>
      <c r="K269" s="103">
        <v>4.07</v>
      </c>
      <c r="L269" s="102" t="s">
        <v>102</v>
      </c>
      <c r="M269" s="104">
        <v>3.7699999999999997E-2</v>
      </c>
      <c r="N269" s="104">
        <v>7.1099999999999997E-2</v>
      </c>
      <c r="O269" s="103">
        <v>584348.74</v>
      </c>
      <c r="P269" s="103">
        <v>92.92</v>
      </c>
      <c r="Q269" s="103">
        <v>0</v>
      </c>
      <c r="R269" s="103">
        <v>542.97684920799998</v>
      </c>
      <c r="S269" s="104">
        <v>4.5999999999999999E-3</v>
      </c>
      <c r="T269" s="104">
        <v>6.9999999999999999E-4</v>
      </c>
      <c r="U269" s="104">
        <v>2.0000000000000001E-4</v>
      </c>
    </row>
    <row r="270" spans="2:21" s="99" customFormat="1">
      <c r="B270" s="102" t="s">
        <v>1122</v>
      </c>
      <c r="C270" s="102" t="s">
        <v>1123</v>
      </c>
      <c r="D270" s="102" t="s">
        <v>100</v>
      </c>
      <c r="E270" s="102" t="s">
        <v>123</v>
      </c>
      <c r="F270" s="102" t="s">
        <v>1120</v>
      </c>
      <c r="G270" s="102" t="s">
        <v>838</v>
      </c>
      <c r="H270" s="102" t="s">
        <v>503</v>
      </c>
      <c r="I270" s="102" t="s">
        <v>336</v>
      </c>
      <c r="J270" s="102" t="s">
        <v>1124</v>
      </c>
      <c r="K270" s="103">
        <v>1.43</v>
      </c>
      <c r="L270" s="102" t="s">
        <v>102</v>
      </c>
      <c r="M270" s="104">
        <v>3.49E-2</v>
      </c>
      <c r="N270" s="104">
        <v>6.3799999999999996E-2</v>
      </c>
      <c r="O270" s="103">
        <v>5524856.25</v>
      </c>
      <c r="P270" s="103">
        <v>95.9</v>
      </c>
      <c r="Q270" s="103">
        <v>0</v>
      </c>
      <c r="R270" s="103">
        <v>5298.33714375</v>
      </c>
      <c r="S270" s="104">
        <v>4.7000000000000002E-3</v>
      </c>
      <c r="T270" s="104">
        <v>6.4999999999999997E-3</v>
      </c>
      <c r="U270" s="104">
        <v>1.8E-3</v>
      </c>
    </row>
    <row r="271" spans="2:21" s="99" customFormat="1">
      <c r="B271" s="102" t="s">
        <v>1125</v>
      </c>
      <c r="C271" s="102" t="s">
        <v>1126</v>
      </c>
      <c r="D271" s="102" t="s">
        <v>100</v>
      </c>
      <c r="E271" s="102" t="s">
        <v>123</v>
      </c>
      <c r="F271" s="102" t="s">
        <v>1127</v>
      </c>
      <c r="G271" s="102" t="s">
        <v>838</v>
      </c>
      <c r="H271" s="102" t="s">
        <v>604</v>
      </c>
      <c r="I271" s="102" t="s">
        <v>150</v>
      </c>
      <c r="J271" s="102" t="s">
        <v>1128</v>
      </c>
      <c r="K271" s="103">
        <v>3.68</v>
      </c>
      <c r="L271" s="102" t="s">
        <v>102</v>
      </c>
      <c r="M271" s="104">
        <v>5.4800000000000001E-2</v>
      </c>
      <c r="N271" s="104">
        <v>7.0000000000000007E-2</v>
      </c>
      <c r="O271" s="103">
        <v>1134052.8600000001</v>
      </c>
      <c r="P271" s="103">
        <v>95.07</v>
      </c>
      <c r="Q271" s="103">
        <v>0</v>
      </c>
      <c r="R271" s="103">
        <v>1078.1440540020001</v>
      </c>
      <c r="S271" s="104">
        <v>5.0000000000000001E-3</v>
      </c>
      <c r="T271" s="104">
        <v>1.2999999999999999E-3</v>
      </c>
      <c r="U271" s="104">
        <v>4.0000000000000002E-4</v>
      </c>
    </row>
    <row r="272" spans="2:21" s="99" customFormat="1">
      <c r="B272" s="102" t="s">
        <v>1129</v>
      </c>
      <c r="C272" s="102" t="s">
        <v>1130</v>
      </c>
      <c r="D272" s="102" t="s">
        <v>100</v>
      </c>
      <c r="E272" s="102" t="s">
        <v>123</v>
      </c>
      <c r="F272" s="102" t="s">
        <v>1131</v>
      </c>
      <c r="G272" s="102" t="s">
        <v>129</v>
      </c>
      <c r="H272" s="102" t="s">
        <v>574</v>
      </c>
      <c r="I272" s="102" t="s">
        <v>336</v>
      </c>
      <c r="J272" s="102" t="s">
        <v>818</v>
      </c>
      <c r="K272" s="103">
        <v>1.65</v>
      </c>
      <c r="L272" s="102" t="s">
        <v>102</v>
      </c>
      <c r="M272" s="104">
        <v>3.3700000000000001E-2</v>
      </c>
      <c r="N272" s="104">
        <v>6.7199999999999996E-2</v>
      </c>
      <c r="O272" s="103">
        <v>5044935.53</v>
      </c>
      <c r="P272" s="103">
        <v>96.2</v>
      </c>
      <c r="Q272" s="103">
        <v>0</v>
      </c>
      <c r="R272" s="103">
        <v>4853.2279798600002</v>
      </c>
      <c r="S272" s="104">
        <v>1.7999999999999999E-2</v>
      </c>
      <c r="T272" s="104">
        <v>5.8999999999999999E-3</v>
      </c>
      <c r="U272" s="104">
        <v>1.6000000000000001E-3</v>
      </c>
    </row>
    <row r="273" spans="2:21" s="99" customFormat="1">
      <c r="B273" s="102" t="s">
        <v>1132</v>
      </c>
      <c r="C273" s="102" t="s">
        <v>1133</v>
      </c>
      <c r="D273" s="102" t="s">
        <v>100</v>
      </c>
      <c r="E273" s="102" t="s">
        <v>123</v>
      </c>
      <c r="F273" s="102" t="s">
        <v>1134</v>
      </c>
      <c r="G273" s="102" t="s">
        <v>628</v>
      </c>
      <c r="H273" s="102" t="s">
        <v>604</v>
      </c>
      <c r="I273" s="102" t="s">
        <v>150</v>
      </c>
      <c r="J273" s="102" t="s">
        <v>621</v>
      </c>
      <c r="K273" s="103">
        <v>3.92</v>
      </c>
      <c r="L273" s="102" t="s">
        <v>102</v>
      </c>
      <c r="M273" s="104">
        <v>4.2999999999999997E-2</v>
      </c>
      <c r="N273" s="104">
        <v>0.1164</v>
      </c>
      <c r="O273" s="103">
        <v>1213394.0900000001</v>
      </c>
      <c r="P273" s="103">
        <v>76.760000000000005</v>
      </c>
      <c r="Q273" s="103">
        <v>0</v>
      </c>
      <c r="R273" s="103">
        <v>931.40130348399998</v>
      </c>
      <c r="S273" s="104">
        <v>1E-3</v>
      </c>
      <c r="T273" s="104">
        <v>1.1000000000000001E-3</v>
      </c>
      <c r="U273" s="104">
        <v>2.9999999999999997E-4</v>
      </c>
    </row>
    <row r="274" spans="2:21" s="99" customFormat="1">
      <c r="B274" s="102" t="s">
        <v>1135</v>
      </c>
      <c r="C274" s="102" t="s">
        <v>1136</v>
      </c>
      <c r="D274" s="102" t="s">
        <v>100</v>
      </c>
      <c r="E274" s="102" t="s">
        <v>123</v>
      </c>
      <c r="F274" s="102" t="s">
        <v>1137</v>
      </c>
      <c r="G274" s="102" t="s">
        <v>838</v>
      </c>
      <c r="H274" s="102" t="s">
        <v>636</v>
      </c>
      <c r="I274" s="102" t="s">
        <v>150</v>
      </c>
      <c r="J274" s="102" t="s">
        <v>905</v>
      </c>
      <c r="K274" s="103">
        <v>4.04</v>
      </c>
      <c r="L274" s="102" t="s">
        <v>102</v>
      </c>
      <c r="M274" s="104">
        <v>4.6899999999999997E-2</v>
      </c>
      <c r="N274" s="104">
        <v>7.4399999999999994E-2</v>
      </c>
      <c r="O274" s="103">
        <v>3725414.27</v>
      </c>
      <c r="P274" s="103">
        <v>91</v>
      </c>
      <c r="Q274" s="103">
        <v>0</v>
      </c>
      <c r="R274" s="103">
        <v>3390.1269857000002</v>
      </c>
      <c r="S274" s="104">
        <v>2.3999999999999998E-3</v>
      </c>
      <c r="T274" s="104">
        <v>4.1999999999999997E-3</v>
      </c>
      <c r="U274" s="104">
        <v>1.1000000000000001E-3</v>
      </c>
    </row>
    <row r="275" spans="2:21" s="99" customFormat="1">
      <c r="B275" s="102" t="s">
        <v>1138</v>
      </c>
      <c r="C275" s="102" t="s">
        <v>1139</v>
      </c>
      <c r="D275" s="102" t="s">
        <v>100</v>
      </c>
      <c r="E275" s="102" t="s">
        <v>123</v>
      </c>
      <c r="F275" s="102" t="s">
        <v>1140</v>
      </c>
      <c r="G275" s="102" t="s">
        <v>451</v>
      </c>
      <c r="H275" s="102" t="s">
        <v>675</v>
      </c>
      <c r="I275" s="102" t="s">
        <v>336</v>
      </c>
      <c r="J275" s="102" t="s">
        <v>1141</v>
      </c>
      <c r="K275" s="103">
        <v>2.04</v>
      </c>
      <c r="L275" s="102" t="s">
        <v>102</v>
      </c>
      <c r="M275" s="104">
        <v>4.7E-2</v>
      </c>
      <c r="N275" s="104">
        <v>7.1300000000000002E-2</v>
      </c>
      <c r="O275" s="103">
        <v>906449.88</v>
      </c>
      <c r="P275" s="103">
        <v>92.75</v>
      </c>
      <c r="Q275" s="103">
        <v>0</v>
      </c>
      <c r="R275" s="103">
        <v>840.73226369999998</v>
      </c>
      <c r="S275" s="104">
        <v>1.6999999999999999E-3</v>
      </c>
      <c r="T275" s="104">
        <v>1E-3</v>
      </c>
      <c r="U275" s="104">
        <v>2.9999999999999997E-4</v>
      </c>
    </row>
    <row r="276" spans="2:21" s="99" customFormat="1">
      <c r="B276" s="102" t="s">
        <v>1142</v>
      </c>
      <c r="C276" s="102" t="s">
        <v>1143</v>
      </c>
      <c r="D276" s="102" t="s">
        <v>100</v>
      </c>
      <c r="E276" s="102" t="s">
        <v>123</v>
      </c>
      <c r="F276" s="102" t="s">
        <v>1140</v>
      </c>
      <c r="G276" s="102" t="s">
        <v>451</v>
      </c>
      <c r="H276" s="102" t="s">
        <v>675</v>
      </c>
      <c r="I276" s="102" t="s">
        <v>336</v>
      </c>
      <c r="J276" s="102" t="s">
        <v>855</v>
      </c>
      <c r="K276" s="103">
        <v>0.73</v>
      </c>
      <c r="L276" s="102" t="s">
        <v>102</v>
      </c>
      <c r="M276" s="104">
        <v>6.7000000000000004E-2</v>
      </c>
      <c r="N276" s="104">
        <v>6.3700000000000007E-2</v>
      </c>
      <c r="O276" s="103">
        <v>2120818.2200000002</v>
      </c>
      <c r="P276" s="103">
        <v>93.22</v>
      </c>
      <c r="Q276" s="103">
        <v>0</v>
      </c>
      <c r="R276" s="103">
        <v>1977.0267446840001</v>
      </c>
      <c r="S276" s="104">
        <v>5.0000000000000001E-3</v>
      </c>
      <c r="T276" s="104">
        <v>2.3999999999999998E-3</v>
      </c>
      <c r="U276" s="104">
        <v>6.9999999999999999E-4</v>
      </c>
    </row>
    <row r="277" spans="2:21" s="99" customFormat="1">
      <c r="B277" s="102" t="s">
        <v>1144</v>
      </c>
      <c r="C277" s="102" t="s">
        <v>1145</v>
      </c>
      <c r="D277" s="102" t="s">
        <v>100</v>
      </c>
      <c r="E277" s="102" t="s">
        <v>123</v>
      </c>
      <c r="F277" s="102" t="s">
        <v>1146</v>
      </c>
      <c r="G277" s="102" t="s">
        <v>616</v>
      </c>
      <c r="H277" s="102" t="s">
        <v>675</v>
      </c>
      <c r="I277" s="102" t="s">
        <v>336</v>
      </c>
      <c r="J277" s="102" t="s">
        <v>733</v>
      </c>
      <c r="K277" s="103">
        <v>1.18</v>
      </c>
      <c r="L277" s="102" t="s">
        <v>102</v>
      </c>
      <c r="M277" s="104">
        <v>5.2499999999999998E-2</v>
      </c>
      <c r="N277" s="104">
        <v>5.33E-2</v>
      </c>
      <c r="O277" s="103">
        <v>3762614.34</v>
      </c>
      <c r="P277" s="103">
        <v>93.5</v>
      </c>
      <c r="Q277" s="103">
        <v>0</v>
      </c>
      <c r="R277" s="103">
        <v>3518.0444078999999</v>
      </c>
      <c r="S277" s="104">
        <v>6.4000000000000003E-3</v>
      </c>
      <c r="T277" s="104">
        <v>4.3E-3</v>
      </c>
      <c r="U277" s="104">
        <v>1.1999999999999999E-3</v>
      </c>
    </row>
    <row r="278" spans="2:21" s="99" customFormat="1">
      <c r="B278" s="102" t="s">
        <v>1147</v>
      </c>
      <c r="C278" s="102" t="s">
        <v>1148</v>
      </c>
      <c r="D278" s="102" t="s">
        <v>100</v>
      </c>
      <c r="E278" s="102" t="s">
        <v>123</v>
      </c>
      <c r="F278" s="102" t="s">
        <v>1149</v>
      </c>
      <c r="G278" s="102" t="s">
        <v>657</v>
      </c>
      <c r="H278" s="102" t="s">
        <v>693</v>
      </c>
      <c r="I278" s="102" t="s">
        <v>336</v>
      </c>
      <c r="J278" s="102" t="s">
        <v>499</v>
      </c>
      <c r="K278" s="103">
        <v>0.97</v>
      </c>
      <c r="L278" s="102" t="s">
        <v>102</v>
      </c>
      <c r="M278" s="104">
        <v>3.8300000000000001E-2</v>
      </c>
      <c r="N278" s="104">
        <v>5.8400000000000001E-2</v>
      </c>
      <c r="O278" s="103">
        <v>5703663.54</v>
      </c>
      <c r="P278" s="103">
        <v>99.8</v>
      </c>
      <c r="Q278" s="103">
        <v>0</v>
      </c>
      <c r="R278" s="103">
        <v>5692.2562129199996</v>
      </c>
      <c r="S278" s="104">
        <v>1.67E-2</v>
      </c>
      <c r="T278" s="104">
        <v>7.0000000000000001E-3</v>
      </c>
      <c r="U278" s="104">
        <v>1.9E-3</v>
      </c>
    </row>
    <row r="279" spans="2:21" s="99" customFormat="1">
      <c r="B279" s="102" t="s">
        <v>1150</v>
      </c>
      <c r="C279" s="102" t="s">
        <v>1151</v>
      </c>
      <c r="D279" s="102" t="s">
        <v>100</v>
      </c>
      <c r="E279" s="102" t="s">
        <v>123</v>
      </c>
      <c r="F279" s="102" t="s">
        <v>1152</v>
      </c>
      <c r="G279" s="102" t="s">
        <v>838</v>
      </c>
      <c r="H279" s="102" t="s">
        <v>219</v>
      </c>
      <c r="I279" s="102" t="s">
        <v>715</v>
      </c>
      <c r="J279" s="102" t="s">
        <v>1153</v>
      </c>
      <c r="K279" s="103">
        <v>3.72</v>
      </c>
      <c r="L279" s="102" t="s">
        <v>102</v>
      </c>
      <c r="M279" s="104">
        <v>5.7000000000000002E-2</v>
      </c>
      <c r="N279" s="104">
        <v>7.3200000000000001E-2</v>
      </c>
      <c r="O279" s="103">
        <v>226000</v>
      </c>
      <c r="P279" s="103">
        <v>105.36</v>
      </c>
      <c r="Q279" s="103">
        <v>0</v>
      </c>
      <c r="R279" s="103">
        <v>238.11359999999999</v>
      </c>
      <c r="S279" s="104">
        <v>8.0000000000000004E-4</v>
      </c>
      <c r="T279" s="104">
        <v>2.9999999999999997E-4</v>
      </c>
      <c r="U279" s="104">
        <v>1E-4</v>
      </c>
    </row>
    <row r="280" spans="2:21" s="99" customFormat="1">
      <c r="B280" s="98" t="s">
        <v>1154</v>
      </c>
      <c r="K280" s="100">
        <v>0</v>
      </c>
      <c r="N280" s="101">
        <v>0</v>
      </c>
      <c r="O280" s="100">
        <v>0</v>
      </c>
      <c r="Q280" s="100">
        <v>0</v>
      </c>
      <c r="R280" s="100">
        <v>0</v>
      </c>
      <c r="T280" s="101">
        <v>0</v>
      </c>
      <c r="U280" s="101">
        <v>0</v>
      </c>
    </row>
    <row r="281" spans="2:21" s="99" customFormat="1">
      <c r="B281" s="102" t="s">
        <v>219</v>
      </c>
      <c r="C281" s="102" t="s">
        <v>219</v>
      </c>
      <c r="G281" s="102" t="s">
        <v>219</v>
      </c>
      <c r="H281" s="102" t="s">
        <v>219</v>
      </c>
      <c r="K281" s="103">
        <v>0</v>
      </c>
      <c r="L281" s="102" t="s">
        <v>219</v>
      </c>
      <c r="M281" s="104">
        <v>0</v>
      </c>
      <c r="N281" s="104">
        <v>0</v>
      </c>
      <c r="O281" s="103">
        <v>0</v>
      </c>
      <c r="P281" s="103">
        <v>0</v>
      </c>
      <c r="R281" s="103">
        <v>0</v>
      </c>
      <c r="S281" s="104">
        <v>0</v>
      </c>
      <c r="T281" s="104">
        <v>0</v>
      </c>
      <c r="U281" s="104">
        <v>0</v>
      </c>
    </row>
    <row r="282" spans="2:21" s="99" customFormat="1">
      <c r="B282" s="98" t="s">
        <v>224</v>
      </c>
      <c r="K282" s="100">
        <v>5.32</v>
      </c>
      <c r="N282" s="101">
        <v>7.5999999999999998E-2</v>
      </c>
      <c r="O282" s="100">
        <v>9813000</v>
      </c>
      <c r="Q282" s="100">
        <v>32.019862500000002</v>
      </c>
      <c r="R282" s="100">
        <v>30316.682953374398</v>
      </c>
      <c r="T282" s="101">
        <v>3.7199999999999997E-2</v>
      </c>
      <c r="U282" s="101">
        <v>1.01E-2</v>
      </c>
    </row>
    <row r="283" spans="2:21" s="99" customFormat="1">
      <c r="B283" s="98" t="s">
        <v>355</v>
      </c>
      <c r="K283" s="100">
        <v>5.28</v>
      </c>
      <c r="N283" s="101">
        <v>6.5699999999999995E-2</v>
      </c>
      <c r="O283" s="100">
        <v>3505000</v>
      </c>
      <c r="Q283" s="100">
        <v>0</v>
      </c>
      <c r="R283" s="100">
        <v>11122.447023906339</v>
      </c>
      <c r="T283" s="101">
        <v>1.3599999999999999E-2</v>
      </c>
      <c r="U283" s="101">
        <v>3.7000000000000002E-3</v>
      </c>
    </row>
    <row r="284" spans="2:21" s="99" customFormat="1">
      <c r="B284" s="102" t="s">
        <v>1155</v>
      </c>
      <c r="C284" s="102" t="s">
        <v>1156</v>
      </c>
      <c r="D284" s="102" t="s">
        <v>100</v>
      </c>
      <c r="E284" s="102" t="s">
        <v>1157</v>
      </c>
      <c r="F284" s="102" t="s">
        <v>380</v>
      </c>
      <c r="G284" s="102" t="s">
        <v>1158</v>
      </c>
      <c r="H284" s="102" t="s">
        <v>1159</v>
      </c>
      <c r="I284" s="102" t="s">
        <v>1160</v>
      </c>
      <c r="J284" s="102" t="s">
        <v>649</v>
      </c>
      <c r="K284" s="103">
        <v>4.2300000000000004</v>
      </c>
      <c r="L284" s="102" t="s">
        <v>106</v>
      </c>
      <c r="M284" s="104">
        <v>5.1299999999999998E-2</v>
      </c>
      <c r="N284" s="104">
        <v>5.74E-2</v>
      </c>
      <c r="O284" s="103">
        <v>1345000</v>
      </c>
      <c r="P284" s="103">
        <v>98.723111107806687</v>
      </c>
      <c r="Q284" s="103">
        <v>0</v>
      </c>
      <c r="R284" s="103">
        <v>4704.4869667091998</v>
      </c>
      <c r="S284" s="104">
        <v>2.7000000000000001E-3</v>
      </c>
      <c r="T284" s="104">
        <v>5.7999999999999996E-3</v>
      </c>
      <c r="U284" s="104">
        <v>1.6000000000000001E-3</v>
      </c>
    </row>
    <row r="285" spans="2:21" s="99" customFormat="1">
      <c r="B285" s="102" t="s">
        <v>1161</v>
      </c>
      <c r="C285" s="102" t="s">
        <v>1162</v>
      </c>
      <c r="D285" s="102" t="s">
        <v>123</v>
      </c>
      <c r="E285" s="102" t="s">
        <v>1157</v>
      </c>
      <c r="F285" s="102" t="s">
        <v>1163</v>
      </c>
      <c r="G285" s="102" t="s">
        <v>1164</v>
      </c>
      <c r="H285" s="102" t="s">
        <v>1165</v>
      </c>
      <c r="I285" s="102" t="s">
        <v>1160</v>
      </c>
      <c r="J285" s="102" t="s">
        <v>898</v>
      </c>
      <c r="K285" s="103">
        <v>2.5299999999999998</v>
      </c>
      <c r="L285" s="102" t="s">
        <v>106</v>
      </c>
      <c r="M285" s="104">
        <v>6.13E-2</v>
      </c>
      <c r="N285" s="104">
        <v>8.8099999999999998E-2</v>
      </c>
      <c r="O285" s="103">
        <v>180000</v>
      </c>
      <c r="P285" s="103">
        <v>95.495249999999999</v>
      </c>
      <c r="Q285" s="103">
        <v>0</v>
      </c>
      <c r="R285" s="103">
        <v>609.01140735000001</v>
      </c>
      <c r="S285" s="104">
        <v>2.9999999999999997E-4</v>
      </c>
      <c r="T285" s="104">
        <v>6.9999999999999999E-4</v>
      </c>
      <c r="U285" s="104">
        <v>2.0000000000000001E-4</v>
      </c>
    </row>
    <row r="286" spans="2:21" s="99" customFormat="1">
      <c r="B286" s="102" t="s">
        <v>1166</v>
      </c>
      <c r="C286" s="102" t="s">
        <v>1167</v>
      </c>
      <c r="D286" s="102" t="s">
        <v>123</v>
      </c>
      <c r="E286" s="102" t="s">
        <v>1157</v>
      </c>
      <c r="F286" s="102" t="s">
        <v>1168</v>
      </c>
      <c r="G286" s="102" t="s">
        <v>1169</v>
      </c>
      <c r="H286" s="102" t="s">
        <v>1165</v>
      </c>
      <c r="I286" s="102" t="s">
        <v>1160</v>
      </c>
      <c r="J286" s="102" t="s">
        <v>1170</v>
      </c>
      <c r="K286" s="103">
        <v>6.48</v>
      </c>
      <c r="L286" s="102" t="s">
        <v>110</v>
      </c>
      <c r="M286" s="104">
        <v>3.7499999999999999E-2</v>
      </c>
      <c r="N286" s="104">
        <v>6.5100000000000005E-2</v>
      </c>
      <c r="O286" s="103">
        <v>1420000</v>
      </c>
      <c r="P286" s="103">
        <v>85.633750000000006</v>
      </c>
      <c r="Q286" s="103">
        <v>0</v>
      </c>
      <c r="R286" s="103">
        <v>4238.7301856499998</v>
      </c>
      <c r="S286" s="104">
        <v>1.2999999999999999E-3</v>
      </c>
      <c r="T286" s="104">
        <v>5.1999999999999998E-3</v>
      </c>
      <c r="U286" s="104">
        <v>1.4E-3</v>
      </c>
    </row>
    <row r="287" spans="2:21" s="99" customFormat="1">
      <c r="B287" s="102" t="s">
        <v>1171</v>
      </c>
      <c r="C287" s="102" t="s">
        <v>1172</v>
      </c>
      <c r="D287" s="102" t="s">
        <v>123</v>
      </c>
      <c r="E287" s="102" t="s">
        <v>1157</v>
      </c>
      <c r="F287" s="102" t="s">
        <v>1168</v>
      </c>
      <c r="G287" s="102" t="s">
        <v>1169</v>
      </c>
      <c r="H287" s="102" t="s">
        <v>1165</v>
      </c>
      <c r="I287" s="102" t="s">
        <v>1160</v>
      </c>
      <c r="J287" s="102" t="s">
        <v>1170</v>
      </c>
      <c r="K287" s="103">
        <v>6.26</v>
      </c>
      <c r="L287" s="102" t="s">
        <v>110</v>
      </c>
      <c r="M287" s="104">
        <v>4.3799999999999999E-2</v>
      </c>
      <c r="N287" s="104">
        <v>8.3500000000000005E-2</v>
      </c>
      <c r="O287" s="103">
        <v>560000</v>
      </c>
      <c r="P287" s="103">
        <v>80.439541660714283</v>
      </c>
      <c r="Q287" s="103">
        <v>0</v>
      </c>
      <c r="R287" s="103">
        <v>1570.2184641971401</v>
      </c>
      <c r="S287" s="104">
        <v>4.0000000000000002E-4</v>
      </c>
      <c r="T287" s="104">
        <v>1.9E-3</v>
      </c>
      <c r="U287" s="104">
        <v>5.0000000000000001E-4</v>
      </c>
    </row>
    <row r="288" spans="2:21" s="99" customFormat="1">
      <c r="B288" s="98" t="s">
        <v>356</v>
      </c>
      <c r="K288" s="100">
        <v>5.35</v>
      </c>
      <c r="N288" s="101">
        <v>8.2000000000000003E-2</v>
      </c>
      <c r="O288" s="100">
        <v>6308000</v>
      </c>
      <c r="Q288" s="100">
        <v>32.019862500000002</v>
      </c>
      <c r="R288" s="100">
        <v>19194.235929468061</v>
      </c>
      <c r="T288" s="101">
        <v>2.35E-2</v>
      </c>
      <c r="U288" s="101">
        <v>6.4000000000000003E-3</v>
      </c>
    </row>
    <row r="289" spans="2:21" s="99" customFormat="1">
      <c r="B289" s="102" t="s">
        <v>1173</v>
      </c>
      <c r="C289" s="102" t="s">
        <v>1174</v>
      </c>
      <c r="D289" s="102" t="s">
        <v>123</v>
      </c>
      <c r="E289" s="102" t="s">
        <v>1157</v>
      </c>
      <c r="F289" s="102" t="s">
        <v>1175</v>
      </c>
      <c r="G289" s="102" t="s">
        <v>1176</v>
      </c>
      <c r="H289" s="102" t="s">
        <v>1177</v>
      </c>
      <c r="I289" s="102" t="s">
        <v>1160</v>
      </c>
      <c r="J289" s="102" t="s">
        <v>672</v>
      </c>
      <c r="K289" s="103">
        <v>4.28</v>
      </c>
      <c r="L289" s="102" t="s">
        <v>106</v>
      </c>
      <c r="M289" s="104">
        <v>4.3799999999999999E-2</v>
      </c>
      <c r="N289" s="104">
        <v>5.2200000000000003E-2</v>
      </c>
      <c r="O289" s="103">
        <v>180000</v>
      </c>
      <c r="P289" s="103">
        <v>97.644999999999996</v>
      </c>
      <c r="Q289" s="103">
        <v>0</v>
      </c>
      <c r="R289" s="103">
        <v>622.72122300000001</v>
      </c>
      <c r="S289" s="104">
        <v>5.0000000000000001E-4</v>
      </c>
      <c r="T289" s="104">
        <v>8.0000000000000004E-4</v>
      </c>
      <c r="U289" s="104">
        <v>2.0000000000000001E-4</v>
      </c>
    </row>
    <row r="290" spans="2:21" s="99" customFormat="1">
      <c r="B290" s="102" t="s">
        <v>1178</v>
      </c>
      <c r="C290" s="102" t="s">
        <v>1179</v>
      </c>
      <c r="D290" s="102" t="s">
        <v>123</v>
      </c>
      <c r="E290" s="102" t="s">
        <v>1157</v>
      </c>
      <c r="F290" s="102" t="s">
        <v>1180</v>
      </c>
      <c r="G290" s="102" t="s">
        <v>1181</v>
      </c>
      <c r="H290" s="102" t="s">
        <v>1159</v>
      </c>
      <c r="I290" s="102" t="s">
        <v>1160</v>
      </c>
      <c r="J290" s="102" t="s">
        <v>1182</v>
      </c>
      <c r="K290" s="103">
        <v>10.210000000000001</v>
      </c>
      <c r="L290" s="102" t="s">
        <v>106</v>
      </c>
      <c r="M290" s="104">
        <v>2.9000000000000001E-2</v>
      </c>
      <c r="N290" s="104">
        <v>5.0900000000000001E-2</v>
      </c>
      <c r="O290" s="103">
        <v>85000</v>
      </c>
      <c r="P290" s="103">
        <v>80.769633294117654</v>
      </c>
      <c r="Q290" s="103">
        <v>0</v>
      </c>
      <c r="R290" s="103">
        <v>243.2417891469</v>
      </c>
      <c r="S290" s="104">
        <v>2.0000000000000001E-4</v>
      </c>
      <c r="T290" s="104">
        <v>2.9999999999999997E-4</v>
      </c>
      <c r="U290" s="104">
        <v>1E-4</v>
      </c>
    </row>
    <row r="291" spans="2:21" s="99" customFormat="1">
      <c r="B291" s="102" t="s">
        <v>1183</v>
      </c>
      <c r="C291" s="102" t="s">
        <v>1184</v>
      </c>
      <c r="D291" s="102" t="s">
        <v>123</v>
      </c>
      <c r="E291" s="102" t="s">
        <v>1157</v>
      </c>
      <c r="F291" s="102" t="s">
        <v>1185</v>
      </c>
      <c r="G291" s="102" t="s">
        <v>1186</v>
      </c>
      <c r="H291" s="102" t="s">
        <v>1187</v>
      </c>
      <c r="I291" s="102" t="s">
        <v>1160</v>
      </c>
      <c r="J291" s="102" t="s">
        <v>1188</v>
      </c>
      <c r="K291" s="103">
        <v>6.7</v>
      </c>
      <c r="L291" s="102" t="s">
        <v>106</v>
      </c>
      <c r="M291" s="104">
        <v>2.7E-2</v>
      </c>
      <c r="N291" s="104">
        <v>5.9299999999999999E-2</v>
      </c>
      <c r="O291" s="103">
        <v>380000</v>
      </c>
      <c r="P291" s="103">
        <v>81.386499999999998</v>
      </c>
      <c r="Q291" s="103">
        <v>0</v>
      </c>
      <c r="R291" s="103">
        <v>1095.7390041000001</v>
      </c>
      <c r="S291" s="104">
        <v>4.0000000000000002E-4</v>
      </c>
      <c r="T291" s="104">
        <v>1.2999999999999999E-3</v>
      </c>
      <c r="U291" s="104">
        <v>4.0000000000000002E-4</v>
      </c>
    </row>
    <row r="292" spans="2:21" s="99" customFormat="1">
      <c r="B292" s="102" t="s">
        <v>1189</v>
      </c>
      <c r="C292" s="102" t="s">
        <v>1190</v>
      </c>
      <c r="D292" s="102" t="s">
        <v>123</v>
      </c>
      <c r="E292" s="102" t="s">
        <v>1157</v>
      </c>
      <c r="F292" s="102" t="s">
        <v>1191</v>
      </c>
      <c r="G292" s="102" t="s">
        <v>1192</v>
      </c>
      <c r="H292" s="102" t="s">
        <v>1187</v>
      </c>
      <c r="I292" s="102" t="s">
        <v>1160</v>
      </c>
      <c r="J292" s="102" t="s">
        <v>1193</v>
      </c>
      <c r="K292" s="103">
        <v>6.69</v>
      </c>
      <c r="L292" s="102" t="s">
        <v>106</v>
      </c>
      <c r="M292" s="104">
        <v>3.5999999999999997E-2</v>
      </c>
      <c r="N292" s="104">
        <v>5.3499999999999999E-2</v>
      </c>
      <c r="O292" s="103">
        <v>380000</v>
      </c>
      <c r="P292" s="103">
        <v>90.635000000000005</v>
      </c>
      <c r="Q292" s="103">
        <v>0</v>
      </c>
      <c r="R292" s="103">
        <v>1220.255259</v>
      </c>
      <c r="S292" s="104">
        <v>4.0000000000000002E-4</v>
      </c>
      <c r="T292" s="104">
        <v>1.5E-3</v>
      </c>
      <c r="U292" s="104">
        <v>4.0000000000000002E-4</v>
      </c>
    </row>
    <row r="293" spans="2:21" s="99" customFormat="1">
      <c r="B293" s="102" t="s">
        <v>1194</v>
      </c>
      <c r="C293" s="102" t="s">
        <v>1195</v>
      </c>
      <c r="D293" s="102" t="s">
        <v>123</v>
      </c>
      <c r="E293" s="102" t="s">
        <v>1157</v>
      </c>
      <c r="F293" s="102" t="s">
        <v>1196</v>
      </c>
      <c r="G293" s="102" t="s">
        <v>1197</v>
      </c>
      <c r="H293" s="102" t="s">
        <v>1187</v>
      </c>
      <c r="I293" s="102" t="s">
        <v>1160</v>
      </c>
      <c r="J293" s="102" t="s">
        <v>756</v>
      </c>
      <c r="K293" s="103">
        <v>6.17</v>
      </c>
      <c r="L293" s="102" t="s">
        <v>106</v>
      </c>
      <c r="M293" s="104">
        <v>4.02E-2</v>
      </c>
      <c r="N293" s="104">
        <v>5.74E-2</v>
      </c>
      <c r="O293" s="103">
        <v>370000</v>
      </c>
      <c r="P293" s="103">
        <v>91.672200000000004</v>
      </c>
      <c r="Q293" s="103">
        <v>0</v>
      </c>
      <c r="R293" s="103">
        <v>1201.74003702</v>
      </c>
      <c r="S293" s="104">
        <v>1E-4</v>
      </c>
      <c r="T293" s="104">
        <v>1.5E-3</v>
      </c>
      <c r="U293" s="104">
        <v>4.0000000000000002E-4</v>
      </c>
    </row>
    <row r="294" spans="2:21" s="99" customFormat="1">
      <c r="B294" s="102" t="s">
        <v>1198</v>
      </c>
      <c r="C294" s="102" t="s">
        <v>1199</v>
      </c>
      <c r="D294" s="102" t="s">
        <v>123</v>
      </c>
      <c r="E294" s="102" t="s">
        <v>1157</v>
      </c>
      <c r="F294" s="102" t="s">
        <v>1200</v>
      </c>
      <c r="G294" s="102" t="s">
        <v>1169</v>
      </c>
      <c r="H294" s="102" t="s">
        <v>1201</v>
      </c>
      <c r="I294" s="102" t="s">
        <v>1160</v>
      </c>
      <c r="J294" s="102" t="s">
        <v>756</v>
      </c>
      <c r="K294" s="103">
        <v>5.39</v>
      </c>
      <c r="L294" s="102" t="s">
        <v>106</v>
      </c>
      <c r="M294" s="104">
        <v>4.3799999999999999E-2</v>
      </c>
      <c r="N294" s="104">
        <v>6.2399999999999997E-2</v>
      </c>
      <c r="O294" s="103">
        <v>370000</v>
      </c>
      <c r="P294" s="103">
        <v>92.24004167567567</v>
      </c>
      <c r="Q294" s="103">
        <v>0</v>
      </c>
      <c r="R294" s="103">
        <v>1209.1839303306001</v>
      </c>
      <c r="S294" s="104">
        <v>1E-4</v>
      </c>
      <c r="T294" s="104">
        <v>1.5E-3</v>
      </c>
      <c r="U294" s="104">
        <v>4.0000000000000002E-4</v>
      </c>
    </row>
    <row r="295" spans="2:21" s="99" customFormat="1">
      <c r="B295" s="102" t="s">
        <v>1202</v>
      </c>
      <c r="C295" s="102" t="s">
        <v>1203</v>
      </c>
      <c r="D295" s="102" t="s">
        <v>123</v>
      </c>
      <c r="E295" s="102" t="s">
        <v>1157</v>
      </c>
      <c r="F295" s="102" t="s">
        <v>1204</v>
      </c>
      <c r="G295" s="102" t="s">
        <v>1205</v>
      </c>
      <c r="H295" s="102" t="s">
        <v>1201</v>
      </c>
      <c r="I295" s="102" t="s">
        <v>1160</v>
      </c>
      <c r="J295" s="102" t="s">
        <v>756</v>
      </c>
      <c r="K295" s="103">
        <v>6.42</v>
      </c>
      <c r="L295" s="102" t="s">
        <v>106</v>
      </c>
      <c r="M295" s="104">
        <v>4.2500000000000003E-2</v>
      </c>
      <c r="N295" s="104">
        <v>5.9200000000000003E-2</v>
      </c>
      <c r="O295" s="103">
        <v>370000</v>
      </c>
      <c r="P295" s="103">
        <v>91.944749999999999</v>
      </c>
      <c r="Q295" s="103">
        <v>0</v>
      </c>
      <c r="R295" s="103">
        <v>1205.312922225</v>
      </c>
      <c r="S295" s="104">
        <v>5.0000000000000001E-4</v>
      </c>
      <c r="T295" s="104">
        <v>1.5E-3</v>
      </c>
      <c r="U295" s="104">
        <v>4.0000000000000002E-4</v>
      </c>
    </row>
    <row r="296" spans="2:21" s="99" customFormat="1">
      <c r="B296" s="102" t="s">
        <v>1206</v>
      </c>
      <c r="C296" s="102" t="s">
        <v>1207</v>
      </c>
      <c r="D296" s="102" t="s">
        <v>123</v>
      </c>
      <c r="E296" s="102" t="s">
        <v>1157</v>
      </c>
      <c r="F296" s="102" t="s">
        <v>1208</v>
      </c>
      <c r="G296" s="102" t="s">
        <v>1209</v>
      </c>
      <c r="H296" s="102" t="s">
        <v>1201</v>
      </c>
      <c r="I296" s="102" t="s">
        <v>1160</v>
      </c>
      <c r="J296" s="102" t="s">
        <v>1193</v>
      </c>
      <c r="K296" s="103">
        <v>4.67</v>
      </c>
      <c r="L296" s="102" t="s">
        <v>106</v>
      </c>
      <c r="M296" s="104">
        <v>3.2500000000000001E-2</v>
      </c>
      <c r="N296" s="104">
        <v>5.9400000000000001E-2</v>
      </c>
      <c r="O296" s="103">
        <v>380000</v>
      </c>
      <c r="P296" s="103">
        <v>89.825749999999999</v>
      </c>
      <c r="Q296" s="103">
        <v>0</v>
      </c>
      <c r="R296" s="103">
        <v>1209.36000255</v>
      </c>
      <c r="S296" s="104">
        <v>1E-4</v>
      </c>
      <c r="T296" s="104">
        <v>1.5E-3</v>
      </c>
      <c r="U296" s="104">
        <v>4.0000000000000002E-4</v>
      </c>
    </row>
    <row r="297" spans="2:21" s="99" customFormat="1">
      <c r="B297" s="102" t="s">
        <v>1210</v>
      </c>
      <c r="C297" s="102" t="s">
        <v>1211</v>
      </c>
      <c r="D297" s="102" t="s">
        <v>1212</v>
      </c>
      <c r="E297" s="102" t="s">
        <v>1157</v>
      </c>
      <c r="F297" s="102" t="s">
        <v>1213</v>
      </c>
      <c r="G297" s="102" t="s">
        <v>1214</v>
      </c>
      <c r="H297" s="102" t="s">
        <v>1215</v>
      </c>
      <c r="I297" s="102" t="s">
        <v>1160</v>
      </c>
      <c r="J297" s="102" t="s">
        <v>1216</v>
      </c>
      <c r="K297" s="103">
        <v>0.81</v>
      </c>
      <c r="L297" s="102" t="s">
        <v>106</v>
      </c>
      <c r="M297" s="104">
        <v>5.2499999999999998E-2</v>
      </c>
      <c r="N297" s="104">
        <v>0.31280000000000002</v>
      </c>
      <c r="O297" s="103">
        <v>250000</v>
      </c>
      <c r="P297" s="103">
        <v>84.53125</v>
      </c>
      <c r="Q297" s="103">
        <v>0</v>
      </c>
      <c r="R297" s="103">
        <v>748.73554687499995</v>
      </c>
      <c r="S297" s="104">
        <v>4.0000000000000002E-4</v>
      </c>
      <c r="T297" s="104">
        <v>8.9999999999999998E-4</v>
      </c>
      <c r="U297" s="104">
        <v>2.0000000000000001E-4</v>
      </c>
    </row>
    <row r="298" spans="2:21" s="99" customFormat="1">
      <c r="B298" s="102" t="s">
        <v>1217</v>
      </c>
      <c r="C298" s="102" t="s">
        <v>1218</v>
      </c>
      <c r="D298" s="102" t="s">
        <v>123</v>
      </c>
      <c r="E298" s="102" t="s">
        <v>1157</v>
      </c>
      <c r="F298" s="102" t="s">
        <v>1219</v>
      </c>
      <c r="G298" s="102" t="s">
        <v>1197</v>
      </c>
      <c r="H298" s="102" t="s">
        <v>1215</v>
      </c>
      <c r="I298" s="102" t="s">
        <v>1160</v>
      </c>
      <c r="J298" s="102" t="s">
        <v>1220</v>
      </c>
      <c r="K298" s="103">
        <v>7.45</v>
      </c>
      <c r="L298" s="102" t="s">
        <v>106</v>
      </c>
      <c r="M298" s="104">
        <v>2.4500000000000001E-2</v>
      </c>
      <c r="N298" s="104">
        <v>6.4000000000000001E-2</v>
      </c>
      <c r="O298" s="103">
        <v>108000</v>
      </c>
      <c r="P298" s="103">
        <v>75.497249999999994</v>
      </c>
      <c r="Q298" s="103">
        <v>0</v>
      </c>
      <c r="R298" s="103">
        <v>288.88569729</v>
      </c>
      <c r="S298" s="104">
        <v>0</v>
      </c>
      <c r="T298" s="104">
        <v>4.0000000000000002E-4</v>
      </c>
      <c r="U298" s="104">
        <v>1E-4</v>
      </c>
    </row>
    <row r="299" spans="2:21" s="99" customFormat="1">
      <c r="B299" s="102" t="s">
        <v>1221</v>
      </c>
      <c r="C299" s="102" t="s">
        <v>1222</v>
      </c>
      <c r="D299" s="102" t="s">
        <v>1223</v>
      </c>
      <c r="E299" s="102" t="s">
        <v>1157</v>
      </c>
      <c r="F299" s="102" t="s">
        <v>1224</v>
      </c>
      <c r="G299" s="102" t="s">
        <v>1214</v>
      </c>
      <c r="H299" s="102" t="s">
        <v>1215</v>
      </c>
      <c r="I299" s="102" t="s">
        <v>1160</v>
      </c>
      <c r="J299" s="102" t="s">
        <v>1225</v>
      </c>
      <c r="K299" s="103">
        <v>5.17</v>
      </c>
      <c r="L299" s="102" t="s">
        <v>110</v>
      </c>
      <c r="M299" s="104">
        <v>1.6299999999999999E-2</v>
      </c>
      <c r="N299" s="104">
        <v>7.4499999999999997E-2</v>
      </c>
      <c r="O299" s="103">
        <v>275000</v>
      </c>
      <c r="P299" s="103">
        <v>75.544777781818183</v>
      </c>
      <c r="Q299" s="103">
        <v>0</v>
      </c>
      <c r="R299" s="103">
        <v>724.16846257761995</v>
      </c>
      <c r="S299" s="104">
        <v>8.0000000000000004E-4</v>
      </c>
      <c r="T299" s="104">
        <v>8.9999999999999998E-4</v>
      </c>
      <c r="U299" s="104">
        <v>2.0000000000000001E-4</v>
      </c>
    </row>
    <row r="300" spans="2:21" s="99" customFormat="1">
      <c r="B300" s="102" t="s">
        <v>1226</v>
      </c>
      <c r="C300" s="102" t="s">
        <v>1227</v>
      </c>
      <c r="D300" s="102" t="s">
        <v>123</v>
      </c>
      <c r="E300" s="102" t="s">
        <v>1157</v>
      </c>
      <c r="F300" s="102" t="s">
        <v>1228</v>
      </c>
      <c r="G300" s="102" t="s">
        <v>1164</v>
      </c>
      <c r="H300" s="102" t="s">
        <v>1215</v>
      </c>
      <c r="I300" s="102" t="s">
        <v>1160</v>
      </c>
      <c r="J300" s="102" t="s">
        <v>1229</v>
      </c>
      <c r="K300" s="103">
        <v>6.5</v>
      </c>
      <c r="L300" s="102" t="s">
        <v>106</v>
      </c>
      <c r="M300" s="104">
        <v>4.4999999999999998E-2</v>
      </c>
      <c r="N300" s="104">
        <v>7.7499999999999999E-2</v>
      </c>
      <c r="O300" s="103">
        <v>85000</v>
      </c>
      <c r="P300" s="103">
        <v>83.522999999999996</v>
      </c>
      <c r="Q300" s="103">
        <v>6.7759875000000003</v>
      </c>
      <c r="R300" s="103">
        <v>258.30967815000002</v>
      </c>
      <c r="S300" s="104">
        <v>2.9999999999999997E-4</v>
      </c>
      <c r="T300" s="104">
        <v>2.9999999999999997E-4</v>
      </c>
      <c r="U300" s="104">
        <v>1E-4</v>
      </c>
    </row>
    <row r="301" spans="2:21" s="99" customFormat="1">
      <c r="B301" s="102" t="s">
        <v>1230</v>
      </c>
      <c r="C301" s="102" t="s">
        <v>1231</v>
      </c>
      <c r="D301" s="102" t="s">
        <v>123</v>
      </c>
      <c r="E301" s="102" t="s">
        <v>1157</v>
      </c>
      <c r="F301" s="102" t="s">
        <v>1232</v>
      </c>
      <c r="G301" s="102" t="s">
        <v>1233</v>
      </c>
      <c r="H301" s="102" t="s">
        <v>1215</v>
      </c>
      <c r="I301" s="102" t="s">
        <v>1234</v>
      </c>
      <c r="J301" s="102" t="s">
        <v>474</v>
      </c>
      <c r="K301" s="103">
        <v>5.36</v>
      </c>
      <c r="L301" s="102" t="s">
        <v>106</v>
      </c>
      <c r="M301" s="104">
        <v>3.1300000000000001E-2</v>
      </c>
      <c r="N301" s="104">
        <v>8.2400000000000001E-2</v>
      </c>
      <c r="O301" s="103">
        <v>560000</v>
      </c>
      <c r="P301" s="103">
        <v>78.139333339285713</v>
      </c>
      <c r="Q301" s="103">
        <v>0</v>
      </c>
      <c r="R301" s="103">
        <v>1550.3468849180999</v>
      </c>
      <c r="S301" s="104">
        <v>6.9999999999999999E-4</v>
      </c>
      <c r="T301" s="104">
        <v>1.9E-3</v>
      </c>
      <c r="U301" s="104">
        <v>5.0000000000000001E-4</v>
      </c>
    </row>
    <row r="302" spans="2:21" s="99" customFormat="1">
      <c r="B302" s="102" t="s">
        <v>1235</v>
      </c>
      <c r="C302" s="102" t="s">
        <v>1236</v>
      </c>
      <c r="D302" s="102" t="s">
        <v>123</v>
      </c>
      <c r="E302" s="102" t="s">
        <v>1157</v>
      </c>
      <c r="F302" s="102" t="s">
        <v>1237</v>
      </c>
      <c r="G302" s="102" t="s">
        <v>1192</v>
      </c>
      <c r="H302" s="102" t="s">
        <v>1215</v>
      </c>
      <c r="I302" s="102" t="s">
        <v>1160</v>
      </c>
      <c r="J302" s="102" t="s">
        <v>1188</v>
      </c>
      <c r="K302" s="103">
        <v>6.39</v>
      </c>
      <c r="L302" s="102" t="s">
        <v>106</v>
      </c>
      <c r="M302" s="104">
        <v>3.7499999999999999E-2</v>
      </c>
      <c r="N302" s="104">
        <v>6.2100000000000002E-2</v>
      </c>
      <c r="O302" s="103">
        <v>380000</v>
      </c>
      <c r="P302" s="103">
        <v>87.792000000000002</v>
      </c>
      <c r="Q302" s="103">
        <v>25.243874999999999</v>
      </c>
      <c r="R302" s="103">
        <v>1207.2226877999999</v>
      </c>
      <c r="S302" s="104">
        <v>5.0000000000000001E-4</v>
      </c>
      <c r="T302" s="104">
        <v>1.5E-3</v>
      </c>
      <c r="U302" s="104">
        <v>4.0000000000000002E-4</v>
      </c>
    </row>
    <row r="303" spans="2:21" s="99" customFormat="1">
      <c r="B303" s="102" t="s">
        <v>1238</v>
      </c>
      <c r="C303" s="102" t="s">
        <v>1239</v>
      </c>
      <c r="D303" s="102" t="s">
        <v>123</v>
      </c>
      <c r="E303" s="102" t="s">
        <v>1157</v>
      </c>
      <c r="F303" s="102" t="s">
        <v>1240</v>
      </c>
      <c r="G303" s="102" t="s">
        <v>1197</v>
      </c>
      <c r="H303" s="102" t="s">
        <v>1215</v>
      </c>
      <c r="I303" s="102" t="s">
        <v>1160</v>
      </c>
      <c r="J303" s="102" t="s">
        <v>1188</v>
      </c>
      <c r="K303" s="103">
        <v>5.66</v>
      </c>
      <c r="L303" s="102" t="s">
        <v>106</v>
      </c>
      <c r="M303" s="104">
        <v>4.5999999999999999E-2</v>
      </c>
      <c r="N303" s="104">
        <v>6.2100000000000002E-2</v>
      </c>
      <c r="O303" s="103">
        <v>380000</v>
      </c>
      <c r="P303" s="103">
        <v>93.41577778947368</v>
      </c>
      <c r="Q303" s="103">
        <v>0</v>
      </c>
      <c r="R303" s="103">
        <v>1257.6939826908001</v>
      </c>
      <c r="S303" s="104">
        <v>5.0000000000000001E-4</v>
      </c>
      <c r="T303" s="104">
        <v>1.5E-3</v>
      </c>
      <c r="U303" s="104">
        <v>4.0000000000000002E-4</v>
      </c>
    </row>
    <row r="304" spans="2:21" s="99" customFormat="1">
      <c r="B304" s="102" t="s">
        <v>1241</v>
      </c>
      <c r="C304" s="102" t="s">
        <v>1242</v>
      </c>
      <c r="D304" s="102" t="s">
        <v>123</v>
      </c>
      <c r="E304" s="102" t="s">
        <v>1157</v>
      </c>
      <c r="F304" s="102" t="s">
        <v>1243</v>
      </c>
      <c r="G304" s="102" t="s">
        <v>1244</v>
      </c>
      <c r="H304" s="102" t="s">
        <v>1245</v>
      </c>
      <c r="I304" s="102" t="s">
        <v>342</v>
      </c>
      <c r="J304" s="102" t="s">
        <v>1246</v>
      </c>
      <c r="K304" s="103">
        <v>4.6399999999999997</v>
      </c>
      <c r="L304" s="102" t="s">
        <v>110</v>
      </c>
      <c r="M304" s="104">
        <v>2.63E-2</v>
      </c>
      <c r="N304" s="104">
        <v>9.5399999999999999E-2</v>
      </c>
      <c r="O304" s="103">
        <v>440000</v>
      </c>
      <c r="P304" s="103">
        <v>73.908291659090906</v>
      </c>
      <c r="Q304" s="103">
        <v>0</v>
      </c>
      <c r="R304" s="103">
        <v>1133.56990148714</v>
      </c>
      <c r="S304" s="104">
        <v>1.5E-3</v>
      </c>
      <c r="T304" s="104">
        <v>1.4E-3</v>
      </c>
      <c r="U304" s="104">
        <v>4.0000000000000002E-4</v>
      </c>
    </row>
    <row r="305" spans="2:21" s="99" customFormat="1">
      <c r="B305" s="102" t="s">
        <v>1247</v>
      </c>
      <c r="C305" s="102" t="s">
        <v>1248</v>
      </c>
      <c r="D305" s="102" t="s">
        <v>123</v>
      </c>
      <c r="E305" s="102" t="s">
        <v>1157</v>
      </c>
      <c r="F305" s="102" t="s">
        <v>1249</v>
      </c>
      <c r="G305" s="102" t="s">
        <v>1164</v>
      </c>
      <c r="H305" s="102" t="s">
        <v>1165</v>
      </c>
      <c r="I305" s="102" t="s">
        <v>1160</v>
      </c>
      <c r="J305" s="102" t="s">
        <v>1250</v>
      </c>
      <c r="K305" s="103">
        <v>1.46</v>
      </c>
      <c r="L305" s="102" t="s">
        <v>106</v>
      </c>
      <c r="M305" s="104">
        <v>4.4999999999999998E-2</v>
      </c>
      <c r="N305" s="104">
        <v>9.1999999999999998E-2</v>
      </c>
      <c r="O305" s="103">
        <v>90000</v>
      </c>
      <c r="P305" s="103">
        <v>93.828999999999994</v>
      </c>
      <c r="Q305" s="103">
        <v>0</v>
      </c>
      <c r="R305" s="103">
        <v>299.19253229999998</v>
      </c>
      <c r="S305" s="104">
        <v>1E-4</v>
      </c>
      <c r="T305" s="104">
        <v>4.0000000000000002E-4</v>
      </c>
      <c r="U305" s="104">
        <v>1E-4</v>
      </c>
    </row>
    <row r="306" spans="2:21" s="99" customFormat="1">
      <c r="B306" s="102" t="s">
        <v>1251</v>
      </c>
      <c r="C306" s="102" t="s">
        <v>1252</v>
      </c>
      <c r="D306" s="102" t="s">
        <v>123</v>
      </c>
      <c r="E306" s="102" t="s">
        <v>1157</v>
      </c>
      <c r="F306" s="102" t="s">
        <v>1253</v>
      </c>
      <c r="G306" s="102" t="s">
        <v>1254</v>
      </c>
      <c r="H306" s="102" t="s">
        <v>1255</v>
      </c>
      <c r="I306" s="102" t="s">
        <v>342</v>
      </c>
      <c r="J306" s="102" t="s">
        <v>1256</v>
      </c>
      <c r="K306" s="103">
        <v>7.33</v>
      </c>
      <c r="L306" s="102" t="s">
        <v>106</v>
      </c>
      <c r="M306" s="104">
        <v>4.4999999999999998E-2</v>
      </c>
      <c r="N306" s="104">
        <v>9.3299999999999994E-2</v>
      </c>
      <c r="O306" s="103">
        <v>455000</v>
      </c>
      <c r="P306" s="103">
        <v>71.786500000000004</v>
      </c>
      <c r="Q306" s="103">
        <v>0</v>
      </c>
      <c r="R306" s="103">
        <v>1157.245041225</v>
      </c>
      <c r="S306" s="104">
        <v>1.2999999999999999E-3</v>
      </c>
      <c r="T306" s="104">
        <v>1.4E-3</v>
      </c>
      <c r="U306" s="104">
        <v>4.0000000000000002E-4</v>
      </c>
    </row>
    <row r="307" spans="2:21" s="99" customFormat="1">
      <c r="B307" s="102" t="s">
        <v>1257</v>
      </c>
      <c r="C307" s="102" t="s">
        <v>1258</v>
      </c>
      <c r="D307" s="102" t="s">
        <v>123</v>
      </c>
      <c r="E307" s="102" t="s">
        <v>1157</v>
      </c>
      <c r="F307" s="102" t="s">
        <v>1259</v>
      </c>
      <c r="G307" s="102" t="s">
        <v>1164</v>
      </c>
      <c r="H307" s="102" t="s">
        <v>1260</v>
      </c>
      <c r="I307" s="102" t="s">
        <v>1160</v>
      </c>
      <c r="J307" s="102" t="s">
        <v>1261</v>
      </c>
      <c r="K307" s="103">
        <v>3.88</v>
      </c>
      <c r="L307" s="102" t="s">
        <v>106</v>
      </c>
      <c r="M307" s="104">
        <v>6.5000000000000002E-2</v>
      </c>
      <c r="N307" s="104">
        <v>9.8500000000000004E-2</v>
      </c>
      <c r="O307" s="103">
        <v>460000</v>
      </c>
      <c r="P307" s="103">
        <v>91.355333326086964</v>
      </c>
      <c r="Q307" s="103">
        <v>0</v>
      </c>
      <c r="R307" s="103">
        <v>1488.8909514818999</v>
      </c>
      <c r="S307" s="104">
        <v>1E-3</v>
      </c>
      <c r="T307" s="104">
        <v>1.8E-3</v>
      </c>
      <c r="U307" s="104">
        <v>5.0000000000000001E-4</v>
      </c>
    </row>
    <row r="308" spans="2:21" s="99" customFormat="1">
      <c r="B308" s="102" t="s">
        <v>1262</v>
      </c>
      <c r="C308" s="102" t="s">
        <v>1263</v>
      </c>
      <c r="D308" s="102" t="s">
        <v>123</v>
      </c>
      <c r="E308" s="102" t="s">
        <v>1157</v>
      </c>
      <c r="F308" s="102" t="s">
        <v>1264</v>
      </c>
      <c r="G308" s="102" t="s">
        <v>1164</v>
      </c>
      <c r="H308" s="102" t="s">
        <v>1265</v>
      </c>
      <c r="I308" s="102" t="s">
        <v>342</v>
      </c>
      <c r="J308" s="102" t="s">
        <v>258</v>
      </c>
      <c r="K308" s="103">
        <v>3.22</v>
      </c>
      <c r="L308" s="102" t="s">
        <v>106</v>
      </c>
      <c r="M308" s="104">
        <v>0.09</v>
      </c>
      <c r="N308" s="104">
        <v>0.10639999999999999</v>
      </c>
      <c r="O308" s="103">
        <v>310000</v>
      </c>
      <c r="P308" s="103">
        <v>97.641000000000005</v>
      </c>
      <c r="Q308" s="103">
        <v>0</v>
      </c>
      <c r="R308" s="103">
        <v>1072.4203953000001</v>
      </c>
      <c r="S308" s="104">
        <v>5.0000000000000001E-4</v>
      </c>
      <c r="T308" s="104">
        <v>1.2999999999999999E-3</v>
      </c>
      <c r="U308" s="104">
        <v>4.0000000000000002E-4</v>
      </c>
    </row>
    <row r="309" spans="2:21" s="99" customFormat="1">
      <c r="B309" s="102" t="s">
        <v>226</v>
      </c>
    </row>
    <row r="310" spans="2:21" s="99" customFormat="1">
      <c r="B310" s="102" t="s">
        <v>349</v>
      </c>
    </row>
    <row r="311" spans="2:21" s="99" customFormat="1">
      <c r="B311" s="102" t="s">
        <v>350</v>
      </c>
    </row>
    <row r="312" spans="2:21" s="99" customFormat="1">
      <c r="B312" s="102" t="s">
        <v>351</v>
      </c>
    </row>
    <row r="313" spans="2:21" s="99" customFormat="1">
      <c r="B313" s="102" t="s">
        <v>352</v>
      </c>
    </row>
    <row r="314" spans="2:21" s="99" customFormat="1">
      <c r="B314" s="105"/>
    </row>
    <row r="315" spans="2:21" s="99" customFormat="1">
      <c r="B315" s="105"/>
    </row>
    <row r="316" spans="2:21">
      <c r="C316" s="16"/>
      <c r="D316" s="16"/>
      <c r="E316" s="16"/>
      <c r="F316" s="16"/>
    </row>
    <row r="317" spans="2:21">
      <c r="C317" s="16"/>
      <c r="D317" s="16"/>
      <c r="E317" s="16"/>
      <c r="F317" s="16"/>
    </row>
    <row r="318" spans="2:21">
      <c r="C318" s="16"/>
      <c r="D318" s="16"/>
      <c r="E318" s="16"/>
      <c r="F318" s="16"/>
    </row>
    <row r="319" spans="2:21">
      <c r="C319" s="16"/>
      <c r="D319" s="16"/>
      <c r="E319" s="16"/>
      <c r="F319" s="16"/>
    </row>
    <row r="320" spans="2:21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2:6">
      <c r="C753" s="16"/>
      <c r="D753" s="16"/>
      <c r="E753" s="16"/>
      <c r="F753" s="16"/>
    </row>
    <row r="754" spans="2:6">
      <c r="C754" s="16"/>
      <c r="D754" s="16"/>
      <c r="E754" s="16"/>
      <c r="F754" s="16"/>
    </row>
    <row r="755" spans="2:6">
      <c r="C755" s="16"/>
      <c r="D755" s="16"/>
      <c r="E755" s="16"/>
      <c r="F755" s="16"/>
    </row>
    <row r="756" spans="2:6">
      <c r="C756" s="16"/>
      <c r="D756" s="16"/>
      <c r="E756" s="16"/>
      <c r="F756" s="16"/>
    </row>
    <row r="757" spans="2:6">
      <c r="C757" s="16"/>
      <c r="D757" s="16"/>
      <c r="E757" s="16"/>
      <c r="F757" s="16"/>
    </row>
    <row r="758" spans="2:6">
      <c r="C758" s="16"/>
      <c r="D758" s="16"/>
      <c r="E758" s="16"/>
      <c r="F758" s="16"/>
    </row>
    <row r="759" spans="2:6">
      <c r="C759" s="16"/>
      <c r="D759" s="16"/>
      <c r="E759" s="16"/>
      <c r="F759" s="16"/>
    </row>
    <row r="760" spans="2:6">
      <c r="C760" s="16"/>
      <c r="D760" s="16"/>
      <c r="E760" s="16"/>
      <c r="F760" s="16"/>
    </row>
    <row r="761" spans="2:6">
      <c r="C761" s="16"/>
      <c r="D761" s="16"/>
      <c r="E761" s="16"/>
      <c r="F761" s="16"/>
    </row>
    <row r="762" spans="2:6">
      <c r="C762" s="16"/>
      <c r="D762" s="16"/>
      <c r="E762" s="16"/>
      <c r="F762" s="16"/>
    </row>
    <row r="763" spans="2:6">
      <c r="C763" s="16"/>
      <c r="D763" s="16"/>
      <c r="E763" s="16"/>
      <c r="F763" s="16"/>
    </row>
    <row r="764" spans="2:6">
      <c r="C764" s="16"/>
      <c r="D764" s="16"/>
      <c r="E764" s="16"/>
      <c r="F764" s="16"/>
    </row>
    <row r="765" spans="2:6">
      <c r="C765" s="16"/>
      <c r="D765" s="16"/>
      <c r="E765" s="16"/>
      <c r="F765" s="16"/>
    </row>
    <row r="766" spans="2:6">
      <c r="C766" s="16"/>
      <c r="D766" s="16"/>
      <c r="E766" s="16"/>
      <c r="F766" s="16"/>
    </row>
    <row r="767" spans="2:6">
      <c r="C767" s="16"/>
      <c r="D767" s="16"/>
      <c r="E767" s="16"/>
      <c r="F767" s="16"/>
    </row>
    <row r="768" spans="2:6">
      <c r="B768" s="16"/>
      <c r="C768" s="16"/>
      <c r="D768" s="16"/>
      <c r="E768" s="16"/>
      <c r="F768" s="16"/>
    </row>
    <row r="769" spans="2:6">
      <c r="B769" s="16"/>
      <c r="C769" s="16"/>
      <c r="D769" s="16"/>
      <c r="E769" s="16"/>
      <c r="F769" s="16"/>
    </row>
    <row r="770" spans="2:6">
      <c r="B770" s="19"/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C773" s="16"/>
      <c r="D773" s="16"/>
      <c r="E773" s="16"/>
      <c r="F773" s="16"/>
    </row>
    <row r="774" spans="2:6"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0">
      <formula1>$BN$7:$BN$11</formula1>
    </dataValidation>
    <dataValidation type="list" allowBlank="1" showInputMessage="1" showErrorMessage="1" sqref="E12:E794">
      <formula1>$BI$7:$BI$11</formula1>
    </dataValidation>
    <dataValidation type="list" allowBlank="1" showInputMessage="1" showErrorMessage="1" sqref="I12:I800">
      <formula1>$BM$7:$BM$10</formula1>
    </dataValidation>
    <dataValidation type="list" allowBlank="1" showInputMessage="1" showErrorMessage="1" sqref="G12:G800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38"/>
  <sheetViews>
    <sheetView rightToLeft="1" workbookViewId="0">
      <selection activeCell="H17" sqref="H1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f>I12+I146</f>
        <v>27296909.789999999</v>
      </c>
      <c r="J11" s="7"/>
      <c r="K11" s="75">
        <v>740.11373000000003</v>
      </c>
      <c r="L11" s="75">
        <v>581638.22528813966</v>
      </c>
      <c r="M11" s="7"/>
      <c r="N11" s="76">
        <v>1</v>
      </c>
      <c r="O11" s="76">
        <v>0.19289999999999999</v>
      </c>
      <c r="BF11" s="16"/>
      <c r="BG11" s="19"/>
      <c r="BH11" s="16"/>
      <c r="BJ11" s="16"/>
    </row>
    <row r="12" spans="2:62" s="99" customFormat="1">
      <c r="B12" s="98" t="s">
        <v>201</v>
      </c>
      <c r="C12" s="105"/>
      <c r="D12" s="105"/>
      <c r="I12" s="100">
        <f>I13+I39+I92+I144</f>
        <v>26898692.140000001</v>
      </c>
      <c r="K12" s="100">
        <v>723.70795999999996</v>
      </c>
      <c r="L12" s="100">
        <v>561622.35017856257</v>
      </c>
      <c r="N12" s="101">
        <v>0.96560000000000001</v>
      </c>
      <c r="O12" s="101">
        <v>0.18629999999999999</v>
      </c>
    </row>
    <row r="13" spans="2:62" s="99" customFormat="1">
      <c r="B13" s="98" t="s">
        <v>1266</v>
      </c>
      <c r="C13" s="105"/>
      <c r="D13" s="105"/>
      <c r="I13" s="100">
        <v>7520638.9199999999</v>
      </c>
      <c r="K13" s="100">
        <v>539.06947000000002</v>
      </c>
      <c r="L13" s="100">
        <v>284985.0829713</v>
      </c>
      <c r="N13" s="101">
        <v>0.49</v>
      </c>
      <c r="O13" s="101">
        <v>9.4500000000000001E-2</v>
      </c>
    </row>
    <row r="14" spans="2:62" s="99" customFormat="1">
      <c r="B14" s="102" t="s">
        <v>1267</v>
      </c>
      <c r="C14" s="102" t="s">
        <v>1268</v>
      </c>
      <c r="D14" s="102" t="s">
        <v>100</v>
      </c>
      <c r="E14" s="102" t="s">
        <v>123</v>
      </c>
      <c r="F14" s="102" t="s">
        <v>1269</v>
      </c>
      <c r="G14" s="102" t="s">
        <v>451</v>
      </c>
      <c r="H14" s="102" t="s">
        <v>102</v>
      </c>
      <c r="I14" s="103">
        <v>224906.2</v>
      </c>
      <c r="J14" s="103">
        <v>3985</v>
      </c>
      <c r="K14" s="103">
        <v>0</v>
      </c>
      <c r="L14" s="103">
        <v>8962.5120700000007</v>
      </c>
      <c r="M14" s="104">
        <v>1E-3</v>
      </c>
      <c r="N14" s="104">
        <v>1.54E-2</v>
      </c>
      <c r="O14" s="104">
        <v>3.0000000000000001E-3</v>
      </c>
    </row>
    <row r="15" spans="2:62" s="99" customFormat="1">
      <c r="B15" s="102" t="s">
        <v>1270</v>
      </c>
      <c r="C15" s="102" t="s">
        <v>1271</v>
      </c>
      <c r="D15" s="102" t="s">
        <v>100</v>
      </c>
      <c r="E15" s="102" t="s">
        <v>123</v>
      </c>
      <c r="F15" s="102" t="s">
        <v>1272</v>
      </c>
      <c r="G15" s="102" t="s">
        <v>719</v>
      </c>
      <c r="H15" s="102" t="s">
        <v>102</v>
      </c>
      <c r="I15" s="103">
        <v>39899</v>
      </c>
      <c r="J15" s="103">
        <v>30850</v>
      </c>
      <c r="K15" s="103">
        <v>0</v>
      </c>
      <c r="L15" s="103">
        <v>12308.8415</v>
      </c>
      <c r="M15" s="104">
        <v>6.9999999999999999E-4</v>
      </c>
      <c r="N15" s="104">
        <v>2.12E-2</v>
      </c>
      <c r="O15" s="104">
        <v>4.1000000000000003E-3</v>
      </c>
    </row>
    <row r="16" spans="2:62" s="99" customFormat="1">
      <c r="B16" s="102" t="s">
        <v>1273</v>
      </c>
      <c r="C16" s="102" t="s">
        <v>1274</v>
      </c>
      <c r="D16" s="102" t="s">
        <v>100</v>
      </c>
      <c r="E16" s="102" t="s">
        <v>123</v>
      </c>
      <c r="F16" s="102" t="s">
        <v>1275</v>
      </c>
      <c r="G16" s="102" t="s">
        <v>833</v>
      </c>
      <c r="H16" s="102" t="s">
        <v>102</v>
      </c>
      <c r="I16" s="103">
        <v>280425.81</v>
      </c>
      <c r="J16" s="103">
        <v>3397</v>
      </c>
      <c r="K16" s="103">
        <v>0</v>
      </c>
      <c r="L16" s="103">
        <v>9526.0647657000009</v>
      </c>
      <c r="M16" s="104">
        <v>1.1000000000000001E-3</v>
      </c>
      <c r="N16" s="104">
        <v>1.6400000000000001E-2</v>
      </c>
      <c r="O16" s="104">
        <v>3.2000000000000002E-3</v>
      </c>
    </row>
    <row r="17" spans="2:15" s="99" customFormat="1">
      <c r="B17" s="102" t="s">
        <v>1276</v>
      </c>
      <c r="C17" s="102" t="s">
        <v>1277</v>
      </c>
      <c r="D17" s="102" t="s">
        <v>100</v>
      </c>
      <c r="E17" s="102" t="s">
        <v>123</v>
      </c>
      <c r="F17" s="102" t="s">
        <v>1278</v>
      </c>
      <c r="G17" s="102" t="s">
        <v>833</v>
      </c>
      <c r="H17" s="102" t="s">
        <v>102</v>
      </c>
      <c r="I17" s="103">
        <v>322933</v>
      </c>
      <c r="J17" s="103">
        <v>3150</v>
      </c>
      <c r="K17" s="103">
        <v>0</v>
      </c>
      <c r="L17" s="103">
        <v>10172.389499999999</v>
      </c>
      <c r="M17" s="104">
        <v>1.4E-3</v>
      </c>
      <c r="N17" s="104">
        <v>1.7500000000000002E-2</v>
      </c>
      <c r="O17" s="104">
        <v>3.3999999999999998E-3</v>
      </c>
    </row>
    <row r="18" spans="2:15" s="99" customFormat="1">
      <c r="B18" s="102" t="s">
        <v>1279</v>
      </c>
      <c r="C18" s="102" t="s">
        <v>1280</v>
      </c>
      <c r="D18" s="102" t="s">
        <v>100</v>
      </c>
      <c r="E18" s="102" t="s">
        <v>123</v>
      </c>
      <c r="F18" s="102" t="s">
        <v>811</v>
      </c>
      <c r="G18" s="102" t="s">
        <v>807</v>
      </c>
      <c r="H18" s="102" t="s">
        <v>102</v>
      </c>
      <c r="I18" s="103">
        <v>8757</v>
      </c>
      <c r="J18" s="103">
        <v>67700</v>
      </c>
      <c r="K18" s="103">
        <v>0</v>
      </c>
      <c r="L18" s="103">
        <v>5928.4889999999996</v>
      </c>
      <c r="M18" s="104">
        <v>2.0000000000000001E-4</v>
      </c>
      <c r="N18" s="104">
        <v>1.0200000000000001E-2</v>
      </c>
      <c r="O18" s="104">
        <v>2E-3</v>
      </c>
    </row>
    <row r="19" spans="2:15" s="99" customFormat="1">
      <c r="B19" s="102" t="s">
        <v>1281</v>
      </c>
      <c r="C19" s="102" t="s">
        <v>1282</v>
      </c>
      <c r="D19" s="102" t="s">
        <v>100</v>
      </c>
      <c r="E19" s="102" t="s">
        <v>123</v>
      </c>
      <c r="F19" s="102" t="s">
        <v>688</v>
      </c>
      <c r="G19" s="102" t="s">
        <v>685</v>
      </c>
      <c r="H19" s="102" t="s">
        <v>102</v>
      </c>
      <c r="I19" s="103">
        <v>170600.3</v>
      </c>
      <c r="J19" s="103">
        <v>1450</v>
      </c>
      <c r="K19" s="103">
        <v>0</v>
      </c>
      <c r="L19" s="103">
        <v>2473.70435</v>
      </c>
      <c r="M19" s="104">
        <v>4.0000000000000002E-4</v>
      </c>
      <c r="N19" s="104">
        <v>4.3E-3</v>
      </c>
      <c r="O19" s="104">
        <v>8.0000000000000004E-4</v>
      </c>
    </row>
    <row r="20" spans="2:15" s="99" customFormat="1">
      <c r="B20" s="102" t="s">
        <v>1283</v>
      </c>
      <c r="C20" s="102" t="s">
        <v>1284</v>
      </c>
      <c r="D20" s="102" t="s">
        <v>100</v>
      </c>
      <c r="E20" s="102" t="s">
        <v>123</v>
      </c>
      <c r="F20" s="102" t="s">
        <v>1285</v>
      </c>
      <c r="G20" s="102" t="s">
        <v>369</v>
      </c>
      <c r="H20" s="102" t="s">
        <v>102</v>
      </c>
      <c r="I20" s="103">
        <v>680103</v>
      </c>
      <c r="J20" s="103">
        <v>1806</v>
      </c>
      <c r="K20" s="103">
        <v>0</v>
      </c>
      <c r="L20" s="103">
        <v>12282.660180000001</v>
      </c>
      <c r="M20" s="104">
        <v>5.0000000000000001E-4</v>
      </c>
      <c r="N20" s="104">
        <v>2.1100000000000001E-2</v>
      </c>
      <c r="O20" s="104">
        <v>4.1000000000000003E-3</v>
      </c>
    </row>
    <row r="21" spans="2:15" s="99" customFormat="1">
      <c r="B21" s="102" t="s">
        <v>1286</v>
      </c>
      <c r="C21" s="102" t="s">
        <v>1287</v>
      </c>
      <c r="D21" s="102" t="s">
        <v>100</v>
      </c>
      <c r="E21" s="102" t="s">
        <v>123</v>
      </c>
      <c r="F21" s="102" t="s">
        <v>380</v>
      </c>
      <c r="G21" s="102" t="s">
        <v>369</v>
      </c>
      <c r="H21" s="102" t="s">
        <v>102</v>
      </c>
      <c r="I21" s="103">
        <v>933914.48</v>
      </c>
      <c r="J21" s="103">
        <v>3062</v>
      </c>
      <c r="K21" s="103">
        <v>0</v>
      </c>
      <c r="L21" s="103">
        <v>28596.461377600001</v>
      </c>
      <c r="M21" s="104">
        <v>5.9999999999999995E-4</v>
      </c>
      <c r="N21" s="104">
        <v>4.9200000000000001E-2</v>
      </c>
      <c r="O21" s="104">
        <v>9.4999999999999998E-3</v>
      </c>
    </row>
    <row r="22" spans="2:15" s="99" customFormat="1">
      <c r="B22" s="102" t="s">
        <v>1288</v>
      </c>
      <c r="C22" s="102" t="s">
        <v>1289</v>
      </c>
      <c r="D22" s="102" t="s">
        <v>100</v>
      </c>
      <c r="E22" s="102" t="s">
        <v>123</v>
      </c>
      <c r="F22" s="102" t="s">
        <v>1290</v>
      </c>
      <c r="G22" s="102" t="s">
        <v>369</v>
      </c>
      <c r="H22" s="102" t="s">
        <v>102</v>
      </c>
      <c r="I22" s="103">
        <v>147839.43</v>
      </c>
      <c r="J22" s="103">
        <v>12550</v>
      </c>
      <c r="K22" s="103">
        <v>0</v>
      </c>
      <c r="L22" s="103">
        <v>18553.848464999999</v>
      </c>
      <c r="M22" s="104">
        <v>5.9999999999999995E-4</v>
      </c>
      <c r="N22" s="104">
        <v>3.1899999999999998E-2</v>
      </c>
      <c r="O22" s="104">
        <v>6.1999999999999998E-3</v>
      </c>
    </row>
    <row r="23" spans="2:15" s="99" customFormat="1">
      <c r="B23" s="102" t="s">
        <v>1291</v>
      </c>
      <c r="C23" s="102" t="s">
        <v>1292</v>
      </c>
      <c r="D23" s="102" t="s">
        <v>100</v>
      </c>
      <c r="E23" s="102" t="s">
        <v>123</v>
      </c>
      <c r="F23" s="102" t="s">
        <v>431</v>
      </c>
      <c r="G23" s="102" t="s">
        <v>369</v>
      </c>
      <c r="H23" s="102" t="s">
        <v>102</v>
      </c>
      <c r="I23" s="103">
        <v>1012607.63</v>
      </c>
      <c r="J23" s="103">
        <v>3025</v>
      </c>
      <c r="K23" s="103">
        <v>0</v>
      </c>
      <c r="L23" s="103">
        <v>30631.380807500002</v>
      </c>
      <c r="M23" s="104">
        <v>8.0000000000000004E-4</v>
      </c>
      <c r="N23" s="104">
        <v>5.2699999999999997E-2</v>
      </c>
      <c r="O23" s="104">
        <v>1.0200000000000001E-2</v>
      </c>
    </row>
    <row r="24" spans="2:15" s="99" customFormat="1">
      <c r="B24" s="102" t="s">
        <v>1293</v>
      </c>
      <c r="C24" s="102" t="s">
        <v>1294</v>
      </c>
      <c r="D24" s="102" t="s">
        <v>100</v>
      </c>
      <c r="E24" s="102" t="s">
        <v>123</v>
      </c>
      <c r="F24" s="102" t="s">
        <v>1295</v>
      </c>
      <c r="G24" s="102" t="s">
        <v>616</v>
      </c>
      <c r="H24" s="102" t="s">
        <v>102</v>
      </c>
      <c r="I24" s="103">
        <v>2262</v>
      </c>
      <c r="J24" s="103">
        <v>200000</v>
      </c>
      <c r="K24" s="103">
        <v>24.77121</v>
      </c>
      <c r="L24" s="103">
        <v>4548.7712099999999</v>
      </c>
      <c r="M24" s="104">
        <v>5.9999999999999995E-4</v>
      </c>
      <c r="N24" s="104">
        <v>7.7999999999999996E-3</v>
      </c>
      <c r="O24" s="104">
        <v>1.5E-3</v>
      </c>
    </row>
    <row r="25" spans="2:15" s="99" customFormat="1">
      <c r="B25" s="102" t="s">
        <v>1296</v>
      </c>
      <c r="C25" s="102" t="s">
        <v>1297</v>
      </c>
      <c r="D25" s="102" t="s">
        <v>100</v>
      </c>
      <c r="E25" s="102" t="s">
        <v>123</v>
      </c>
      <c r="F25" s="102" t="s">
        <v>1146</v>
      </c>
      <c r="G25" s="102" t="s">
        <v>616</v>
      </c>
      <c r="H25" s="102" t="s">
        <v>102</v>
      </c>
      <c r="I25" s="103">
        <v>9800.33</v>
      </c>
      <c r="J25" s="103">
        <v>138200</v>
      </c>
      <c r="K25" s="103">
        <v>355.82733000000002</v>
      </c>
      <c r="L25" s="103">
        <v>13899.883390000001</v>
      </c>
      <c r="M25" s="104">
        <v>1.2999999999999999E-3</v>
      </c>
      <c r="N25" s="104">
        <v>2.3900000000000001E-2</v>
      </c>
      <c r="O25" s="104">
        <v>4.5999999999999999E-3</v>
      </c>
    </row>
    <row r="26" spans="2:15" s="99" customFormat="1">
      <c r="B26" s="102" t="s">
        <v>1298</v>
      </c>
      <c r="C26" s="102" t="s">
        <v>1299</v>
      </c>
      <c r="D26" s="102" t="s">
        <v>100</v>
      </c>
      <c r="E26" s="102" t="s">
        <v>123</v>
      </c>
      <c r="F26" s="102" t="s">
        <v>1300</v>
      </c>
      <c r="G26" s="102" t="s">
        <v>616</v>
      </c>
      <c r="H26" s="102" t="s">
        <v>102</v>
      </c>
      <c r="I26" s="103">
        <v>39498.92</v>
      </c>
      <c r="J26" s="103">
        <v>12230</v>
      </c>
      <c r="K26" s="103">
        <v>0</v>
      </c>
      <c r="L26" s="103">
        <v>4830.7179159999996</v>
      </c>
      <c r="M26" s="104">
        <v>6.9999999999999999E-4</v>
      </c>
      <c r="N26" s="104">
        <v>8.3000000000000001E-3</v>
      </c>
      <c r="O26" s="104">
        <v>1.6000000000000001E-3</v>
      </c>
    </row>
    <row r="27" spans="2:15" s="99" customFormat="1">
      <c r="B27" s="102" t="s">
        <v>1301</v>
      </c>
      <c r="C27" s="102" t="s">
        <v>1302</v>
      </c>
      <c r="D27" s="102" t="s">
        <v>100</v>
      </c>
      <c r="E27" s="102" t="s">
        <v>123</v>
      </c>
      <c r="F27" s="102" t="s">
        <v>824</v>
      </c>
      <c r="G27" s="102" t="s">
        <v>825</v>
      </c>
      <c r="H27" s="102" t="s">
        <v>102</v>
      </c>
      <c r="I27" s="103">
        <v>55891</v>
      </c>
      <c r="J27" s="103">
        <v>15580</v>
      </c>
      <c r="K27" s="103">
        <v>0</v>
      </c>
      <c r="L27" s="103">
        <v>8707.8178000000007</v>
      </c>
      <c r="M27" s="104">
        <v>5.0000000000000001E-4</v>
      </c>
      <c r="N27" s="104">
        <v>1.4999999999999999E-2</v>
      </c>
      <c r="O27" s="104">
        <v>2.8999999999999998E-3</v>
      </c>
    </row>
    <row r="28" spans="2:15" s="99" customFormat="1">
      <c r="B28" s="102" t="s">
        <v>1303</v>
      </c>
      <c r="C28" s="102" t="s">
        <v>1304</v>
      </c>
      <c r="D28" s="102" t="s">
        <v>100</v>
      </c>
      <c r="E28" s="102" t="s">
        <v>123</v>
      </c>
      <c r="F28" s="102" t="s">
        <v>1305</v>
      </c>
      <c r="G28" s="102" t="s">
        <v>825</v>
      </c>
      <c r="H28" s="102" t="s">
        <v>102</v>
      </c>
      <c r="I28" s="103">
        <v>27035.58</v>
      </c>
      <c r="J28" s="103">
        <v>30730</v>
      </c>
      <c r="K28" s="103">
        <v>0</v>
      </c>
      <c r="L28" s="103">
        <v>8308.0337340000005</v>
      </c>
      <c r="M28" s="104">
        <v>8.9999999999999998E-4</v>
      </c>
      <c r="N28" s="104">
        <v>1.43E-2</v>
      </c>
      <c r="O28" s="104">
        <v>2.8E-3</v>
      </c>
    </row>
    <row r="29" spans="2:15" s="99" customFormat="1">
      <c r="B29" s="102" t="s">
        <v>1306</v>
      </c>
      <c r="C29" s="102" t="s">
        <v>1307</v>
      </c>
      <c r="D29" s="102" t="s">
        <v>100</v>
      </c>
      <c r="E29" s="102" t="s">
        <v>123</v>
      </c>
      <c r="F29" s="102" t="s">
        <v>801</v>
      </c>
      <c r="G29" s="102" t="s">
        <v>802</v>
      </c>
      <c r="H29" s="102" t="s">
        <v>102</v>
      </c>
      <c r="I29" s="103">
        <v>166921.31</v>
      </c>
      <c r="J29" s="103">
        <v>8477</v>
      </c>
      <c r="K29" s="103">
        <v>0</v>
      </c>
      <c r="L29" s="103">
        <v>14149.9194487</v>
      </c>
      <c r="M29" s="104">
        <v>1.4E-3</v>
      </c>
      <c r="N29" s="104">
        <v>2.4299999999999999E-2</v>
      </c>
      <c r="O29" s="104">
        <v>4.7000000000000002E-3</v>
      </c>
    </row>
    <row r="30" spans="2:15" s="99" customFormat="1">
      <c r="B30" s="102" t="s">
        <v>1308</v>
      </c>
      <c r="C30" s="102" t="s">
        <v>1309</v>
      </c>
      <c r="D30" s="102" t="s">
        <v>100</v>
      </c>
      <c r="E30" s="102" t="s">
        <v>123</v>
      </c>
      <c r="F30" s="102" t="s">
        <v>573</v>
      </c>
      <c r="G30" s="102" t="s">
        <v>467</v>
      </c>
      <c r="H30" s="102" t="s">
        <v>102</v>
      </c>
      <c r="I30" s="103">
        <v>174330</v>
      </c>
      <c r="J30" s="103">
        <v>4275</v>
      </c>
      <c r="K30" s="103">
        <v>0</v>
      </c>
      <c r="L30" s="103">
        <v>7452.6075000000001</v>
      </c>
      <c r="M30" s="104">
        <v>1E-3</v>
      </c>
      <c r="N30" s="104">
        <v>1.2800000000000001E-2</v>
      </c>
      <c r="O30" s="104">
        <v>2.5000000000000001E-3</v>
      </c>
    </row>
    <row r="31" spans="2:15" s="99" customFormat="1">
      <c r="B31" s="102" t="s">
        <v>1310</v>
      </c>
      <c r="C31" s="102" t="s">
        <v>1311</v>
      </c>
      <c r="D31" s="102" t="s">
        <v>100</v>
      </c>
      <c r="E31" s="102" t="s">
        <v>123</v>
      </c>
      <c r="F31" s="102" t="s">
        <v>1312</v>
      </c>
      <c r="G31" s="102" t="s">
        <v>467</v>
      </c>
      <c r="H31" s="102" t="s">
        <v>102</v>
      </c>
      <c r="I31" s="103">
        <v>440298.96</v>
      </c>
      <c r="J31" s="103">
        <v>2051</v>
      </c>
      <c r="K31" s="103">
        <v>0</v>
      </c>
      <c r="L31" s="103">
        <v>9030.5316696000009</v>
      </c>
      <c r="M31" s="104">
        <v>8.9999999999999998E-4</v>
      </c>
      <c r="N31" s="104">
        <v>1.55E-2</v>
      </c>
      <c r="O31" s="104">
        <v>3.0000000000000001E-3</v>
      </c>
    </row>
    <row r="32" spans="2:15" s="99" customFormat="1">
      <c r="B32" s="102" t="s">
        <v>1313</v>
      </c>
      <c r="C32" s="102" t="s">
        <v>1314</v>
      </c>
      <c r="D32" s="102" t="s">
        <v>100</v>
      </c>
      <c r="E32" s="102" t="s">
        <v>123</v>
      </c>
      <c r="F32" s="102" t="s">
        <v>509</v>
      </c>
      <c r="G32" s="102" t="s">
        <v>467</v>
      </c>
      <c r="H32" s="102" t="s">
        <v>102</v>
      </c>
      <c r="I32" s="103">
        <v>41175.03</v>
      </c>
      <c r="J32" s="103">
        <v>39880</v>
      </c>
      <c r="K32" s="103">
        <v>0</v>
      </c>
      <c r="L32" s="103">
        <v>16420.601964000001</v>
      </c>
      <c r="M32" s="104">
        <v>1.6999999999999999E-3</v>
      </c>
      <c r="N32" s="104">
        <v>2.8199999999999999E-2</v>
      </c>
      <c r="O32" s="104">
        <v>5.4000000000000003E-3</v>
      </c>
    </row>
    <row r="33" spans="2:15" s="99" customFormat="1">
      <c r="B33" s="102" t="s">
        <v>1315</v>
      </c>
      <c r="C33" s="102" t="s">
        <v>1316</v>
      </c>
      <c r="D33" s="102" t="s">
        <v>100</v>
      </c>
      <c r="E33" s="102" t="s">
        <v>123</v>
      </c>
      <c r="F33" s="102" t="s">
        <v>525</v>
      </c>
      <c r="G33" s="102" t="s">
        <v>467</v>
      </c>
      <c r="H33" s="102" t="s">
        <v>102</v>
      </c>
      <c r="I33" s="103">
        <v>1013601.72</v>
      </c>
      <c r="J33" s="103">
        <v>1051</v>
      </c>
      <c r="K33" s="103">
        <v>0</v>
      </c>
      <c r="L33" s="103">
        <v>10652.9540772</v>
      </c>
      <c r="M33" s="104">
        <v>1.2999999999999999E-3</v>
      </c>
      <c r="N33" s="104">
        <v>1.83E-2</v>
      </c>
      <c r="O33" s="104">
        <v>3.5000000000000001E-3</v>
      </c>
    </row>
    <row r="34" spans="2:15" s="99" customFormat="1">
      <c r="B34" s="102" t="s">
        <v>1317</v>
      </c>
      <c r="C34" s="102" t="s">
        <v>1318</v>
      </c>
      <c r="D34" s="102" t="s">
        <v>100</v>
      </c>
      <c r="E34" s="102" t="s">
        <v>123</v>
      </c>
      <c r="F34" s="102" t="s">
        <v>533</v>
      </c>
      <c r="G34" s="102" t="s">
        <v>467</v>
      </c>
      <c r="H34" s="102" t="s">
        <v>102</v>
      </c>
      <c r="I34" s="103">
        <v>32965.22</v>
      </c>
      <c r="J34" s="103">
        <v>24000</v>
      </c>
      <c r="K34" s="103">
        <v>0</v>
      </c>
      <c r="L34" s="103">
        <v>7911.6527999999998</v>
      </c>
      <c r="M34" s="104">
        <v>6.9999999999999999E-4</v>
      </c>
      <c r="N34" s="104">
        <v>1.3599999999999999E-2</v>
      </c>
      <c r="O34" s="104">
        <v>2.5999999999999999E-3</v>
      </c>
    </row>
    <row r="35" spans="2:15" s="99" customFormat="1">
      <c r="B35" s="102" t="s">
        <v>1319</v>
      </c>
      <c r="C35" s="102" t="s">
        <v>1320</v>
      </c>
      <c r="D35" s="102" t="s">
        <v>100</v>
      </c>
      <c r="E35" s="102" t="s">
        <v>123</v>
      </c>
      <c r="F35" s="102" t="s">
        <v>477</v>
      </c>
      <c r="G35" s="102" t="s">
        <v>467</v>
      </c>
      <c r="H35" s="102" t="s">
        <v>102</v>
      </c>
      <c r="I35" s="103">
        <v>54663</v>
      </c>
      <c r="J35" s="103">
        <v>24420</v>
      </c>
      <c r="K35" s="103">
        <v>0</v>
      </c>
      <c r="L35" s="103">
        <v>13348.704599999999</v>
      </c>
      <c r="M35" s="104">
        <v>5.0000000000000001E-4</v>
      </c>
      <c r="N35" s="104">
        <v>2.3E-2</v>
      </c>
      <c r="O35" s="104">
        <v>4.4000000000000003E-3</v>
      </c>
    </row>
    <row r="36" spans="2:15" s="99" customFormat="1">
      <c r="B36" s="102" t="s">
        <v>1321</v>
      </c>
      <c r="C36" s="102" t="s">
        <v>1322</v>
      </c>
      <c r="D36" s="102" t="s">
        <v>100</v>
      </c>
      <c r="E36" s="102" t="s">
        <v>123</v>
      </c>
      <c r="F36" s="102" t="s">
        <v>1168</v>
      </c>
      <c r="G36" s="102" t="s">
        <v>1323</v>
      </c>
      <c r="H36" s="102" t="s">
        <v>102</v>
      </c>
      <c r="I36" s="103">
        <v>129105</v>
      </c>
      <c r="J36" s="103">
        <v>2740</v>
      </c>
      <c r="K36" s="103">
        <v>0</v>
      </c>
      <c r="L36" s="103">
        <v>3537.4769999999999</v>
      </c>
      <c r="M36" s="104">
        <v>1E-4</v>
      </c>
      <c r="N36" s="104">
        <v>6.1000000000000004E-3</v>
      </c>
      <c r="O36" s="104">
        <v>1.1999999999999999E-3</v>
      </c>
    </row>
    <row r="37" spans="2:15" s="99" customFormat="1">
      <c r="B37" s="102" t="s">
        <v>1324</v>
      </c>
      <c r="C37" s="102" t="s">
        <v>1325</v>
      </c>
      <c r="D37" s="102" t="s">
        <v>100</v>
      </c>
      <c r="E37" s="102" t="s">
        <v>123</v>
      </c>
      <c r="F37" s="102" t="s">
        <v>1326</v>
      </c>
      <c r="G37" s="102" t="s">
        <v>129</v>
      </c>
      <c r="H37" s="102" t="s">
        <v>102</v>
      </c>
      <c r="I37" s="103">
        <v>20429</v>
      </c>
      <c r="J37" s="103">
        <v>67960</v>
      </c>
      <c r="K37" s="103">
        <v>0</v>
      </c>
      <c r="L37" s="103">
        <v>13883.5484</v>
      </c>
      <c r="M37" s="104">
        <v>2.9999999999999997E-4</v>
      </c>
      <c r="N37" s="104">
        <v>2.3900000000000001E-2</v>
      </c>
      <c r="O37" s="104">
        <v>4.5999999999999999E-3</v>
      </c>
    </row>
    <row r="38" spans="2:15" s="99" customFormat="1">
      <c r="B38" s="102" t="s">
        <v>1327</v>
      </c>
      <c r="C38" s="102" t="s">
        <v>1328</v>
      </c>
      <c r="D38" s="102" t="s">
        <v>100</v>
      </c>
      <c r="E38" s="102" t="s">
        <v>123</v>
      </c>
      <c r="F38" s="102" t="s">
        <v>577</v>
      </c>
      <c r="G38" s="102" t="s">
        <v>132</v>
      </c>
      <c r="H38" s="102" t="s">
        <v>102</v>
      </c>
      <c r="I38" s="103">
        <v>1490676</v>
      </c>
      <c r="J38" s="103">
        <v>584.1</v>
      </c>
      <c r="K38" s="103">
        <v>158.47093000000001</v>
      </c>
      <c r="L38" s="103">
        <v>8865.509446</v>
      </c>
      <c r="M38" s="104">
        <v>5.0000000000000001E-4</v>
      </c>
      <c r="N38" s="104">
        <v>1.52E-2</v>
      </c>
      <c r="O38" s="104">
        <v>2.8999999999999998E-3</v>
      </c>
    </row>
    <row r="39" spans="2:15" s="99" customFormat="1">
      <c r="B39" s="98" t="s">
        <v>1329</v>
      </c>
      <c r="C39" s="105"/>
      <c r="D39" s="105"/>
      <c r="I39" s="100">
        <f>SUM(I40:I91)</f>
        <v>13597141.789999999</v>
      </c>
      <c r="K39" s="100">
        <v>184.63848999999999</v>
      </c>
      <c r="L39" s="100">
        <v>208427.41234698426</v>
      </c>
      <c r="N39" s="101">
        <v>0.35830000000000001</v>
      </c>
      <c r="O39" s="101">
        <v>6.9099999999999995E-2</v>
      </c>
    </row>
    <row r="40" spans="2:15" s="99" customFormat="1">
      <c r="B40" s="102" t="s">
        <v>1330</v>
      </c>
      <c r="C40" s="102" t="s">
        <v>1331</v>
      </c>
      <c r="D40" s="102" t="s">
        <v>100</v>
      </c>
      <c r="E40" s="102" t="s">
        <v>123</v>
      </c>
      <c r="F40" s="102" t="s">
        <v>1140</v>
      </c>
      <c r="G40" s="102" t="s">
        <v>451</v>
      </c>
      <c r="H40" s="102" t="s">
        <v>102</v>
      </c>
      <c r="I40" s="103">
        <v>455289</v>
      </c>
      <c r="J40" s="103">
        <v>122</v>
      </c>
      <c r="K40" s="103">
        <v>0</v>
      </c>
      <c r="L40" s="103">
        <v>555.45258000000001</v>
      </c>
      <c r="M40" s="104">
        <v>1E-4</v>
      </c>
      <c r="N40" s="104">
        <v>1E-3</v>
      </c>
      <c r="O40" s="104">
        <v>2.0000000000000001E-4</v>
      </c>
    </row>
    <row r="41" spans="2:15" s="99" customFormat="1">
      <c r="B41" s="102" t="s">
        <v>1332</v>
      </c>
      <c r="C41" s="102" t="s">
        <v>1333</v>
      </c>
      <c r="D41" s="102" t="s">
        <v>100</v>
      </c>
      <c r="E41" s="102" t="s">
        <v>123</v>
      </c>
      <c r="F41" s="102" t="s">
        <v>667</v>
      </c>
      <c r="G41" s="102" t="s">
        <v>451</v>
      </c>
      <c r="H41" s="102" t="s">
        <v>102</v>
      </c>
      <c r="I41" s="103">
        <v>9098</v>
      </c>
      <c r="J41" s="103">
        <v>39050</v>
      </c>
      <c r="K41" s="103">
        <v>0</v>
      </c>
      <c r="L41" s="103">
        <v>3552.7689999999998</v>
      </c>
      <c r="M41" s="104">
        <v>6.9999999999999999E-4</v>
      </c>
      <c r="N41" s="104">
        <v>6.1000000000000004E-3</v>
      </c>
      <c r="O41" s="104">
        <v>1.1999999999999999E-3</v>
      </c>
    </row>
    <row r="42" spans="2:15" s="99" customFormat="1">
      <c r="B42" s="102" t="s">
        <v>1334</v>
      </c>
      <c r="C42" s="102" t="s">
        <v>1335</v>
      </c>
      <c r="D42" s="102" t="s">
        <v>100</v>
      </c>
      <c r="E42" s="102" t="s">
        <v>123</v>
      </c>
      <c r="F42" s="102" t="s">
        <v>910</v>
      </c>
      <c r="G42" s="102" t="s">
        <v>719</v>
      </c>
      <c r="H42" s="102" t="s">
        <v>102</v>
      </c>
      <c r="I42" s="103">
        <v>2477594</v>
      </c>
      <c r="J42" s="103">
        <v>757.3</v>
      </c>
      <c r="K42" s="103">
        <v>0</v>
      </c>
      <c r="L42" s="103">
        <v>18762.819361999998</v>
      </c>
      <c r="M42" s="104">
        <v>2.3999999999999998E-3</v>
      </c>
      <c r="N42" s="104">
        <v>3.2300000000000002E-2</v>
      </c>
      <c r="O42" s="104">
        <v>6.1999999999999998E-3</v>
      </c>
    </row>
    <row r="43" spans="2:15" s="99" customFormat="1">
      <c r="B43" s="102" t="s">
        <v>1336</v>
      </c>
      <c r="C43" s="102">
        <v>11667680</v>
      </c>
      <c r="D43" s="102" t="s">
        <v>100</v>
      </c>
      <c r="E43" s="102" t="s">
        <v>123</v>
      </c>
      <c r="F43" s="102" t="s">
        <v>718</v>
      </c>
      <c r="G43" s="102" t="s">
        <v>719</v>
      </c>
      <c r="H43" s="102" t="s">
        <v>102</v>
      </c>
      <c r="I43" s="103">
        <v>55600</v>
      </c>
      <c r="J43" s="103">
        <f>L43*1000/I43*100</f>
        <v>1110.3770491803275</v>
      </c>
      <c r="K43" s="103">
        <v>0</v>
      </c>
      <c r="L43" s="103">
        <f>725.58-108.210360655738</f>
        <v>617.36963934426205</v>
      </c>
      <c r="M43" s="104">
        <v>2.9999999999999997E-4</v>
      </c>
      <c r="N43" s="104">
        <f>L43/$L$11</f>
        <v>1.0614323689582493E-3</v>
      </c>
      <c r="O43" s="104">
        <f>L43/'סכום נכסי הקרן'!$C$42</f>
        <v>2.0473923362661323E-4</v>
      </c>
    </row>
    <row r="44" spans="2:15" s="99" customFormat="1">
      <c r="B44" s="102" t="s">
        <v>1337</v>
      </c>
      <c r="C44" s="102" t="s">
        <v>1338</v>
      </c>
      <c r="D44" s="102" t="s">
        <v>100</v>
      </c>
      <c r="E44" s="102" t="s">
        <v>123</v>
      </c>
      <c r="F44" s="102" t="s">
        <v>1339</v>
      </c>
      <c r="G44" s="102" t="s">
        <v>833</v>
      </c>
      <c r="H44" s="102" t="s">
        <v>102</v>
      </c>
      <c r="I44" s="103">
        <v>31516</v>
      </c>
      <c r="J44" s="103">
        <v>9669</v>
      </c>
      <c r="K44" s="103">
        <v>0</v>
      </c>
      <c r="L44" s="103">
        <v>3047.2820400000001</v>
      </c>
      <c r="M44" s="104">
        <v>2.0999999999999999E-3</v>
      </c>
      <c r="N44" s="104">
        <v>5.1999999999999998E-3</v>
      </c>
      <c r="O44" s="104">
        <v>1E-3</v>
      </c>
    </row>
    <row r="45" spans="2:15" s="99" customFormat="1">
      <c r="B45" s="102" t="s">
        <v>1340</v>
      </c>
      <c r="C45" s="102" t="s">
        <v>1341</v>
      </c>
      <c r="D45" s="102" t="s">
        <v>100</v>
      </c>
      <c r="E45" s="102" t="s">
        <v>123</v>
      </c>
      <c r="F45" s="102" t="s">
        <v>1342</v>
      </c>
      <c r="G45" s="102" t="s">
        <v>833</v>
      </c>
      <c r="H45" s="102" t="s">
        <v>102</v>
      </c>
      <c r="I45" s="103">
        <v>101622.46</v>
      </c>
      <c r="J45" s="103">
        <v>6077</v>
      </c>
      <c r="K45" s="103">
        <v>0</v>
      </c>
      <c r="L45" s="103">
        <v>6175.5968942</v>
      </c>
      <c r="M45" s="104">
        <v>1.4E-3</v>
      </c>
      <c r="N45" s="104">
        <v>1.06E-2</v>
      </c>
      <c r="O45" s="104">
        <v>2E-3</v>
      </c>
    </row>
    <row r="46" spans="2:15" s="99" customFormat="1">
      <c r="B46" s="102" t="s">
        <v>1343</v>
      </c>
      <c r="C46" s="102" t="s">
        <v>1344</v>
      </c>
      <c r="D46" s="102" t="s">
        <v>100</v>
      </c>
      <c r="E46" s="102" t="s">
        <v>123</v>
      </c>
      <c r="F46" s="102" t="s">
        <v>1345</v>
      </c>
      <c r="G46" s="102" t="s">
        <v>833</v>
      </c>
      <c r="H46" s="102" t="s">
        <v>102</v>
      </c>
      <c r="I46" s="103">
        <v>811487.6</v>
      </c>
      <c r="J46" s="103">
        <v>476.9</v>
      </c>
      <c r="K46" s="103">
        <v>0</v>
      </c>
      <c r="L46" s="103">
        <v>3869.9843643999998</v>
      </c>
      <c r="M46" s="104">
        <v>8.0000000000000004E-4</v>
      </c>
      <c r="N46" s="104">
        <v>6.7000000000000002E-3</v>
      </c>
      <c r="O46" s="104">
        <v>1.2999999999999999E-3</v>
      </c>
    </row>
    <row r="47" spans="2:15" s="99" customFormat="1">
      <c r="B47" s="102" t="s">
        <v>1346</v>
      </c>
      <c r="C47" s="102" t="s">
        <v>1347</v>
      </c>
      <c r="D47" s="102" t="s">
        <v>100</v>
      </c>
      <c r="E47" s="102" t="s">
        <v>123</v>
      </c>
      <c r="F47" s="102" t="s">
        <v>1348</v>
      </c>
      <c r="G47" s="102" t="s">
        <v>833</v>
      </c>
      <c r="H47" s="102" t="s">
        <v>102</v>
      </c>
      <c r="I47" s="103">
        <v>35652.07</v>
      </c>
      <c r="J47" s="103">
        <v>6869</v>
      </c>
      <c r="K47" s="103">
        <v>0</v>
      </c>
      <c r="L47" s="103">
        <v>2448.9406883000001</v>
      </c>
      <c r="M47" s="104">
        <v>5.9999999999999995E-4</v>
      </c>
      <c r="N47" s="104">
        <v>4.1999999999999997E-3</v>
      </c>
      <c r="O47" s="104">
        <v>8.0000000000000004E-4</v>
      </c>
    </row>
    <row r="48" spans="2:15" s="99" customFormat="1">
      <c r="B48" s="102" t="s">
        <v>1349</v>
      </c>
      <c r="C48" s="102" t="s">
        <v>1350</v>
      </c>
      <c r="D48" s="102" t="s">
        <v>100</v>
      </c>
      <c r="E48" s="102" t="s">
        <v>123</v>
      </c>
      <c r="F48" s="102" t="s">
        <v>968</v>
      </c>
      <c r="G48" s="102" t="s">
        <v>685</v>
      </c>
      <c r="H48" s="102" t="s">
        <v>102</v>
      </c>
      <c r="I48" s="103">
        <v>153253</v>
      </c>
      <c r="J48" s="103">
        <v>613</v>
      </c>
      <c r="K48" s="103">
        <v>0</v>
      </c>
      <c r="L48" s="103">
        <v>939.44088999999997</v>
      </c>
      <c r="M48" s="104">
        <v>5.9999999999999995E-4</v>
      </c>
      <c r="N48" s="104">
        <v>1.6000000000000001E-3</v>
      </c>
      <c r="O48" s="104">
        <v>2.9999999999999997E-4</v>
      </c>
    </row>
    <row r="49" spans="2:15" s="99" customFormat="1">
      <c r="B49" s="102" t="s">
        <v>1351</v>
      </c>
      <c r="C49" s="102" t="s">
        <v>1352</v>
      </c>
      <c r="D49" s="102" t="s">
        <v>100</v>
      </c>
      <c r="E49" s="102" t="s">
        <v>123</v>
      </c>
      <c r="F49" s="102" t="s">
        <v>1353</v>
      </c>
      <c r="G49" s="102" t="s">
        <v>685</v>
      </c>
      <c r="H49" s="102" t="s">
        <v>102</v>
      </c>
      <c r="I49" s="103">
        <v>185779</v>
      </c>
      <c r="J49" s="103">
        <v>1235</v>
      </c>
      <c r="K49" s="103">
        <v>0</v>
      </c>
      <c r="L49" s="103">
        <v>2294.3706499999998</v>
      </c>
      <c r="M49" s="104">
        <v>8.9999999999999998E-4</v>
      </c>
      <c r="N49" s="104">
        <v>3.8999999999999998E-3</v>
      </c>
      <c r="O49" s="104">
        <v>8.0000000000000004E-4</v>
      </c>
    </row>
    <row r="50" spans="2:15" s="99" customFormat="1">
      <c r="B50" s="102" t="s">
        <v>1354</v>
      </c>
      <c r="C50" s="102" t="s">
        <v>1355</v>
      </c>
      <c r="D50" s="102" t="s">
        <v>100</v>
      </c>
      <c r="E50" s="102" t="s">
        <v>123</v>
      </c>
      <c r="F50" s="102" t="s">
        <v>1356</v>
      </c>
      <c r="G50" s="102" t="s">
        <v>685</v>
      </c>
      <c r="H50" s="102" t="s">
        <v>102</v>
      </c>
      <c r="I50" s="103">
        <v>8552</v>
      </c>
      <c r="J50" s="103">
        <v>15510</v>
      </c>
      <c r="K50" s="103">
        <v>0</v>
      </c>
      <c r="L50" s="103">
        <v>1326.4151999999999</v>
      </c>
      <c r="M50" s="104">
        <v>6.9999999999999999E-4</v>
      </c>
      <c r="N50" s="104">
        <v>2.3E-3</v>
      </c>
      <c r="O50" s="104">
        <v>4.0000000000000002E-4</v>
      </c>
    </row>
    <row r="51" spans="2:15" s="99" customFormat="1">
      <c r="B51" s="102" t="s">
        <v>1357</v>
      </c>
      <c r="C51" s="102" t="s">
        <v>1358</v>
      </c>
      <c r="D51" s="102" t="s">
        <v>100</v>
      </c>
      <c r="E51" s="102" t="s">
        <v>123</v>
      </c>
      <c r="F51" s="102" t="s">
        <v>1359</v>
      </c>
      <c r="G51" s="102" t="s">
        <v>685</v>
      </c>
      <c r="H51" s="102" t="s">
        <v>102</v>
      </c>
      <c r="I51" s="103">
        <v>6504.8</v>
      </c>
      <c r="J51" s="103">
        <v>19000</v>
      </c>
      <c r="K51" s="103">
        <v>0</v>
      </c>
      <c r="L51" s="103">
        <v>1235.912</v>
      </c>
      <c r="M51" s="104">
        <v>6.9999999999999999E-4</v>
      </c>
      <c r="N51" s="104">
        <v>2.0999999999999999E-3</v>
      </c>
      <c r="O51" s="104">
        <v>4.0000000000000002E-4</v>
      </c>
    </row>
    <row r="52" spans="2:15" s="99" customFormat="1">
      <c r="B52" s="102" t="s">
        <v>1360</v>
      </c>
      <c r="C52" s="102" t="s">
        <v>1361</v>
      </c>
      <c r="D52" s="102" t="s">
        <v>100</v>
      </c>
      <c r="E52" s="102" t="s">
        <v>123</v>
      </c>
      <c r="F52" s="102" t="s">
        <v>881</v>
      </c>
      <c r="G52" s="102" t="s">
        <v>685</v>
      </c>
      <c r="H52" s="102" t="s">
        <v>102</v>
      </c>
      <c r="I52" s="103">
        <v>9882</v>
      </c>
      <c r="J52" s="103">
        <v>24300</v>
      </c>
      <c r="K52" s="103">
        <v>0</v>
      </c>
      <c r="L52" s="103">
        <v>2401.326</v>
      </c>
      <c r="M52" s="104">
        <v>5.0000000000000001E-4</v>
      </c>
      <c r="N52" s="104">
        <v>4.1000000000000003E-3</v>
      </c>
      <c r="O52" s="104">
        <v>8.0000000000000004E-4</v>
      </c>
    </row>
    <row r="53" spans="2:15" s="99" customFormat="1">
      <c r="B53" s="102" t="s">
        <v>1362</v>
      </c>
      <c r="C53" s="102" t="s">
        <v>1363</v>
      </c>
      <c r="D53" s="102" t="s">
        <v>100</v>
      </c>
      <c r="E53" s="102" t="s">
        <v>123</v>
      </c>
      <c r="F53" s="102" t="s">
        <v>959</v>
      </c>
      <c r="G53" s="102" t="s">
        <v>685</v>
      </c>
      <c r="H53" s="102" t="s">
        <v>102</v>
      </c>
      <c r="I53" s="103">
        <v>343</v>
      </c>
      <c r="J53" s="103">
        <v>10070</v>
      </c>
      <c r="K53" s="103">
        <v>0</v>
      </c>
      <c r="L53" s="103">
        <v>34.540100000000002</v>
      </c>
      <c r="M53" s="104">
        <v>0</v>
      </c>
      <c r="N53" s="104">
        <v>1E-4</v>
      </c>
      <c r="O53" s="104">
        <v>0</v>
      </c>
    </row>
    <row r="54" spans="2:15" s="99" customFormat="1">
      <c r="B54" s="102" t="s">
        <v>1364</v>
      </c>
      <c r="C54" s="102" t="s">
        <v>1365</v>
      </c>
      <c r="D54" s="102" t="s">
        <v>100</v>
      </c>
      <c r="E54" s="102" t="s">
        <v>123</v>
      </c>
      <c r="F54" s="102" t="s">
        <v>1366</v>
      </c>
      <c r="G54" s="102" t="s">
        <v>369</v>
      </c>
      <c r="H54" s="102" t="s">
        <v>102</v>
      </c>
      <c r="I54" s="103">
        <v>102433</v>
      </c>
      <c r="J54" s="103">
        <v>16100</v>
      </c>
      <c r="K54" s="103">
        <v>0</v>
      </c>
      <c r="L54" s="103">
        <v>16491.713</v>
      </c>
      <c r="M54" s="104">
        <v>2.8999999999999998E-3</v>
      </c>
      <c r="N54" s="104">
        <v>2.8400000000000002E-2</v>
      </c>
      <c r="O54" s="104">
        <v>5.4999999999999997E-3</v>
      </c>
    </row>
    <row r="55" spans="2:15" s="99" customFormat="1">
      <c r="B55" s="102" t="s">
        <v>1367</v>
      </c>
      <c r="C55" s="102" t="s">
        <v>1368</v>
      </c>
      <c r="D55" s="102" t="s">
        <v>100</v>
      </c>
      <c r="E55" s="102" t="s">
        <v>123</v>
      </c>
      <c r="F55" s="102" t="s">
        <v>1369</v>
      </c>
      <c r="G55" s="102" t="s">
        <v>616</v>
      </c>
      <c r="H55" s="102" t="s">
        <v>102</v>
      </c>
      <c r="I55" s="103">
        <v>24975.68</v>
      </c>
      <c r="J55" s="103">
        <v>21300</v>
      </c>
      <c r="K55" s="103">
        <v>0</v>
      </c>
      <c r="L55" s="103">
        <v>5319.8198400000001</v>
      </c>
      <c r="M55" s="104">
        <v>6.9999999999999999E-4</v>
      </c>
      <c r="N55" s="104">
        <v>9.1000000000000004E-3</v>
      </c>
      <c r="O55" s="104">
        <v>1.8E-3</v>
      </c>
    </row>
    <row r="56" spans="2:15" s="99" customFormat="1">
      <c r="B56" s="102" t="s">
        <v>1370</v>
      </c>
      <c r="C56" s="102" t="s">
        <v>1371</v>
      </c>
      <c r="D56" s="102" t="s">
        <v>100</v>
      </c>
      <c r="E56" s="102" t="s">
        <v>123</v>
      </c>
      <c r="F56" s="102" t="s">
        <v>1372</v>
      </c>
      <c r="G56" s="102" t="s">
        <v>616</v>
      </c>
      <c r="H56" s="102" t="s">
        <v>102</v>
      </c>
      <c r="I56" s="103">
        <v>12050</v>
      </c>
      <c r="J56" s="103">
        <v>42200</v>
      </c>
      <c r="K56" s="103">
        <v>0</v>
      </c>
      <c r="L56" s="103">
        <v>5085.1000000000004</v>
      </c>
      <c r="M56" s="104">
        <v>1.6000000000000001E-3</v>
      </c>
      <c r="N56" s="104">
        <v>8.6999999999999994E-3</v>
      </c>
      <c r="O56" s="104">
        <v>1.6999999999999999E-3</v>
      </c>
    </row>
    <row r="57" spans="2:15" s="99" customFormat="1">
      <c r="B57" s="102" t="s">
        <v>1373</v>
      </c>
      <c r="C57" s="102" t="s">
        <v>1374</v>
      </c>
      <c r="D57" s="102" t="s">
        <v>100</v>
      </c>
      <c r="E57" s="102" t="s">
        <v>123</v>
      </c>
      <c r="F57" s="102" t="s">
        <v>1120</v>
      </c>
      <c r="G57" s="102" t="s">
        <v>838</v>
      </c>
      <c r="H57" s="102" t="s">
        <v>102</v>
      </c>
      <c r="I57" s="103">
        <v>3964337.54</v>
      </c>
      <c r="J57" s="103">
        <v>121.6</v>
      </c>
      <c r="K57" s="103">
        <v>0</v>
      </c>
      <c r="L57" s="103">
        <v>4820.6344486400003</v>
      </c>
      <c r="M57" s="104">
        <v>1.5E-3</v>
      </c>
      <c r="N57" s="104">
        <v>8.3000000000000001E-3</v>
      </c>
      <c r="O57" s="104">
        <v>1.6000000000000001E-3</v>
      </c>
    </row>
    <row r="58" spans="2:15" s="99" customFormat="1">
      <c r="B58" s="102" t="s">
        <v>1375</v>
      </c>
      <c r="C58" s="102" t="s">
        <v>1376</v>
      </c>
      <c r="D58" s="102" t="s">
        <v>100</v>
      </c>
      <c r="E58" s="102" t="s">
        <v>123</v>
      </c>
      <c r="F58" s="102" t="s">
        <v>1377</v>
      </c>
      <c r="G58" s="102" t="s">
        <v>825</v>
      </c>
      <c r="H58" s="102" t="s">
        <v>102</v>
      </c>
      <c r="I58" s="103">
        <v>33976</v>
      </c>
      <c r="J58" s="103">
        <v>8268</v>
      </c>
      <c r="K58" s="103">
        <v>0</v>
      </c>
      <c r="L58" s="103">
        <v>2809.1356799999999</v>
      </c>
      <c r="M58" s="104">
        <v>6.9999999999999999E-4</v>
      </c>
      <c r="N58" s="104">
        <v>4.7999999999999996E-3</v>
      </c>
      <c r="O58" s="104">
        <v>8.9999999999999998E-4</v>
      </c>
    </row>
    <row r="59" spans="2:15" s="99" customFormat="1">
      <c r="B59" s="102" t="s">
        <v>1378</v>
      </c>
      <c r="C59" s="102" t="s">
        <v>1379</v>
      </c>
      <c r="D59" s="102" t="s">
        <v>100</v>
      </c>
      <c r="E59" s="102" t="s">
        <v>123</v>
      </c>
      <c r="F59" s="102" t="s">
        <v>1380</v>
      </c>
      <c r="G59" s="102" t="s">
        <v>802</v>
      </c>
      <c r="H59" s="102" t="s">
        <v>102</v>
      </c>
      <c r="I59" s="103">
        <v>28352</v>
      </c>
      <c r="J59" s="103">
        <v>1889</v>
      </c>
      <c r="K59" s="103">
        <v>0</v>
      </c>
      <c r="L59" s="103">
        <v>535.56928000000005</v>
      </c>
      <c r="M59" s="104">
        <v>2.9999999999999997E-4</v>
      </c>
      <c r="N59" s="104">
        <v>8.9999999999999998E-4</v>
      </c>
      <c r="O59" s="104">
        <v>2.0000000000000001E-4</v>
      </c>
    </row>
    <row r="60" spans="2:15" s="99" customFormat="1">
      <c r="B60" s="102" t="s">
        <v>1381</v>
      </c>
      <c r="C60" s="102" t="s">
        <v>1382</v>
      </c>
      <c r="D60" s="102" t="s">
        <v>100</v>
      </c>
      <c r="E60" s="102" t="s">
        <v>123</v>
      </c>
      <c r="F60" s="102" t="s">
        <v>1383</v>
      </c>
      <c r="G60" s="102" t="s">
        <v>1008</v>
      </c>
      <c r="H60" s="102" t="s">
        <v>102</v>
      </c>
      <c r="I60" s="103">
        <v>19570</v>
      </c>
      <c r="J60" s="103">
        <v>9212</v>
      </c>
      <c r="K60" s="103">
        <v>0</v>
      </c>
      <c r="L60" s="103">
        <v>1802.7883999999999</v>
      </c>
      <c r="M60" s="104">
        <v>1.1999999999999999E-3</v>
      </c>
      <c r="N60" s="104">
        <v>3.0999999999999999E-3</v>
      </c>
      <c r="O60" s="104">
        <v>5.9999999999999995E-4</v>
      </c>
    </row>
    <row r="61" spans="2:15" s="99" customFormat="1">
      <c r="B61" s="102" t="s">
        <v>1384</v>
      </c>
      <c r="C61" s="102" t="s">
        <v>1385</v>
      </c>
      <c r="D61" s="102" t="s">
        <v>100</v>
      </c>
      <c r="E61" s="102" t="s">
        <v>123</v>
      </c>
      <c r="F61" s="102" t="s">
        <v>1386</v>
      </c>
      <c r="G61" s="102" t="s">
        <v>584</v>
      </c>
      <c r="H61" s="102" t="s">
        <v>102</v>
      </c>
      <c r="I61" s="103">
        <v>29972</v>
      </c>
      <c r="J61" s="103">
        <v>4293</v>
      </c>
      <c r="K61" s="103">
        <v>0</v>
      </c>
      <c r="L61" s="103">
        <v>1286.69796</v>
      </c>
      <c r="M61" s="104">
        <v>1.1000000000000001E-3</v>
      </c>
      <c r="N61" s="104">
        <v>2.2000000000000001E-3</v>
      </c>
      <c r="O61" s="104">
        <v>4.0000000000000002E-4</v>
      </c>
    </row>
    <row r="62" spans="2:15" s="99" customFormat="1">
      <c r="B62" s="102" t="s">
        <v>1387</v>
      </c>
      <c r="C62" s="102" t="s">
        <v>1388</v>
      </c>
      <c r="D62" s="102" t="s">
        <v>100</v>
      </c>
      <c r="E62" s="102" t="s">
        <v>123</v>
      </c>
      <c r="F62" s="102" t="s">
        <v>1389</v>
      </c>
      <c r="G62" s="102" t="s">
        <v>584</v>
      </c>
      <c r="H62" s="102" t="s">
        <v>102</v>
      </c>
      <c r="I62" s="103">
        <v>53405</v>
      </c>
      <c r="J62" s="103">
        <v>4826</v>
      </c>
      <c r="K62" s="103">
        <v>156.3314</v>
      </c>
      <c r="L62" s="103">
        <v>2733.6567</v>
      </c>
      <c r="M62" s="104">
        <v>5.9999999999999995E-4</v>
      </c>
      <c r="N62" s="104">
        <v>4.7000000000000002E-3</v>
      </c>
      <c r="O62" s="104">
        <v>8.9999999999999998E-4</v>
      </c>
    </row>
    <row r="63" spans="2:15" s="99" customFormat="1">
      <c r="B63" s="102" t="s">
        <v>1390</v>
      </c>
      <c r="C63" s="102" t="s">
        <v>1391</v>
      </c>
      <c r="D63" s="102" t="s">
        <v>100</v>
      </c>
      <c r="E63" s="102" t="s">
        <v>123</v>
      </c>
      <c r="F63" s="102" t="s">
        <v>1392</v>
      </c>
      <c r="G63" s="102" t="s">
        <v>584</v>
      </c>
      <c r="H63" s="102" t="s">
        <v>102</v>
      </c>
      <c r="I63" s="103">
        <v>18535</v>
      </c>
      <c r="J63" s="103">
        <v>11000</v>
      </c>
      <c r="K63" s="103">
        <v>0</v>
      </c>
      <c r="L63" s="103">
        <v>2038.85</v>
      </c>
      <c r="M63" s="104">
        <v>8.9999999999999998E-4</v>
      </c>
      <c r="N63" s="104">
        <v>3.5000000000000001E-3</v>
      </c>
      <c r="O63" s="104">
        <v>6.9999999999999999E-4</v>
      </c>
    </row>
    <row r="64" spans="2:15" s="99" customFormat="1">
      <c r="B64" s="102" t="s">
        <v>1393</v>
      </c>
      <c r="C64" s="102" t="s">
        <v>1394</v>
      </c>
      <c r="D64" s="102" t="s">
        <v>100</v>
      </c>
      <c r="E64" s="102" t="s">
        <v>123</v>
      </c>
      <c r="F64" s="102" t="s">
        <v>871</v>
      </c>
      <c r="G64" s="102" t="s">
        <v>584</v>
      </c>
      <c r="H64" s="102" t="s">
        <v>102</v>
      </c>
      <c r="I64" s="103">
        <v>206689</v>
      </c>
      <c r="J64" s="103">
        <v>1957</v>
      </c>
      <c r="K64" s="103">
        <v>0</v>
      </c>
      <c r="L64" s="103">
        <v>4044.90373</v>
      </c>
      <c r="M64" s="104">
        <v>2.3E-3</v>
      </c>
      <c r="N64" s="104">
        <v>7.0000000000000001E-3</v>
      </c>
      <c r="O64" s="104">
        <v>1.2999999999999999E-3</v>
      </c>
    </row>
    <row r="65" spans="2:15" s="99" customFormat="1">
      <c r="B65" s="102" t="s">
        <v>1395</v>
      </c>
      <c r="C65" s="102" t="s">
        <v>1396</v>
      </c>
      <c r="D65" s="102" t="s">
        <v>100</v>
      </c>
      <c r="E65" s="102" t="s">
        <v>123</v>
      </c>
      <c r="F65" s="102" t="s">
        <v>1397</v>
      </c>
      <c r="G65" s="102" t="s">
        <v>1063</v>
      </c>
      <c r="H65" s="102" t="s">
        <v>102</v>
      </c>
      <c r="I65" s="103">
        <v>103852</v>
      </c>
      <c r="J65" s="103">
        <v>1415</v>
      </c>
      <c r="K65" s="103">
        <v>0</v>
      </c>
      <c r="L65" s="103">
        <v>1469.5057999999999</v>
      </c>
      <c r="M65" s="104">
        <v>8.0000000000000004E-4</v>
      </c>
      <c r="N65" s="104">
        <v>2.5000000000000001E-3</v>
      </c>
      <c r="O65" s="104">
        <v>5.0000000000000001E-4</v>
      </c>
    </row>
    <row r="66" spans="2:15" s="99" customFormat="1">
      <c r="B66" s="102" t="s">
        <v>1398</v>
      </c>
      <c r="C66" s="102" t="s">
        <v>1399</v>
      </c>
      <c r="D66" s="102" t="s">
        <v>100</v>
      </c>
      <c r="E66" s="102" t="s">
        <v>123</v>
      </c>
      <c r="F66" s="102" t="s">
        <v>983</v>
      </c>
      <c r="G66" s="102" t="s">
        <v>628</v>
      </c>
      <c r="H66" s="102" t="s">
        <v>102</v>
      </c>
      <c r="I66" s="103">
        <v>113467</v>
      </c>
      <c r="J66" s="103">
        <v>4772</v>
      </c>
      <c r="K66" s="103">
        <v>0</v>
      </c>
      <c r="L66" s="103">
        <v>5414.6452399999998</v>
      </c>
      <c r="M66" s="104">
        <v>2E-3</v>
      </c>
      <c r="N66" s="104">
        <v>9.2999999999999992E-3</v>
      </c>
      <c r="O66" s="104">
        <v>1.8E-3</v>
      </c>
    </row>
    <row r="67" spans="2:15" s="99" customFormat="1">
      <c r="B67" s="102" t="s">
        <v>1400</v>
      </c>
      <c r="C67" s="102" t="s">
        <v>1401</v>
      </c>
      <c r="D67" s="102" t="s">
        <v>100</v>
      </c>
      <c r="E67" s="102" t="s">
        <v>123</v>
      </c>
      <c r="F67" s="102" t="s">
        <v>627</v>
      </c>
      <c r="G67" s="102" t="s">
        <v>628</v>
      </c>
      <c r="H67" s="102" t="s">
        <v>102</v>
      </c>
      <c r="I67" s="103">
        <v>79326.399999999994</v>
      </c>
      <c r="J67" s="103">
        <v>1660</v>
      </c>
      <c r="K67" s="103">
        <v>0</v>
      </c>
      <c r="L67" s="103">
        <v>1316.8182400000001</v>
      </c>
      <c r="M67" s="104">
        <v>5.0000000000000001E-4</v>
      </c>
      <c r="N67" s="104">
        <v>2.3E-3</v>
      </c>
      <c r="O67" s="104">
        <v>4.0000000000000002E-4</v>
      </c>
    </row>
    <row r="68" spans="2:15" s="99" customFormat="1">
      <c r="B68" s="102" t="s">
        <v>1402</v>
      </c>
      <c r="C68" s="102" t="s">
        <v>1403</v>
      </c>
      <c r="D68" s="102" t="s">
        <v>100</v>
      </c>
      <c r="E68" s="102" t="s">
        <v>123</v>
      </c>
      <c r="F68" s="102" t="s">
        <v>841</v>
      </c>
      <c r="G68" s="102" t="s">
        <v>628</v>
      </c>
      <c r="H68" s="102" t="s">
        <v>102</v>
      </c>
      <c r="I68" s="103">
        <v>205107.20000000001</v>
      </c>
      <c r="J68" s="103">
        <v>5000</v>
      </c>
      <c r="K68" s="103">
        <v>0</v>
      </c>
      <c r="L68" s="103">
        <v>10255.36</v>
      </c>
      <c r="M68" s="104">
        <v>2.8E-3</v>
      </c>
      <c r="N68" s="104">
        <v>1.7600000000000001E-2</v>
      </c>
      <c r="O68" s="104">
        <v>3.3999999999999998E-3</v>
      </c>
    </row>
    <row r="69" spans="2:15" s="99" customFormat="1">
      <c r="B69" s="102" t="s">
        <v>1404</v>
      </c>
      <c r="C69" s="102" t="s">
        <v>1405</v>
      </c>
      <c r="D69" s="102" t="s">
        <v>100</v>
      </c>
      <c r="E69" s="102" t="s">
        <v>123</v>
      </c>
      <c r="F69" s="102" t="s">
        <v>1406</v>
      </c>
      <c r="G69" s="102" t="s">
        <v>467</v>
      </c>
      <c r="H69" s="102" t="s">
        <v>102</v>
      </c>
      <c r="I69" s="103">
        <v>173154</v>
      </c>
      <c r="J69" s="103">
        <v>1024</v>
      </c>
      <c r="K69" s="103">
        <v>0</v>
      </c>
      <c r="L69" s="103">
        <v>1773.0969600000001</v>
      </c>
      <c r="M69" s="104">
        <v>1.1999999999999999E-3</v>
      </c>
      <c r="N69" s="104">
        <v>3.0000000000000001E-3</v>
      </c>
      <c r="O69" s="104">
        <v>5.9999999999999995E-4</v>
      </c>
    </row>
    <row r="70" spans="2:15" s="99" customFormat="1">
      <c r="B70" s="102" t="s">
        <v>1407</v>
      </c>
      <c r="C70" s="102" t="s">
        <v>1408</v>
      </c>
      <c r="D70" s="102" t="s">
        <v>100</v>
      </c>
      <c r="E70" s="102" t="s">
        <v>123</v>
      </c>
      <c r="F70" s="102" t="s">
        <v>600</v>
      </c>
      <c r="G70" s="102" t="s">
        <v>467</v>
      </c>
      <c r="H70" s="102" t="s">
        <v>102</v>
      </c>
      <c r="I70" s="103">
        <v>124839</v>
      </c>
      <c r="J70" s="103">
        <v>10440</v>
      </c>
      <c r="K70" s="103">
        <v>0</v>
      </c>
      <c r="L70" s="103">
        <v>13033.1916</v>
      </c>
      <c r="M70" s="104">
        <v>3.3999999999999998E-3</v>
      </c>
      <c r="N70" s="104">
        <v>2.24E-2</v>
      </c>
      <c r="O70" s="104">
        <v>4.3E-3</v>
      </c>
    </row>
    <row r="71" spans="2:15" s="99" customFormat="1">
      <c r="B71" s="102" t="s">
        <v>1409</v>
      </c>
      <c r="C71" s="102" t="s">
        <v>1410</v>
      </c>
      <c r="D71" s="102" t="s">
        <v>100</v>
      </c>
      <c r="E71" s="102" t="s">
        <v>123</v>
      </c>
      <c r="F71" s="102" t="s">
        <v>732</v>
      </c>
      <c r="G71" s="102" t="s">
        <v>467</v>
      </c>
      <c r="H71" s="102" t="s">
        <v>102</v>
      </c>
      <c r="I71" s="103">
        <v>1228538</v>
      </c>
      <c r="J71" s="103">
        <v>170.6</v>
      </c>
      <c r="K71" s="103">
        <v>0</v>
      </c>
      <c r="L71" s="103">
        <v>2095.8858279999999</v>
      </c>
      <c r="M71" s="104">
        <v>1.8E-3</v>
      </c>
      <c r="N71" s="104">
        <v>3.5999999999999999E-3</v>
      </c>
      <c r="O71" s="104">
        <v>6.9999999999999999E-4</v>
      </c>
    </row>
    <row r="72" spans="2:15" s="99" customFormat="1">
      <c r="B72" s="102" t="s">
        <v>1411</v>
      </c>
      <c r="C72" s="102" t="s">
        <v>1412</v>
      </c>
      <c r="D72" s="102" t="s">
        <v>100</v>
      </c>
      <c r="E72" s="102" t="s">
        <v>123</v>
      </c>
      <c r="F72" s="102" t="s">
        <v>1413</v>
      </c>
      <c r="G72" s="102" t="s">
        <v>467</v>
      </c>
      <c r="H72" s="102" t="s">
        <v>102</v>
      </c>
      <c r="I72" s="103">
        <v>6401</v>
      </c>
      <c r="J72" s="103">
        <v>28010</v>
      </c>
      <c r="K72" s="103">
        <v>0</v>
      </c>
      <c r="L72" s="103">
        <v>1792.9201</v>
      </c>
      <c r="M72" s="104">
        <v>8.9999999999999998E-4</v>
      </c>
      <c r="N72" s="104">
        <v>3.0999999999999999E-3</v>
      </c>
      <c r="O72" s="104">
        <v>5.9999999999999995E-4</v>
      </c>
    </row>
    <row r="73" spans="2:15" s="99" customFormat="1">
      <c r="B73" s="102" t="s">
        <v>1414</v>
      </c>
      <c r="C73" s="102" t="s">
        <v>1415</v>
      </c>
      <c r="D73" s="102" t="s">
        <v>100</v>
      </c>
      <c r="E73" s="102" t="s">
        <v>123</v>
      </c>
      <c r="F73" s="102" t="s">
        <v>549</v>
      </c>
      <c r="G73" s="102" t="s">
        <v>467</v>
      </c>
      <c r="H73" s="102" t="s">
        <v>102</v>
      </c>
      <c r="I73" s="103">
        <v>7284.81</v>
      </c>
      <c r="J73" s="103">
        <v>21620</v>
      </c>
      <c r="K73" s="103">
        <v>0</v>
      </c>
      <c r="L73" s="103">
        <v>1574.9759220000001</v>
      </c>
      <c r="M73" s="104">
        <v>5.9999999999999995E-4</v>
      </c>
      <c r="N73" s="104">
        <v>2.7000000000000001E-3</v>
      </c>
      <c r="O73" s="104">
        <v>5.0000000000000001E-4</v>
      </c>
    </row>
    <row r="74" spans="2:15" s="99" customFormat="1">
      <c r="B74" s="102" t="s">
        <v>1416</v>
      </c>
      <c r="C74" s="102" t="s">
        <v>1417</v>
      </c>
      <c r="D74" s="102" t="s">
        <v>100</v>
      </c>
      <c r="E74" s="102" t="s">
        <v>123</v>
      </c>
      <c r="F74" s="102" t="s">
        <v>1418</v>
      </c>
      <c r="G74" s="102" t="s">
        <v>1419</v>
      </c>
      <c r="H74" s="102" t="s">
        <v>102</v>
      </c>
      <c r="I74" s="103">
        <v>15707</v>
      </c>
      <c r="J74" s="103">
        <v>7714</v>
      </c>
      <c r="K74" s="103">
        <v>0</v>
      </c>
      <c r="L74" s="103">
        <v>1211.63798</v>
      </c>
      <c r="M74" s="104">
        <v>2.0000000000000001E-4</v>
      </c>
      <c r="N74" s="104">
        <v>2.0999999999999999E-3</v>
      </c>
      <c r="O74" s="104">
        <v>4.0000000000000002E-4</v>
      </c>
    </row>
    <row r="75" spans="2:15" s="99" customFormat="1">
      <c r="B75" s="102" t="s">
        <v>1420</v>
      </c>
      <c r="C75" s="102" t="s">
        <v>1421</v>
      </c>
      <c r="D75" s="102" t="s">
        <v>100</v>
      </c>
      <c r="E75" s="102" t="s">
        <v>123</v>
      </c>
      <c r="F75" s="102" t="s">
        <v>1422</v>
      </c>
      <c r="G75" s="102" t="s">
        <v>1419</v>
      </c>
      <c r="H75" s="102" t="s">
        <v>102</v>
      </c>
      <c r="I75" s="103">
        <v>50445</v>
      </c>
      <c r="J75" s="103">
        <v>1870</v>
      </c>
      <c r="K75" s="103">
        <v>0</v>
      </c>
      <c r="L75" s="103">
        <v>943.32150000000001</v>
      </c>
      <c r="M75" s="104">
        <v>8.9999999999999998E-4</v>
      </c>
      <c r="N75" s="104">
        <v>1.6000000000000001E-3</v>
      </c>
      <c r="O75" s="104">
        <v>2.9999999999999997E-4</v>
      </c>
    </row>
    <row r="76" spans="2:15" s="99" customFormat="1">
      <c r="B76" s="102" t="s">
        <v>1423</v>
      </c>
      <c r="C76" s="102" t="s">
        <v>1424</v>
      </c>
      <c r="D76" s="102" t="s">
        <v>100</v>
      </c>
      <c r="E76" s="102" t="s">
        <v>123</v>
      </c>
      <c r="F76" s="102" t="s">
        <v>1425</v>
      </c>
      <c r="G76" s="102" t="s">
        <v>1426</v>
      </c>
      <c r="H76" s="102" t="s">
        <v>102</v>
      </c>
      <c r="I76" s="103">
        <v>42990.57</v>
      </c>
      <c r="J76" s="103">
        <v>4423</v>
      </c>
      <c r="K76" s="103">
        <v>0</v>
      </c>
      <c r="L76" s="103">
        <v>1901.4729110999999</v>
      </c>
      <c r="M76" s="104">
        <v>4.0000000000000002E-4</v>
      </c>
      <c r="N76" s="104">
        <v>3.3E-3</v>
      </c>
      <c r="O76" s="104">
        <v>5.9999999999999995E-4</v>
      </c>
    </row>
    <row r="77" spans="2:15" s="99" customFormat="1">
      <c r="B77" s="102" t="s">
        <v>1427</v>
      </c>
      <c r="C77" s="102" t="s">
        <v>1428</v>
      </c>
      <c r="D77" s="102" t="s">
        <v>100</v>
      </c>
      <c r="E77" s="102" t="s">
        <v>123</v>
      </c>
      <c r="F77" s="102" t="s">
        <v>847</v>
      </c>
      <c r="G77" s="102" t="s">
        <v>566</v>
      </c>
      <c r="H77" s="102" t="s">
        <v>102</v>
      </c>
      <c r="I77" s="103">
        <v>20487</v>
      </c>
      <c r="J77" s="103">
        <v>13000</v>
      </c>
      <c r="K77" s="103">
        <v>28.307089999999999</v>
      </c>
      <c r="L77" s="103">
        <v>2691.6170900000002</v>
      </c>
      <c r="M77" s="104">
        <v>8.9999999999999998E-4</v>
      </c>
      <c r="N77" s="104">
        <v>4.5999999999999999E-3</v>
      </c>
      <c r="O77" s="104">
        <v>8.9999999999999998E-4</v>
      </c>
    </row>
    <row r="78" spans="2:15" s="99" customFormat="1">
      <c r="B78" s="102" t="s">
        <v>1429</v>
      </c>
      <c r="C78" s="102" t="s">
        <v>1430</v>
      </c>
      <c r="D78" s="102" t="s">
        <v>100</v>
      </c>
      <c r="E78" s="102" t="s">
        <v>123</v>
      </c>
      <c r="F78" s="102" t="s">
        <v>1431</v>
      </c>
      <c r="G78" s="102" t="s">
        <v>566</v>
      </c>
      <c r="H78" s="102" t="s">
        <v>102</v>
      </c>
      <c r="I78" s="103">
        <v>4248</v>
      </c>
      <c r="J78" s="103">
        <v>40220</v>
      </c>
      <c r="K78" s="103">
        <v>0</v>
      </c>
      <c r="L78" s="103">
        <v>1708.5455999999999</v>
      </c>
      <c r="M78" s="104">
        <v>2.9999999999999997E-4</v>
      </c>
      <c r="N78" s="104">
        <v>2.8999999999999998E-3</v>
      </c>
      <c r="O78" s="104">
        <v>5.9999999999999995E-4</v>
      </c>
    </row>
    <row r="79" spans="2:15" s="99" customFormat="1">
      <c r="B79" s="102" t="s">
        <v>1432</v>
      </c>
      <c r="C79" s="102" t="s">
        <v>1433</v>
      </c>
      <c r="D79" s="102" t="s">
        <v>100</v>
      </c>
      <c r="E79" s="102" t="s">
        <v>123</v>
      </c>
      <c r="F79" s="102" t="s">
        <v>1434</v>
      </c>
      <c r="G79" s="102" t="s">
        <v>566</v>
      </c>
      <c r="H79" s="102" t="s">
        <v>102</v>
      </c>
      <c r="I79" s="103">
        <v>39417</v>
      </c>
      <c r="J79" s="103">
        <v>7387</v>
      </c>
      <c r="K79" s="103">
        <v>0</v>
      </c>
      <c r="L79" s="103">
        <v>2911.7337900000002</v>
      </c>
      <c r="M79" s="104">
        <v>8.0000000000000004E-4</v>
      </c>
      <c r="N79" s="104">
        <v>5.0000000000000001E-3</v>
      </c>
      <c r="O79" s="104">
        <v>1E-3</v>
      </c>
    </row>
    <row r="80" spans="2:15" s="99" customFormat="1">
      <c r="B80" s="102" t="s">
        <v>1435</v>
      </c>
      <c r="C80" s="102" t="s">
        <v>1436</v>
      </c>
      <c r="D80" s="102" t="s">
        <v>100</v>
      </c>
      <c r="E80" s="102" t="s">
        <v>123</v>
      </c>
      <c r="F80" s="102" t="s">
        <v>565</v>
      </c>
      <c r="G80" s="102" t="s">
        <v>566</v>
      </c>
      <c r="H80" s="102" t="s">
        <v>102</v>
      </c>
      <c r="I80" s="103">
        <v>595387</v>
      </c>
      <c r="J80" s="103">
        <v>2235</v>
      </c>
      <c r="K80" s="103">
        <v>0</v>
      </c>
      <c r="L80" s="103">
        <v>13306.899450000001</v>
      </c>
      <c r="M80" s="104">
        <v>2.2000000000000001E-3</v>
      </c>
      <c r="N80" s="104">
        <v>2.29E-2</v>
      </c>
      <c r="O80" s="104">
        <v>4.4000000000000003E-3</v>
      </c>
    </row>
    <row r="81" spans="2:15" s="99" customFormat="1">
      <c r="B81" s="102" t="s">
        <v>1437</v>
      </c>
      <c r="C81" s="102" t="s">
        <v>1438</v>
      </c>
      <c r="D81" s="102" t="s">
        <v>100</v>
      </c>
      <c r="E81" s="102" t="s">
        <v>123</v>
      </c>
      <c r="F81" s="102" t="s">
        <v>1439</v>
      </c>
      <c r="G81" s="102" t="s">
        <v>867</v>
      </c>
      <c r="H81" s="102" t="s">
        <v>102</v>
      </c>
      <c r="I81" s="103">
        <v>146791</v>
      </c>
      <c r="J81" s="103">
        <v>5400</v>
      </c>
      <c r="K81" s="103">
        <v>0</v>
      </c>
      <c r="L81" s="103">
        <v>7926.7139999999999</v>
      </c>
      <c r="M81" s="104">
        <v>2E-3</v>
      </c>
      <c r="N81" s="104">
        <v>1.3599999999999999E-2</v>
      </c>
      <c r="O81" s="104">
        <v>2.5999999999999999E-3</v>
      </c>
    </row>
    <row r="82" spans="2:15" s="99" customFormat="1">
      <c r="B82" s="102" t="s">
        <v>1440</v>
      </c>
      <c r="C82" s="102" t="s">
        <v>1441</v>
      </c>
      <c r="D82" s="102" t="s">
        <v>100</v>
      </c>
      <c r="E82" s="102" t="s">
        <v>123</v>
      </c>
      <c r="F82" s="102" t="s">
        <v>1442</v>
      </c>
      <c r="G82" s="102" t="s">
        <v>867</v>
      </c>
      <c r="H82" s="102" t="s">
        <v>102</v>
      </c>
      <c r="I82" s="103">
        <v>37831</v>
      </c>
      <c r="J82" s="103">
        <v>8090</v>
      </c>
      <c r="K82" s="103">
        <v>0</v>
      </c>
      <c r="L82" s="103">
        <v>3060.5279</v>
      </c>
      <c r="M82" s="104">
        <v>5.9999999999999995E-4</v>
      </c>
      <c r="N82" s="104">
        <v>5.3E-3</v>
      </c>
      <c r="O82" s="104">
        <v>1E-3</v>
      </c>
    </row>
    <row r="83" spans="2:15" s="99" customFormat="1">
      <c r="B83" s="102" t="s">
        <v>1443</v>
      </c>
      <c r="C83" s="102" t="s">
        <v>1444</v>
      </c>
      <c r="D83" s="102" t="s">
        <v>100</v>
      </c>
      <c r="E83" s="102" t="s">
        <v>123</v>
      </c>
      <c r="F83" s="102" t="s">
        <v>866</v>
      </c>
      <c r="G83" s="102" t="s">
        <v>867</v>
      </c>
      <c r="H83" s="102" t="s">
        <v>102</v>
      </c>
      <c r="I83" s="103">
        <v>45423.76</v>
      </c>
      <c r="J83" s="103">
        <v>29030</v>
      </c>
      <c r="K83" s="103">
        <v>0</v>
      </c>
      <c r="L83" s="103">
        <v>13186.517528</v>
      </c>
      <c r="M83" s="104">
        <v>2.8999999999999998E-3</v>
      </c>
      <c r="N83" s="104">
        <v>2.2700000000000001E-2</v>
      </c>
      <c r="O83" s="104">
        <v>4.4000000000000003E-3</v>
      </c>
    </row>
    <row r="84" spans="2:15" s="99" customFormat="1">
      <c r="B84" s="102" t="s">
        <v>1445</v>
      </c>
      <c r="C84" s="102" t="s">
        <v>1446</v>
      </c>
      <c r="D84" s="102" t="s">
        <v>100</v>
      </c>
      <c r="E84" s="102" t="s">
        <v>123</v>
      </c>
      <c r="F84" s="102" t="s">
        <v>1447</v>
      </c>
      <c r="G84" s="102" t="s">
        <v>420</v>
      </c>
      <c r="H84" s="102" t="s">
        <v>102</v>
      </c>
      <c r="I84" s="103">
        <v>9479</v>
      </c>
      <c r="J84" s="103">
        <v>37480</v>
      </c>
      <c r="K84" s="103">
        <v>0</v>
      </c>
      <c r="L84" s="103">
        <v>3552.7292000000002</v>
      </c>
      <c r="M84" s="104">
        <v>1.5E-3</v>
      </c>
      <c r="N84" s="104">
        <v>6.1000000000000004E-3</v>
      </c>
      <c r="O84" s="104">
        <v>1.1999999999999999E-3</v>
      </c>
    </row>
    <row r="85" spans="2:15" s="99" customFormat="1">
      <c r="B85" s="102" t="s">
        <v>1448</v>
      </c>
      <c r="C85" s="102" t="s">
        <v>1449</v>
      </c>
      <c r="D85" s="102" t="s">
        <v>100</v>
      </c>
      <c r="E85" s="102" t="s">
        <v>123</v>
      </c>
      <c r="F85" s="102" t="s">
        <v>1450</v>
      </c>
      <c r="G85" s="102" t="s">
        <v>420</v>
      </c>
      <c r="H85" s="102" t="s">
        <v>102</v>
      </c>
      <c r="I85" s="103">
        <v>773394</v>
      </c>
      <c r="J85" s="103">
        <v>294.89999999999998</v>
      </c>
      <c r="K85" s="103">
        <v>0</v>
      </c>
      <c r="L85" s="103">
        <v>2280.738906</v>
      </c>
      <c r="M85" s="104">
        <v>1.5E-3</v>
      </c>
      <c r="N85" s="104">
        <v>3.8999999999999998E-3</v>
      </c>
      <c r="O85" s="104">
        <v>8.0000000000000004E-4</v>
      </c>
    </row>
    <row r="86" spans="2:15" s="99" customFormat="1">
      <c r="B86" s="102" t="s">
        <v>1451</v>
      </c>
      <c r="C86" s="102" t="s">
        <v>1452</v>
      </c>
      <c r="D86" s="102" t="s">
        <v>100</v>
      </c>
      <c r="E86" s="102" t="s">
        <v>123</v>
      </c>
      <c r="F86" s="102" t="s">
        <v>1453</v>
      </c>
      <c r="G86" s="102" t="s">
        <v>1454</v>
      </c>
      <c r="H86" s="102" t="s">
        <v>102</v>
      </c>
      <c r="I86" s="103">
        <v>194333</v>
      </c>
      <c r="J86" s="103">
        <v>771.3</v>
      </c>
      <c r="K86" s="103">
        <v>0</v>
      </c>
      <c r="L86" s="103">
        <v>1498.890429</v>
      </c>
      <c r="M86" s="104">
        <v>1E-3</v>
      </c>
      <c r="N86" s="104">
        <v>2.5999999999999999E-3</v>
      </c>
      <c r="O86" s="104">
        <v>5.0000000000000001E-4</v>
      </c>
    </row>
    <row r="87" spans="2:15" s="99" customFormat="1">
      <c r="B87" s="102" t="s">
        <v>1455</v>
      </c>
      <c r="C87" s="102" t="s">
        <v>1456</v>
      </c>
      <c r="D87" s="102" t="s">
        <v>100</v>
      </c>
      <c r="E87" s="102" t="s">
        <v>123</v>
      </c>
      <c r="F87" s="102" t="s">
        <v>1457</v>
      </c>
      <c r="G87" s="102" t="s">
        <v>1454</v>
      </c>
      <c r="H87" s="102" t="s">
        <v>102</v>
      </c>
      <c r="I87" s="103">
        <v>478242</v>
      </c>
      <c r="J87" s="103">
        <v>980</v>
      </c>
      <c r="K87" s="103">
        <v>0</v>
      </c>
      <c r="L87" s="103">
        <v>4686.7716</v>
      </c>
      <c r="M87" s="104">
        <v>2.3999999999999998E-3</v>
      </c>
      <c r="N87" s="104">
        <v>8.0999999999999996E-3</v>
      </c>
      <c r="O87" s="104">
        <v>1.6000000000000001E-3</v>
      </c>
    </row>
    <row r="88" spans="2:15" s="99" customFormat="1">
      <c r="B88" s="102" t="s">
        <v>1458</v>
      </c>
      <c r="C88" s="102" t="s">
        <v>1459</v>
      </c>
      <c r="D88" s="102" t="s">
        <v>100</v>
      </c>
      <c r="E88" s="102" t="s">
        <v>123</v>
      </c>
      <c r="F88" s="102" t="s">
        <v>1460</v>
      </c>
      <c r="G88" s="102" t="s">
        <v>129</v>
      </c>
      <c r="H88" s="102" t="s">
        <v>102</v>
      </c>
      <c r="I88" s="103">
        <v>127622.89</v>
      </c>
      <c r="J88" s="103">
        <v>5530</v>
      </c>
      <c r="K88" s="103">
        <v>0</v>
      </c>
      <c r="L88" s="103">
        <v>7057.5458170000002</v>
      </c>
      <c r="M88" s="104">
        <v>2.5999999999999999E-3</v>
      </c>
      <c r="N88" s="104">
        <v>1.21E-2</v>
      </c>
      <c r="O88" s="104">
        <v>2.3E-3</v>
      </c>
    </row>
    <row r="89" spans="2:15" s="99" customFormat="1">
      <c r="B89" s="102" t="s">
        <v>1461</v>
      </c>
      <c r="C89" s="102" t="s">
        <v>1462</v>
      </c>
      <c r="D89" s="102" t="s">
        <v>100</v>
      </c>
      <c r="E89" s="102" t="s">
        <v>123</v>
      </c>
      <c r="F89" s="102" t="s">
        <v>1463</v>
      </c>
      <c r="G89" s="102" t="s">
        <v>129</v>
      </c>
      <c r="H89" s="102" t="s">
        <v>102</v>
      </c>
      <c r="I89" s="103">
        <v>8037.1</v>
      </c>
      <c r="J89" s="103">
        <v>8460</v>
      </c>
      <c r="K89" s="103">
        <v>0</v>
      </c>
      <c r="L89" s="103">
        <v>679.93866000000003</v>
      </c>
      <c r="M89" s="104">
        <v>2.0000000000000001E-4</v>
      </c>
      <c r="N89" s="104">
        <v>1.1999999999999999E-3</v>
      </c>
      <c r="O89" s="104">
        <v>2.0000000000000001E-4</v>
      </c>
    </row>
    <row r="90" spans="2:15" s="99" customFormat="1">
      <c r="B90" s="102" t="s">
        <v>1464</v>
      </c>
      <c r="C90" s="102" t="s">
        <v>1465</v>
      </c>
      <c r="D90" s="102" t="s">
        <v>100</v>
      </c>
      <c r="E90" s="102" t="s">
        <v>123</v>
      </c>
      <c r="F90" s="102" t="s">
        <v>1131</v>
      </c>
      <c r="G90" s="102" t="s">
        <v>129</v>
      </c>
      <c r="H90" s="102" t="s">
        <v>102</v>
      </c>
      <c r="I90" s="103">
        <v>80304.91</v>
      </c>
      <c r="J90" s="103">
        <v>6990</v>
      </c>
      <c r="K90" s="103">
        <v>0</v>
      </c>
      <c r="L90" s="103">
        <v>5613.3132089999999</v>
      </c>
      <c r="M90" s="104">
        <v>1.4E-3</v>
      </c>
      <c r="N90" s="104">
        <v>9.7000000000000003E-3</v>
      </c>
      <c r="O90" s="104">
        <v>1.9E-3</v>
      </c>
    </row>
    <row r="91" spans="2:15" s="99" customFormat="1">
      <c r="B91" s="102" t="s">
        <v>1466</v>
      </c>
      <c r="C91" s="102" t="s">
        <v>1467</v>
      </c>
      <c r="D91" s="102" t="s">
        <v>100</v>
      </c>
      <c r="E91" s="102" t="s">
        <v>123</v>
      </c>
      <c r="F91" s="102" t="s">
        <v>901</v>
      </c>
      <c r="G91" s="102" t="s">
        <v>132</v>
      </c>
      <c r="H91" s="102" t="s">
        <v>102</v>
      </c>
      <c r="I91" s="103">
        <v>48564</v>
      </c>
      <c r="J91" s="103">
        <v>2576</v>
      </c>
      <c r="K91" s="103">
        <v>0</v>
      </c>
      <c r="L91" s="103">
        <v>1251.00864</v>
      </c>
      <c r="M91" s="104">
        <v>2.9999999999999997E-4</v>
      </c>
      <c r="N91" s="104">
        <v>2.2000000000000001E-3</v>
      </c>
      <c r="O91" s="104">
        <v>4.0000000000000002E-4</v>
      </c>
    </row>
    <row r="92" spans="2:15" s="99" customFormat="1">
      <c r="B92" s="98" t="s">
        <v>1468</v>
      </c>
      <c r="C92" s="105"/>
      <c r="D92" s="105"/>
      <c r="I92" s="100">
        <f>SUM(I93:I143)</f>
        <v>5780911.4300000016</v>
      </c>
      <c r="K92" s="100">
        <v>0</v>
      </c>
      <c r="L92" s="100">
        <v>68209.854860278356</v>
      </c>
      <c r="N92" s="101">
        <v>0.1173</v>
      </c>
      <c r="O92" s="101">
        <v>2.2599999999999999E-2</v>
      </c>
    </row>
    <row r="93" spans="2:15" s="99" customFormat="1">
      <c r="B93" s="102" t="s">
        <v>1469</v>
      </c>
      <c r="C93" s="102" t="s">
        <v>1470</v>
      </c>
      <c r="D93" s="102" t="s">
        <v>100</v>
      </c>
      <c r="E93" s="102" t="s">
        <v>123</v>
      </c>
      <c r="F93" s="102" t="s">
        <v>1471</v>
      </c>
      <c r="G93" s="102" t="s">
        <v>1472</v>
      </c>
      <c r="H93" s="102" t="s">
        <v>102</v>
      </c>
      <c r="I93" s="103">
        <v>97047</v>
      </c>
      <c r="J93" s="103">
        <v>4359</v>
      </c>
      <c r="K93" s="103">
        <v>0</v>
      </c>
      <c r="L93" s="103">
        <v>4230.27873</v>
      </c>
      <c r="M93" s="104">
        <v>3.8999999999999998E-3</v>
      </c>
      <c r="N93" s="104">
        <v>7.3000000000000001E-3</v>
      </c>
      <c r="O93" s="104">
        <v>1.4E-3</v>
      </c>
    </row>
    <row r="94" spans="2:15" s="99" customFormat="1">
      <c r="B94" s="102" t="s">
        <v>1473</v>
      </c>
      <c r="C94" s="102" t="s">
        <v>1474</v>
      </c>
      <c r="D94" s="102" t="s">
        <v>100</v>
      </c>
      <c r="E94" s="102" t="s">
        <v>123</v>
      </c>
      <c r="F94" s="102" t="s">
        <v>1475</v>
      </c>
      <c r="G94" s="102" t="s">
        <v>1472</v>
      </c>
      <c r="H94" s="102" t="s">
        <v>102</v>
      </c>
      <c r="I94" s="103">
        <v>180262</v>
      </c>
      <c r="J94" s="103">
        <v>340.1</v>
      </c>
      <c r="K94" s="103">
        <v>0</v>
      </c>
      <c r="L94" s="103">
        <v>613.07106199999998</v>
      </c>
      <c r="M94" s="104">
        <v>2.5000000000000001E-3</v>
      </c>
      <c r="N94" s="104">
        <v>1.1000000000000001E-3</v>
      </c>
      <c r="O94" s="104">
        <v>2.0000000000000001E-4</v>
      </c>
    </row>
    <row r="95" spans="2:15" s="99" customFormat="1">
      <c r="B95" s="102" t="s">
        <v>1476</v>
      </c>
      <c r="C95" s="102" t="s">
        <v>1477</v>
      </c>
      <c r="D95" s="102" t="s">
        <v>100</v>
      </c>
      <c r="E95" s="102" t="s">
        <v>123</v>
      </c>
      <c r="F95" s="102" t="s">
        <v>741</v>
      </c>
      <c r="G95" s="102" t="s">
        <v>451</v>
      </c>
      <c r="H95" s="102" t="s">
        <v>102</v>
      </c>
      <c r="I95" s="103">
        <v>132982</v>
      </c>
      <c r="J95" s="103">
        <v>332</v>
      </c>
      <c r="K95" s="103">
        <v>0</v>
      </c>
      <c r="L95" s="103">
        <v>441.50024000000002</v>
      </c>
      <c r="M95" s="104">
        <v>2.9999999999999997E-4</v>
      </c>
      <c r="N95" s="104">
        <v>8.0000000000000004E-4</v>
      </c>
      <c r="O95" s="104">
        <v>1E-4</v>
      </c>
    </row>
    <row r="96" spans="2:15" s="99" customFormat="1">
      <c r="B96" s="102" t="s">
        <v>1478</v>
      </c>
      <c r="C96" s="102" t="s">
        <v>1479</v>
      </c>
      <c r="D96" s="102" t="s">
        <v>100</v>
      </c>
      <c r="E96" s="102" t="s">
        <v>123</v>
      </c>
      <c r="F96" s="102" t="s">
        <v>1480</v>
      </c>
      <c r="G96" s="102" t="s">
        <v>451</v>
      </c>
      <c r="H96" s="102" t="s">
        <v>102</v>
      </c>
      <c r="I96" s="103">
        <v>41582</v>
      </c>
      <c r="J96" s="103">
        <v>6563</v>
      </c>
      <c r="K96" s="103">
        <v>0</v>
      </c>
      <c r="L96" s="103">
        <v>2729.02666</v>
      </c>
      <c r="M96" s="104">
        <v>2.5999999999999999E-3</v>
      </c>
      <c r="N96" s="104">
        <v>4.7000000000000002E-3</v>
      </c>
      <c r="O96" s="104">
        <v>8.9999999999999998E-4</v>
      </c>
    </row>
    <row r="97" spans="2:15" s="99" customFormat="1">
      <c r="B97" s="102" t="s">
        <v>1481</v>
      </c>
      <c r="C97" s="102" t="s">
        <v>1482</v>
      </c>
      <c r="D97" s="102" t="s">
        <v>100</v>
      </c>
      <c r="E97" s="102" t="s">
        <v>123</v>
      </c>
      <c r="F97" s="102" t="s">
        <v>1043</v>
      </c>
      <c r="G97" s="102" t="s">
        <v>719</v>
      </c>
      <c r="H97" s="102" t="s">
        <v>102</v>
      </c>
      <c r="I97" s="103">
        <v>60157</v>
      </c>
      <c r="J97" s="103">
        <v>7319</v>
      </c>
      <c r="K97" s="103">
        <v>0</v>
      </c>
      <c r="L97" s="103">
        <v>4402.8908300000003</v>
      </c>
      <c r="M97" s="104">
        <v>4.5999999999999999E-3</v>
      </c>
      <c r="N97" s="104">
        <v>7.6E-3</v>
      </c>
      <c r="O97" s="104">
        <v>1.5E-3</v>
      </c>
    </row>
    <row r="98" spans="2:15" s="99" customFormat="1">
      <c r="B98" s="102" t="s">
        <v>1483</v>
      </c>
      <c r="C98" s="102" t="s">
        <v>1484</v>
      </c>
      <c r="D98" s="102" t="s">
        <v>100</v>
      </c>
      <c r="E98" s="102" t="s">
        <v>123</v>
      </c>
      <c r="F98" s="102" t="s">
        <v>1051</v>
      </c>
      <c r="G98" s="102" t="s">
        <v>719</v>
      </c>
      <c r="H98" s="102" t="s">
        <v>102</v>
      </c>
      <c r="I98" s="103">
        <v>34353</v>
      </c>
      <c r="J98" s="103">
        <v>1840</v>
      </c>
      <c r="K98" s="103">
        <v>0</v>
      </c>
      <c r="L98" s="103">
        <v>632.09519999999998</v>
      </c>
      <c r="M98" s="104">
        <v>8.0000000000000004E-4</v>
      </c>
      <c r="N98" s="104">
        <v>1.1000000000000001E-3</v>
      </c>
      <c r="O98" s="104">
        <v>2.0000000000000001E-4</v>
      </c>
    </row>
    <row r="99" spans="2:15" s="99" customFormat="1">
      <c r="B99" s="102" t="s">
        <v>1485</v>
      </c>
      <c r="C99" s="102" t="s">
        <v>1486</v>
      </c>
      <c r="D99" s="102" t="s">
        <v>100</v>
      </c>
      <c r="E99" s="102" t="s">
        <v>123</v>
      </c>
      <c r="F99" s="102" t="s">
        <v>752</v>
      </c>
      <c r="G99" s="102" t="s">
        <v>719</v>
      </c>
      <c r="H99" s="102" t="s">
        <v>102</v>
      </c>
      <c r="I99" s="103">
        <v>35156</v>
      </c>
      <c r="J99" s="103">
        <v>3699</v>
      </c>
      <c r="K99" s="103">
        <v>0</v>
      </c>
      <c r="L99" s="103">
        <v>1300.4204400000001</v>
      </c>
      <c r="M99" s="104">
        <v>2.5000000000000001E-3</v>
      </c>
      <c r="N99" s="104">
        <v>2.2000000000000001E-3</v>
      </c>
      <c r="O99" s="104">
        <v>4.0000000000000002E-4</v>
      </c>
    </row>
    <row r="100" spans="2:15" s="99" customFormat="1">
      <c r="B100" s="102" t="s">
        <v>1487</v>
      </c>
      <c r="C100" s="102" t="s">
        <v>1488</v>
      </c>
      <c r="D100" s="102" t="s">
        <v>100</v>
      </c>
      <c r="E100" s="102" t="s">
        <v>123</v>
      </c>
      <c r="F100" s="102" t="s">
        <v>955</v>
      </c>
      <c r="G100" s="102" t="s">
        <v>657</v>
      </c>
      <c r="H100" s="102" t="s">
        <v>102</v>
      </c>
      <c r="I100" s="103">
        <v>257774</v>
      </c>
      <c r="J100" s="103">
        <v>204.2</v>
      </c>
      <c r="K100" s="103">
        <v>0</v>
      </c>
      <c r="L100" s="103">
        <v>526.37450799999999</v>
      </c>
      <c r="M100" s="104">
        <v>1.1000000000000001E-3</v>
      </c>
      <c r="N100" s="104">
        <v>8.9999999999999998E-4</v>
      </c>
      <c r="O100" s="104">
        <v>2.0000000000000001E-4</v>
      </c>
    </row>
    <row r="101" spans="2:15" s="99" customFormat="1">
      <c r="B101" s="102" t="s">
        <v>1489</v>
      </c>
      <c r="C101" s="102" t="s">
        <v>1490</v>
      </c>
      <c r="D101" s="102" t="s">
        <v>100</v>
      </c>
      <c r="E101" s="102" t="s">
        <v>123</v>
      </c>
      <c r="F101" s="102" t="s">
        <v>1491</v>
      </c>
      <c r="G101" s="102" t="s">
        <v>833</v>
      </c>
      <c r="H101" s="102" t="s">
        <v>102</v>
      </c>
      <c r="I101" s="103">
        <v>23346</v>
      </c>
      <c r="J101" s="103">
        <v>331.5</v>
      </c>
      <c r="K101" s="103">
        <v>0</v>
      </c>
      <c r="L101" s="103">
        <v>77.391990000000007</v>
      </c>
      <c r="M101" s="104">
        <v>5.0000000000000001E-4</v>
      </c>
      <c r="N101" s="104">
        <v>1E-4</v>
      </c>
      <c r="O101" s="104">
        <v>0</v>
      </c>
    </row>
    <row r="102" spans="2:15" s="99" customFormat="1">
      <c r="B102" s="102" t="s">
        <v>1492</v>
      </c>
      <c r="C102" s="102" t="s">
        <v>1493</v>
      </c>
      <c r="D102" s="102" t="s">
        <v>100</v>
      </c>
      <c r="E102" s="102" t="s">
        <v>123</v>
      </c>
      <c r="F102" s="102" t="s">
        <v>1494</v>
      </c>
      <c r="G102" s="102" t="s">
        <v>807</v>
      </c>
      <c r="H102" s="102" t="s">
        <v>102</v>
      </c>
      <c r="I102" s="103">
        <v>21642</v>
      </c>
      <c r="J102" s="103">
        <v>1837</v>
      </c>
      <c r="K102" s="103">
        <v>0</v>
      </c>
      <c r="L102" s="103">
        <v>397.56353999999999</v>
      </c>
      <c r="M102" s="104">
        <v>1.1000000000000001E-3</v>
      </c>
      <c r="N102" s="104">
        <v>6.9999999999999999E-4</v>
      </c>
      <c r="O102" s="104">
        <v>1E-4</v>
      </c>
    </row>
    <row r="103" spans="2:15" s="99" customFormat="1">
      <c r="B103" s="102" t="s">
        <v>1495</v>
      </c>
      <c r="C103" s="102" t="s">
        <v>1496</v>
      </c>
      <c r="D103" s="102" t="s">
        <v>100</v>
      </c>
      <c r="E103" s="102" t="s">
        <v>123</v>
      </c>
      <c r="F103" s="102" t="s">
        <v>1497</v>
      </c>
      <c r="G103" s="102" t="s">
        <v>807</v>
      </c>
      <c r="H103" s="102" t="s">
        <v>102</v>
      </c>
      <c r="I103" s="103">
        <v>37269</v>
      </c>
      <c r="J103" s="103">
        <v>1368</v>
      </c>
      <c r="K103" s="103">
        <v>0</v>
      </c>
      <c r="L103" s="103">
        <v>509.83992000000001</v>
      </c>
      <c r="M103" s="104">
        <v>5.9999999999999995E-4</v>
      </c>
      <c r="N103" s="104">
        <v>8.9999999999999998E-4</v>
      </c>
      <c r="O103" s="104">
        <v>2.0000000000000001E-4</v>
      </c>
    </row>
    <row r="104" spans="2:15" s="99" customFormat="1">
      <c r="B104" s="102" t="s">
        <v>1498</v>
      </c>
      <c r="C104" s="102" t="s">
        <v>1499</v>
      </c>
      <c r="D104" s="102" t="s">
        <v>100</v>
      </c>
      <c r="E104" s="102" t="s">
        <v>123</v>
      </c>
      <c r="F104" s="102" t="s">
        <v>726</v>
      </c>
      <c r="G104" s="102" t="s">
        <v>685</v>
      </c>
      <c r="H104" s="102" t="s">
        <v>102</v>
      </c>
      <c r="I104" s="103">
        <v>33431</v>
      </c>
      <c r="J104" s="103">
        <v>3180</v>
      </c>
      <c r="K104" s="103">
        <v>0</v>
      </c>
      <c r="L104" s="103">
        <v>1063.1058</v>
      </c>
      <c r="M104" s="104">
        <v>1.9E-3</v>
      </c>
      <c r="N104" s="104">
        <v>1.8E-3</v>
      </c>
      <c r="O104" s="104">
        <v>4.0000000000000002E-4</v>
      </c>
    </row>
    <row r="105" spans="2:15" s="99" customFormat="1">
      <c r="B105" s="102" t="s">
        <v>1500</v>
      </c>
      <c r="C105" s="102" t="s">
        <v>1501</v>
      </c>
      <c r="D105" s="102" t="s">
        <v>100</v>
      </c>
      <c r="E105" s="102" t="s">
        <v>123</v>
      </c>
      <c r="F105" s="102" t="s">
        <v>1023</v>
      </c>
      <c r="G105" s="102" t="s">
        <v>685</v>
      </c>
      <c r="H105" s="102" t="s">
        <v>102</v>
      </c>
      <c r="I105" s="103">
        <v>53771</v>
      </c>
      <c r="J105" s="103">
        <v>3416</v>
      </c>
      <c r="K105" s="103">
        <v>0</v>
      </c>
      <c r="L105" s="103">
        <v>1836.81736</v>
      </c>
      <c r="M105" s="104">
        <v>2.7000000000000001E-3</v>
      </c>
      <c r="N105" s="104">
        <v>3.2000000000000002E-3</v>
      </c>
      <c r="O105" s="104">
        <v>5.9999999999999995E-4</v>
      </c>
    </row>
    <row r="106" spans="2:15" s="99" customFormat="1">
      <c r="B106" s="102" t="s">
        <v>1502</v>
      </c>
      <c r="C106" s="102" t="s">
        <v>1503</v>
      </c>
      <c r="D106" s="102" t="s">
        <v>100</v>
      </c>
      <c r="E106" s="102" t="s">
        <v>123</v>
      </c>
      <c r="F106" s="102" t="s">
        <v>1504</v>
      </c>
      <c r="G106" s="102" t="s">
        <v>616</v>
      </c>
      <c r="H106" s="102" t="s">
        <v>102</v>
      </c>
      <c r="I106" s="103">
        <v>1068047</v>
      </c>
      <c r="J106" s="103">
        <v>408.1</v>
      </c>
      <c r="K106" s="103">
        <v>0</v>
      </c>
      <c r="L106" s="103">
        <v>4358.699807</v>
      </c>
      <c r="M106" s="104">
        <v>4.4999999999999997E-3</v>
      </c>
      <c r="N106" s="104">
        <v>7.4999999999999997E-3</v>
      </c>
      <c r="O106" s="104">
        <v>1.4E-3</v>
      </c>
    </row>
    <row r="107" spans="2:15" s="99" customFormat="1">
      <c r="B107" s="102" t="s">
        <v>1505</v>
      </c>
      <c r="C107" s="102" t="s">
        <v>1506</v>
      </c>
      <c r="D107" s="102" t="s">
        <v>100</v>
      </c>
      <c r="E107" s="102" t="s">
        <v>123</v>
      </c>
      <c r="F107" s="102" t="s">
        <v>1507</v>
      </c>
      <c r="G107" s="102" t="s">
        <v>616</v>
      </c>
      <c r="H107" s="102" t="s">
        <v>102</v>
      </c>
      <c r="I107" s="103">
        <v>64949</v>
      </c>
      <c r="J107" s="103">
        <v>8400</v>
      </c>
      <c r="K107" s="103">
        <v>0</v>
      </c>
      <c r="L107" s="103">
        <v>5455.7160000000003</v>
      </c>
      <c r="M107" s="104">
        <v>6.1000000000000004E-3</v>
      </c>
      <c r="N107" s="104">
        <v>9.4000000000000004E-3</v>
      </c>
      <c r="O107" s="104">
        <v>1.8E-3</v>
      </c>
    </row>
    <row r="108" spans="2:15" s="99" customFormat="1">
      <c r="B108" s="102" t="s">
        <v>1508</v>
      </c>
      <c r="C108" s="102" t="s">
        <v>1509</v>
      </c>
      <c r="D108" s="102" t="s">
        <v>100</v>
      </c>
      <c r="E108" s="102" t="s">
        <v>123</v>
      </c>
      <c r="F108" s="102" t="s">
        <v>1510</v>
      </c>
      <c r="G108" s="102" t="s">
        <v>616</v>
      </c>
      <c r="H108" s="102" t="s">
        <v>102</v>
      </c>
      <c r="I108" s="103">
        <v>48157</v>
      </c>
      <c r="J108" s="103">
        <v>3565</v>
      </c>
      <c r="K108" s="103">
        <v>0</v>
      </c>
      <c r="L108" s="103">
        <v>1716.7970499999999</v>
      </c>
      <c r="M108" s="104">
        <v>2.8999999999999998E-3</v>
      </c>
      <c r="N108" s="104">
        <v>3.0000000000000001E-3</v>
      </c>
      <c r="O108" s="104">
        <v>5.9999999999999995E-4</v>
      </c>
    </row>
    <row r="109" spans="2:15" s="99" customFormat="1">
      <c r="B109" s="102" t="s">
        <v>1511</v>
      </c>
      <c r="C109" s="102" t="s">
        <v>1512</v>
      </c>
      <c r="D109" s="102" t="s">
        <v>100</v>
      </c>
      <c r="E109" s="102" t="s">
        <v>123</v>
      </c>
      <c r="F109" s="102" t="s">
        <v>1513</v>
      </c>
      <c r="G109" s="102" t="s">
        <v>1514</v>
      </c>
      <c r="H109" s="102" t="s">
        <v>102</v>
      </c>
      <c r="I109" s="103">
        <v>231192.54</v>
      </c>
      <c r="J109" s="103">
        <v>82.3</v>
      </c>
      <c r="K109" s="103">
        <v>0</v>
      </c>
      <c r="L109" s="103">
        <v>190.27146042000001</v>
      </c>
      <c r="M109" s="104">
        <v>1.6000000000000001E-3</v>
      </c>
      <c r="N109" s="104">
        <v>2.9999999999999997E-4</v>
      </c>
      <c r="O109" s="104">
        <v>1E-4</v>
      </c>
    </row>
    <row r="110" spans="2:15" s="99" customFormat="1">
      <c r="B110" s="102" t="s">
        <v>1515</v>
      </c>
      <c r="C110" s="102" t="s">
        <v>1516</v>
      </c>
      <c r="D110" s="102" t="s">
        <v>100</v>
      </c>
      <c r="E110" s="102" t="s">
        <v>123</v>
      </c>
      <c r="F110" s="102" t="s">
        <v>1517</v>
      </c>
      <c r="G110" s="102" t="s">
        <v>829</v>
      </c>
      <c r="H110" s="102" t="s">
        <v>102</v>
      </c>
      <c r="I110" s="103">
        <v>80660</v>
      </c>
      <c r="J110" s="103">
        <v>1565</v>
      </c>
      <c r="K110" s="103">
        <v>0</v>
      </c>
      <c r="L110" s="103">
        <v>1262.329</v>
      </c>
      <c r="M110" s="104">
        <v>5.3E-3</v>
      </c>
      <c r="N110" s="104">
        <v>2.2000000000000001E-3</v>
      </c>
      <c r="O110" s="104">
        <v>4.0000000000000002E-4</v>
      </c>
    </row>
    <row r="111" spans="2:15" s="99" customFormat="1">
      <c r="B111" s="102" t="s">
        <v>1518</v>
      </c>
      <c r="C111" s="102" t="s">
        <v>1519</v>
      </c>
      <c r="D111" s="102" t="s">
        <v>100</v>
      </c>
      <c r="E111" s="102" t="s">
        <v>123</v>
      </c>
      <c r="F111" s="102" t="s">
        <v>1520</v>
      </c>
      <c r="G111" s="102" t="s">
        <v>829</v>
      </c>
      <c r="H111" s="102" t="s">
        <v>102</v>
      </c>
      <c r="I111" s="103">
        <v>24515</v>
      </c>
      <c r="J111" s="103">
        <v>2449</v>
      </c>
      <c r="K111" s="103">
        <v>0</v>
      </c>
      <c r="L111" s="103">
        <v>600.37234999999998</v>
      </c>
      <c r="M111" s="104">
        <v>1E-3</v>
      </c>
      <c r="N111" s="104">
        <v>1E-3</v>
      </c>
      <c r="O111" s="104">
        <v>2.0000000000000001E-4</v>
      </c>
    </row>
    <row r="112" spans="2:15" s="99" customFormat="1">
      <c r="B112" s="102" t="s">
        <v>1521</v>
      </c>
      <c r="C112" s="102" t="s">
        <v>1522</v>
      </c>
      <c r="D112" s="102" t="s">
        <v>100</v>
      </c>
      <c r="E112" s="102" t="s">
        <v>123</v>
      </c>
      <c r="F112" s="102" t="s">
        <v>1103</v>
      </c>
      <c r="G112" s="102" t="s">
        <v>829</v>
      </c>
      <c r="H112" s="102" t="s">
        <v>102</v>
      </c>
      <c r="I112" s="103">
        <v>216779</v>
      </c>
      <c r="J112" s="103">
        <v>368</v>
      </c>
      <c r="K112" s="103">
        <v>0</v>
      </c>
      <c r="L112" s="103">
        <v>797.74671999999998</v>
      </c>
      <c r="M112" s="104">
        <v>2.5000000000000001E-3</v>
      </c>
      <c r="N112" s="104">
        <v>1.4E-3</v>
      </c>
      <c r="O112" s="104">
        <v>2.9999999999999997E-4</v>
      </c>
    </row>
    <row r="113" spans="2:15" s="99" customFormat="1">
      <c r="B113" s="102" t="s">
        <v>1523</v>
      </c>
      <c r="C113" s="102" t="s">
        <v>1524</v>
      </c>
      <c r="D113" s="102" t="s">
        <v>100</v>
      </c>
      <c r="E113" s="102" t="s">
        <v>123</v>
      </c>
      <c r="F113" s="102" t="s">
        <v>1525</v>
      </c>
      <c r="G113" s="102" t="s">
        <v>829</v>
      </c>
      <c r="H113" s="102" t="s">
        <v>102</v>
      </c>
      <c r="I113" s="103">
        <v>32242</v>
      </c>
      <c r="J113" s="103">
        <v>1448</v>
      </c>
      <c r="K113" s="103">
        <v>0</v>
      </c>
      <c r="L113" s="103">
        <v>466.86416000000003</v>
      </c>
      <c r="M113" s="104">
        <v>1.9E-3</v>
      </c>
      <c r="N113" s="104">
        <v>8.0000000000000004E-4</v>
      </c>
      <c r="O113" s="104">
        <v>2.0000000000000001E-4</v>
      </c>
    </row>
    <row r="114" spans="2:15" s="99" customFormat="1">
      <c r="B114" s="102" t="s">
        <v>1526</v>
      </c>
      <c r="C114" s="102" t="s">
        <v>1527</v>
      </c>
      <c r="D114" s="102" t="s">
        <v>100</v>
      </c>
      <c r="E114" s="102" t="s">
        <v>123</v>
      </c>
      <c r="F114" s="102" t="s">
        <v>1100</v>
      </c>
      <c r="G114" s="102" t="s">
        <v>825</v>
      </c>
      <c r="H114" s="102" t="s">
        <v>102</v>
      </c>
      <c r="I114" s="103">
        <v>24058</v>
      </c>
      <c r="J114" s="103">
        <v>7405</v>
      </c>
      <c r="K114" s="103">
        <v>0</v>
      </c>
      <c r="L114" s="103">
        <v>1781.4948999999999</v>
      </c>
      <c r="M114" s="104">
        <v>1.9E-3</v>
      </c>
      <c r="N114" s="104">
        <v>3.0999999999999999E-3</v>
      </c>
      <c r="O114" s="104">
        <v>5.9999999999999995E-4</v>
      </c>
    </row>
    <row r="115" spans="2:15" s="99" customFormat="1">
      <c r="B115" s="102" t="s">
        <v>1528</v>
      </c>
      <c r="C115" s="102" t="s">
        <v>1529</v>
      </c>
      <c r="D115" s="102" t="s">
        <v>100</v>
      </c>
      <c r="E115" s="102" t="s">
        <v>123</v>
      </c>
      <c r="F115" s="102" t="s">
        <v>1530</v>
      </c>
      <c r="G115" s="102" t="s">
        <v>802</v>
      </c>
      <c r="H115" s="102" t="s">
        <v>102</v>
      </c>
      <c r="I115" s="103">
        <v>37009</v>
      </c>
      <c r="J115" s="103">
        <v>1620</v>
      </c>
      <c r="K115" s="103">
        <v>0</v>
      </c>
      <c r="L115" s="103">
        <v>599.54579999999999</v>
      </c>
      <c r="M115" s="104">
        <v>2.3E-3</v>
      </c>
      <c r="N115" s="104">
        <v>1E-3</v>
      </c>
      <c r="O115" s="104">
        <v>2.0000000000000001E-4</v>
      </c>
    </row>
    <row r="116" spans="2:15" s="99" customFormat="1">
      <c r="B116" s="102" t="s">
        <v>1531</v>
      </c>
      <c r="C116" s="102" t="s">
        <v>1532</v>
      </c>
      <c r="D116" s="102" t="s">
        <v>100</v>
      </c>
      <c r="E116" s="102" t="s">
        <v>123</v>
      </c>
      <c r="F116" s="102" t="s">
        <v>1533</v>
      </c>
      <c r="G116" s="102" t="s">
        <v>802</v>
      </c>
      <c r="H116" s="102" t="s">
        <v>102</v>
      </c>
      <c r="I116" s="103">
        <v>88346</v>
      </c>
      <c r="J116" s="103">
        <v>2490</v>
      </c>
      <c r="K116" s="103">
        <v>0</v>
      </c>
      <c r="L116" s="103">
        <v>2199.8154</v>
      </c>
      <c r="M116" s="104">
        <v>5.0000000000000001E-3</v>
      </c>
      <c r="N116" s="104">
        <v>3.8E-3</v>
      </c>
      <c r="O116" s="104">
        <v>6.9999999999999999E-4</v>
      </c>
    </row>
    <row r="117" spans="2:15" s="99" customFormat="1">
      <c r="B117" s="102" t="s">
        <v>1534</v>
      </c>
      <c r="C117" s="102" t="s">
        <v>1535</v>
      </c>
      <c r="D117" s="102" t="s">
        <v>100</v>
      </c>
      <c r="E117" s="102" t="s">
        <v>123</v>
      </c>
      <c r="F117" s="102" t="s">
        <v>1536</v>
      </c>
      <c r="G117" s="102" t="s">
        <v>802</v>
      </c>
      <c r="H117" s="102" t="s">
        <v>102</v>
      </c>
      <c r="I117" s="103">
        <v>8304</v>
      </c>
      <c r="J117" s="103">
        <v>14610</v>
      </c>
      <c r="K117" s="103">
        <v>0</v>
      </c>
      <c r="L117" s="103">
        <v>1213.2144000000001</v>
      </c>
      <c r="M117" s="104">
        <v>2.5000000000000001E-3</v>
      </c>
      <c r="N117" s="104">
        <v>2.0999999999999999E-3</v>
      </c>
      <c r="O117" s="104">
        <v>4.0000000000000002E-4</v>
      </c>
    </row>
    <row r="118" spans="2:15" s="99" customFormat="1">
      <c r="B118" s="102" t="s">
        <v>1537</v>
      </c>
      <c r="C118" s="102" t="s">
        <v>1538</v>
      </c>
      <c r="D118" s="102" t="s">
        <v>100</v>
      </c>
      <c r="E118" s="102" t="s">
        <v>123</v>
      </c>
      <c r="F118" s="102" t="s">
        <v>1539</v>
      </c>
      <c r="G118" s="102" t="s">
        <v>802</v>
      </c>
      <c r="H118" s="102" t="s">
        <v>102</v>
      </c>
      <c r="I118" s="103">
        <v>8013</v>
      </c>
      <c r="J118" s="103">
        <v>15250</v>
      </c>
      <c r="K118" s="103">
        <v>0</v>
      </c>
      <c r="L118" s="103">
        <v>1221.9825000000001</v>
      </c>
      <c r="M118" s="104">
        <v>2.2000000000000001E-3</v>
      </c>
      <c r="N118" s="104">
        <v>2.0999999999999999E-3</v>
      </c>
      <c r="O118" s="104">
        <v>4.0000000000000002E-4</v>
      </c>
    </row>
    <row r="119" spans="2:15" s="99" customFormat="1">
      <c r="B119" s="102" t="s">
        <v>1540</v>
      </c>
      <c r="C119" s="102" t="s">
        <v>1541</v>
      </c>
      <c r="D119" s="102" t="s">
        <v>100</v>
      </c>
      <c r="E119" s="102" t="s">
        <v>123</v>
      </c>
      <c r="F119" s="102" t="s">
        <v>1542</v>
      </c>
      <c r="G119" s="102" t="s">
        <v>802</v>
      </c>
      <c r="H119" s="102" t="s">
        <v>102</v>
      </c>
      <c r="I119" s="103">
        <v>8767.86</v>
      </c>
      <c r="J119" s="103">
        <v>8149</v>
      </c>
      <c r="K119" s="103">
        <v>0</v>
      </c>
      <c r="L119" s="103">
        <v>714.49291140000003</v>
      </c>
      <c r="M119" s="104">
        <v>6.9999999999999999E-4</v>
      </c>
      <c r="N119" s="104">
        <v>1.1999999999999999E-3</v>
      </c>
      <c r="O119" s="104">
        <v>2.0000000000000001E-4</v>
      </c>
    </row>
    <row r="120" spans="2:15" s="99" customFormat="1">
      <c r="B120" s="102" t="s">
        <v>1543</v>
      </c>
      <c r="C120" s="102" t="s">
        <v>1544</v>
      </c>
      <c r="D120" s="102" t="s">
        <v>100</v>
      </c>
      <c r="E120" s="102" t="s">
        <v>123</v>
      </c>
      <c r="F120" s="102" t="s">
        <v>1545</v>
      </c>
      <c r="G120" s="102" t="s">
        <v>1546</v>
      </c>
      <c r="H120" s="102" t="s">
        <v>102</v>
      </c>
      <c r="I120" s="103">
        <v>38417</v>
      </c>
      <c r="J120" s="103">
        <v>1024</v>
      </c>
      <c r="K120" s="103">
        <v>0</v>
      </c>
      <c r="L120" s="103">
        <v>393.39008000000001</v>
      </c>
      <c r="M120" s="104">
        <v>1.1000000000000001E-3</v>
      </c>
      <c r="N120" s="104">
        <v>6.9999999999999999E-4</v>
      </c>
      <c r="O120" s="104">
        <v>1E-4</v>
      </c>
    </row>
    <row r="121" spans="2:15" s="99" customFormat="1">
      <c r="B121" s="102" t="s">
        <v>1547</v>
      </c>
      <c r="C121" s="102" t="s">
        <v>1548</v>
      </c>
      <c r="D121" s="102" t="s">
        <v>100</v>
      </c>
      <c r="E121" s="102" t="s">
        <v>123</v>
      </c>
      <c r="F121" s="102" t="s">
        <v>1549</v>
      </c>
      <c r="G121" s="102" t="s">
        <v>1546</v>
      </c>
      <c r="H121" s="102" t="s">
        <v>102</v>
      </c>
      <c r="I121" s="103">
        <v>63286</v>
      </c>
      <c r="J121" s="103">
        <v>1084</v>
      </c>
      <c r="K121" s="103">
        <v>0</v>
      </c>
      <c r="L121" s="103">
        <v>686.02023999999994</v>
      </c>
      <c r="M121" s="104">
        <v>1.2999999999999999E-3</v>
      </c>
      <c r="N121" s="104">
        <v>1.1999999999999999E-3</v>
      </c>
      <c r="O121" s="104">
        <v>2.0000000000000001E-4</v>
      </c>
    </row>
    <row r="122" spans="2:15" s="99" customFormat="1">
      <c r="B122" s="102" t="s">
        <v>1550</v>
      </c>
      <c r="C122" s="102" t="s">
        <v>1551</v>
      </c>
      <c r="D122" s="102" t="s">
        <v>100</v>
      </c>
      <c r="E122" s="102" t="s">
        <v>123</v>
      </c>
      <c r="F122" s="102" t="s">
        <v>1552</v>
      </c>
      <c r="G122" s="102" t="s">
        <v>1008</v>
      </c>
      <c r="H122" s="102" t="s">
        <v>102</v>
      </c>
      <c r="I122" s="103">
        <v>15428</v>
      </c>
      <c r="J122" s="103">
        <v>9638</v>
      </c>
      <c r="K122" s="103">
        <v>0</v>
      </c>
      <c r="L122" s="103">
        <v>1486.95064</v>
      </c>
      <c r="M122" s="104">
        <v>2.9999999999999997E-4</v>
      </c>
      <c r="N122" s="104">
        <v>2.5999999999999999E-3</v>
      </c>
      <c r="O122" s="104">
        <v>5.0000000000000001E-4</v>
      </c>
    </row>
    <row r="123" spans="2:15" s="99" customFormat="1">
      <c r="B123" s="102" t="s">
        <v>1553</v>
      </c>
      <c r="C123" s="102" t="s">
        <v>1554</v>
      </c>
      <c r="D123" s="102" t="s">
        <v>100</v>
      </c>
      <c r="E123" s="102" t="s">
        <v>123</v>
      </c>
      <c r="F123" s="102" t="s">
        <v>1555</v>
      </c>
      <c r="G123" s="102" t="s">
        <v>584</v>
      </c>
      <c r="H123" s="102" t="s">
        <v>102</v>
      </c>
      <c r="I123" s="103">
        <v>2461.67</v>
      </c>
      <c r="J123" s="103">
        <v>37810</v>
      </c>
      <c r="K123" s="103">
        <v>0</v>
      </c>
      <c r="L123" s="103">
        <v>930.75742700000001</v>
      </c>
      <c r="M123" s="104">
        <v>2E-3</v>
      </c>
      <c r="N123" s="104">
        <v>1.6000000000000001E-3</v>
      </c>
      <c r="O123" s="104">
        <v>2.9999999999999997E-4</v>
      </c>
    </row>
    <row r="124" spans="2:15" s="99" customFormat="1">
      <c r="B124" s="102" t="s">
        <v>1556</v>
      </c>
      <c r="C124" s="102" t="s">
        <v>1557</v>
      </c>
      <c r="D124" s="102" t="s">
        <v>100</v>
      </c>
      <c r="E124" s="102" t="s">
        <v>123</v>
      </c>
      <c r="F124" s="102" t="s">
        <v>1558</v>
      </c>
      <c r="G124" s="102" t="s">
        <v>1063</v>
      </c>
      <c r="H124" s="102" t="s">
        <v>102</v>
      </c>
      <c r="I124" s="103">
        <v>14497.16</v>
      </c>
      <c r="J124" s="103">
        <v>8430</v>
      </c>
      <c r="K124" s="103">
        <v>0</v>
      </c>
      <c r="L124" s="103">
        <v>1222.110588</v>
      </c>
      <c r="M124" s="104">
        <v>1.6000000000000001E-3</v>
      </c>
      <c r="N124" s="104">
        <v>2.0999999999999999E-3</v>
      </c>
      <c r="O124" s="104">
        <v>4.0000000000000002E-4</v>
      </c>
    </row>
    <row r="125" spans="2:15" s="99" customFormat="1">
      <c r="B125" s="102" t="s">
        <v>1559</v>
      </c>
      <c r="C125" s="102" t="s">
        <v>1560</v>
      </c>
      <c r="D125" s="102" t="s">
        <v>100</v>
      </c>
      <c r="E125" s="102" t="s">
        <v>123</v>
      </c>
      <c r="F125" s="102" t="s">
        <v>1561</v>
      </c>
      <c r="G125" s="102" t="s">
        <v>1063</v>
      </c>
      <c r="H125" s="102" t="s">
        <v>102</v>
      </c>
      <c r="I125" s="103">
        <v>11517</v>
      </c>
      <c r="J125" s="103">
        <v>28680</v>
      </c>
      <c r="K125" s="103">
        <v>0</v>
      </c>
      <c r="L125" s="103">
        <v>3303.0756000000001</v>
      </c>
      <c r="M125" s="104">
        <v>4.1000000000000003E-3</v>
      </c>
      <c r="N125" s="104">
        <v>5.7000000000000002E-3</v>
      </c>
      <c r="O125" s="104">
        <v>1.1000000000000001E-3</v>
      </c>
    </row>
    <row r="126" spans="2:15" s="99" customFormat="1">
      <c r="B126" s="102" t="s">
        <v>1562</v>
      </c>
      <c r="C126" s="102" t="s">
        <v>1563</v>
      </c>
      <c r="D126" s="102" t="s">
        <v>100</v>
      </c>
      <c r="E126" s="102" t="s">
        <v>123</v>
      </c>
      <c r="F126" s="102" t="s">
        <v>670</v>
      </c>
      <c r="G126" s="102" t="s">
        <v>628</v>
      </c>
      <c r="H126" s="102" t="s">
        <v>102</v>
      </c>
      <c r="I126" s="103">
        <v>283263</v>
      </c>
      <c r="J126" s="103">
        <v>630.9</v>
      </c>
      <c r="K126" s="103">
        <v>0</v>
      </c>
      <c r="L126" s="103">
        <v>1787.1062669999999</v>
      </c>
      <c r="M126" s="104">
        <v>1.6999999999999999E-3</v>
      </c>
      <c r="N126" s="104">
        <v>3.0999999999999999E-3</v>
      </c>
      <c r="O126" s="104">
        <v>5.9999999999999995E-4</v>
      </c>
    </row>
    <row r="127" spans="2:15" s="99" customFormat="1">
      <c r="B127" s="102" t="s">
        <v>1564</v>
      </c>
      <c r="C127" s="102" t="s">
        <v>1565</v>
      </c>
      <c r="D127" s="102" t="s">
        <v>100</v>
      </c>
      <c r="E127" s="102" t="s">
        <v>123</v>
      </c>
      <c r="F127" s="102" t="s">
        <v>1566</v>
      </c>
      <c r="G127" s="102" t="s">
        <v>628</v>
      </c>
      <c r="H127" s="102" t="s">
        <v>102</v>
      </c>
      <c r="I127" s="103">
        <v>16781.29</v>
      </c>
      <c r="J127" s="103">
        <v>8750</v>
      </c>
      <c r="K127" s="103">
        <v>0</v>
      </c>
      <c r="L127" s="103">
        <v>1468.362875</v>
      </c>
      <c r="M127" s="104">
        <v>5.7000000000000002E-3</v>
      </c>
      <c r="N127" s="104">
        <v>2.5000000000000001E-3</v>
      </c>
      <c r="O127" s="104">
        <v>5.0000000000000001E-4</v>
      </c>
    </row>
    <row r="128" spans="2:15" s="99" customFormat="1">
      <c r="B128" s="102" t="s">
        <v>1567</v>
      </c>
      <c r="C128" s="102">
        <v>3660130</v>
      </c>
      <c r="D128" s="102" t="s">
        <v>100</v>
      </c>
      <c r="E128" s="102" t="s">
        <v>123</v>
      </c>
      <c r="F128" s="102" t="s">
        <v>714</v>
      </c>
      <c r="G128" s="102" t="s">
        <v>467</v>
      </c>
      <c r="H128" s="102" t="s">
        <v>102</v>
      </c>
      <c r="I128" s="103">
        <v>144319</v>
      </c>
      <c r="J128" s="103">
        <f>L128*1000/I128*100</f>
        <v>330.05904011139285</v>
      </c>
      <c r="K128" s="103">
        <v>0</v>
      </c>
      <c r="L128" s="103">
        <f>491.839152-15.501245901639</f>
        <v>476.33790609836103</v>
      </c>
      <c r="M128" s="104">
        <v>5.0000000000000001E-4</v>
      </c>
      <c r="N128" s="104">
        <f>L128/$L$11</f>
        <v>8.1895908038435137E-4</v>
      </c>
      <c r="O128" s="104">
        <f>L128/'סכום נכסי הקרן'!$C$42</f>
        <v>1.5796866516706287E-4</v>
      </c>
    </row>
    <row r="129" spans="2:15" s="99" customFormat="1">
      <c r="B129" s="102" t="s">
        <v>1568</v>
      </c>
      <c r="C129" s="102" t="s">
        <v>1569</v>
      </c>
      <c r="D129" s="102" t="s">
        <v>100</v>
      </c>
      <c r="E129" s="102" t="s">
        <v>123</v>
      </c>
      <c r="F129" s="102" t="s">
        <v>1570</v>
      </c>
      <c r="G129" s="102" t="s">
        <v>467</v>
      </c>
      <c r="H129" s="102" t="s">
        <v>102</v>
      </c>
      <c r="I129" s="103">
        <v>14849.7</v>
      </c>
      <c r="J129" s="103">
        <v>16130</v>
      </c>
      <c r="K129" s="103">
        <v>0</v>
      </c>
      <c r="L129" s="103">
        <v>2395.2566099999999</v>
      </c>
      <c r="M129" s="104">
        <v>6.9999999999999999E-4</v>
      </c>
      <c r="N129" s="104">
        <v>4.1000000000000003E-3</v>
      </c>
      <c r="O129" s="104">
        <v>8.0000000000000004E-4</v>
      </c>
    </row>
    <row r="130" spans="2:15" s="99" customFormat="1">
      <c r="B130" s="102" t="s">
        <v>1571</v>
      </c>
      <c r="C130" s="102" t="s">
        <v>1572</v>
      </c>
      <c r="D130" s="102" t="s">
        <v>100</v>
      </c>
      <c r="E130" s="102" t="s">
        <v>123</v>
      </c>
      <c r="F130" s="102" t="s">
        <v>1573</v>
      </c>
      <c r="G130" s="102" t="s">
        <v>1574</v>
      </c>
      <c r="H130" s="102" t="s">
        <v>102</v>
      </c>
      <c r="I130" s="103">
        <v>606678</v>
      </c>
      <c r="J130" s="103">
        <v>221.8</v>
      </c>
      <c r="K130" s="103">
        <v>0</v>
      </c>
      <c r="L130" s="103">
        <v>1345.6118039999999</v>
      </c>
      <c r="M130" s="104">
        <v>2E-3</v>
      </c>
      <c r="N130" s="104">
        <v>2.3E-3</v>
      </c>
      <c r="O130" s="104">
        <v>4.0000000000000002E-4</v>
      </c>
    </row>
    <row r="131" spans="2:15" s="99" customFormat="1">
      <c r="B131" s="102" t="s">
        <v>1575</v>
      </c>
      <c r="C131" s="102" t="s">
        <v>1576</v>
      </c>
      <c r="D131" s="102" t="s">
        <v>100</v>
      </c>
      <c r="E131" s="102" t="s">
        <v>123</v>
      </c>
      <c r="F131" s="102" t="s">
        <v>1577</v>
      </c>
      <c r="G131" s="102" t="s">
        <v>1574</v>
      </c>
      <c r="H131" s="102" t="s">
        <v>102</v>
      </c>
      <c r="I131" s="103">
        <v>14354</v>
      </c>
      <c r="J131" s="103">
        <v>1600</v>
      </c>
      <c r="K131" s="103">
        <v>0</v>
      </c>
      <c r="L131" s="103">
        <v>229.66399999999999</v>
      </c>
      <c r="M131" s="104">
        <v>1.5E-3</v>
      </c>
      <c r="N131" s="104">
        <v>4.0000000000000002E-4</v>
      </c>
      <c r="O131" s="104">
        <v>1E-4</v>
      </c>
    </row>
    <row r="132" spans="2:15" s="99" customFormat="1">
      <c r="B132" s="102" t="s">
        <v>1578</v>
      </c>
      <c r="C132" s="102" t="s">
        <v>1579</v>
      </c>
      <c r="D132" s="102" t="s">
        <v>100</v>
      </c>
      <c r="E132" s="102" t="s">
        <v>123</v>
      </c>
      <c r="F132" s="102" t="s">
        <v>1580</v>
      </c>
      <c r="G132" s="102" t="s">
        <v>1574</v>
      </c>
      <c r="H132" s="102" t="s">
        <v>102</v>
      </c>
      <c r="I132" s="103">
        <v>141021</v>
      </c>
      <c r="J132" s="103">
        <v>411.3</v>
      </c>
      <c r="K132" s="103">
        <v>0</v>
      </c>
      <c r="L132" s="103">
        <v>580.01937299999997</v>
      </c>
      <c r="M132" s="104">
        <v>2.0999999999999999E-3</v>
      </c>
      <c r="N132" s="104">
        <v>1E-3</v>
      </c>
      <c r="O132" s="104">
        <v>2.0000000000000001E-4</v>
      </c>
    </row>
    <row r="133" spans="2:15" s="99" customFormat="1">
      <c r="B133" s="102" t="s">
        <v>1581</v>
      </c>
      <c r="C133" s="102" t="s">
        <v>1582</v>
      </c>
      <c r="D133" s="102" t="s">
        <v>100</v>
      </c>
      <c r="E133" s="102" t="s">
        <v>123</v>
      </c>
      <c r="F133" s="102" t="s">
        <v>1583</v>
      </c>
      <c r="G133" s="102" t="s">
        <v>125</v>
      </c>
      <c r="H133" s="102" t="s">
        <v>102</v>
      </c>
      <c r="I133" s="103">
        <v>115786</v>
      </c>
      <c r="J133" s="103">
        <v>300.7</v>
      </c>
      <c r="K133" s="103">
        <v>0</v>
      </c>
      <c r="L133" s="103">
        <v>348.16850199999999</v>
      </c>
      <c r="M133" s="104">
        <v>1.1000000000000001E-3</v>
      </c>
      <c r="N133" s="104">
        <v>5.9999999999999995E-4</v>
      </c>
      <c r="O133" s="104">
        <v>1E-4</v>
      </c>
    </row>
    <row r="134" spans="2:15" s="99" customFormat="1">
      <c r="B134" s="102" t="s">
        <v>1584</v>
      </c>
      <c r="C134" s="102" t="s">
        <v>1585</v>
      </c>
      <c r="D134" s="102" t="s">
        <v>100</v>
      </c>
      <c r="E134" s="102" t="s">
        <v>123</v>
      </c>
      <c r="F134" s="102" t="s">
        <v>1586</v>
      </c>
      <c r="G134" s="102" t="s">
        <v>125</v>
      </c>
      <c r="H134" s="102" t="s">
        <v>102</v>
      </c>
      <c r="I134" s="103">
        <v>170500</v>
      </c>
      <c r="J134" s="103">
        <v>161.1</v>
      </c>
      <c r="K134" s="103">
        <v>0</v>
      </c>
      <c r="L134" s="103">
        <v>274.6755</v>
      </c>
      <c r="M134" s="104">
        <v>2.5000000000000001E-3</v>
      </c>
      <c r="N134" s="104">
        <v>5.0000000000000001E-4</v>
      </c>
      <c r="O134" s="104">
        <v>1E-4</v>
      </c>
    </row>
    <row r="135" spans="2:15" s="99" customFormat="1">
      <c r="B135" s="102" t="s">
        <v>1587</v>
      </c>
      <c r="C135" s="102" t="s">
        <v>1588</v>
      </c>
      <c r="D135" s="102" t="s">
        <v>100</v>
      </c>
      <c r="E135" s="102" t="s">
        <v>123</v>
      </c>
      <c r="F135" s="102" t="s">
        <v>1589</v>
      </c>
      <c r="G135" s="102" t="s">
        <v>125</v>
      </c>
      <c r="H135" s="102" t="s">
        <v>102</v>
      </c>
      <c r="I135" s="103">
        <v>171975</v>
      </c>
      <c r="J135" s="103">
        <v>490.2</v>
      </c>
      <c r="K135" s="103">
        <v>0</v>
      </c>
      <c r="L135" s="103">
        <v>843.02144999999996</v>
      </c>
      <c r="M135" s="104">
        <v>2.2000000000000001E-3</v>
      </c>
      <c r="N135" s="104">
        <v>1.4E-3</v>
      </c>
      <c r="O135" s="104">
        <v>2.9999999999999997E-4</v>
      </c>
    </row>
    <row r="136" spans="2:15" s="99" customFormat="1">
      <c r="B136" s="102" t="s">
        <v>1590</v>
      </c>
      <c r="C136" s="102" t="s">
        <v>1591</v>
      </c>
      <c r="D136" s="102" t="s">
        <v>100</v>
      </c>
      <c r="E136" s="102" t="s">
        <v>123</v>
      </c>
      <c r="F136" s="102" t="s">
        <v>1592</v>
      </c>
      <c r="G136" s="102" t="s">
        <v>1426</v>
      </c>
      <c r="H136" s="102" t="s">
        <v>102</v>
      </c>
      <c r="I136" s="103">
        <v>69761</v>
      </c>
      <c r="J136" s="103">
        <v>116.5</v>
      </c>
      <c r="K136" s="103">
        <v>0</v>
      </c>
      <c r="L136" s="103">
        <v>81.271564999999995</v>
      </c>
      <c r="M136" s="104">
        <v>2E-3</v>
      </c>
      <c r="N136" s="104">
        <v>1E-4</v>
      </c>
      <c r="O136" s="104">
        <v>0</v>
      </c>
    </row>
    <row r="137" spans="2:15" s="99" customFormat="1">
      <c r="B137" s="102" t="s">
        <v>1593</v>
      </c>
      <c r="C137" s="102" t="s">
        <v>1594</v>
      </c>
      <c r="D137" s="102" t="s">
        <v>100</v>
      </c>
      <c r="E137" s="102" t="s">
        <v>123</v>
      </c>
      <c r="F137" s="102" t="s">
        <v>1595</v>
      </c>
      <c r="G137" s="102" t="s">
        <v>1426</v>
      </c>
      <c r="H137" s="102" t="s">
        <v>102</v>
      </c>
      <c r="I137" s="103">
        <v>302000</v>
      </c>
      <c r="J137" s="103">
        <v>86.2</v>
      </c>
      <c r="K137" s="103">
        <v>0</v>
      </c>
      <c r="L137" s="103">
        <v>260.32400000000001</v>
      </c>
      <c r="M137" s="104">
        <v>3.3E-3</v>
      </c>
      <c r="N137" s="104">
        <v>4.0000000000000002E-4</v>
      </c>
      <c r="O137" s="104">
        <v>1E-4</v>
      </c>
    </row>
    <row r="138" spans="2:15" s="99" customFormat="1">
      <c r="B138" s="102" t="s">
        <v>1596</v>
      </c>
      <c r="C138" s="102" t="s">
        <v>1597</v>
      </c>
      <c r="D138" s="102" t="s">
        <v>100</v>
      </c>
      <c r="E138" s="102" t="s">
        <v>123</v>
      </c>
      <c r="F138" s="102" t="s">
        <v>935</v>
      </c>
      <c r="G138" s="102" t="s">
        <v>566</v>
      </c>
      <c r="H138" s="102" t="s">
        <v>102</v>
      </c>
      <c r="I138" s="103">
        <v>31291</v>
      </c>
      <c r="J138" s="103">
        <v>4777</v>
      </c>
      <c r="K138" s="103">
        <v>0</v>
      </c>
      <c r="L138" s="103">
        <v>1494.77107</v>
      </c>
      <c r="M138" s="104">
        <v>2.2000000000000001E-3</v>
      </c>
      <c r="N138" s="104">
        <v>2.5999999999999999E-3</v>
      </c>
      <c r="O138" s="104">
        <v>5.0000000000000001E-4</v>
      </c>
    </row>
    <row r="139" spans="2:15" s="99" customFormat="1">
      <c r="B139" s="102" t="s">
        <v>1598</v>
      </c>
      <c r="C139" s="102" t="s">
        <v>1599</v>
      </c>
      <c r="D139" s="102" t="s">
        <v>100</v>
      </c>
      <c r="E139" s="102" t="s">
        <v>123</v>
      </c>
      <c r="F139" s="102" t="s">
        <v>1600</v>
      </c>
      <c r="G139" s="102" t="s">
        <v>867</v>
      </c>
      <c r="H139" s="102" t="s">
        <v>102</v>
      </c>
      <c r="I139" s="103">
        <v>2413</v>
      </c>
      <c r="J139" s="103">
        <v>30370</v>
      </c>
      <c r="K139" s="103">
        <v>0</v>
      </c>
      <c r="L139" s="103">
        <v>732.82809999999995</v>
      </c>
      <c r="M139" s="104">
        <v>5.0000000000000001E-4</v>
      </c>
      <c r="N139" s="104">
        <v>1.2999999999999999E-3</v>
      </c>
      <c r="O139" s="104">
        <v>2.0000000000000001E-4</v>
      </c>
    </row>
    <row r="140" spans="2:15" s="99" customFormat="1">
      <c r="B140" s="102" t="s">
        <v>1601</v>
      </c>
      <c r="C140" s="102" t="s">
        <v>1602</v>
      </c>
      <c r="D140" s="102" t="s">
        <v>100</v>
      </c>
      <c r="E140" s="102" t="s">
        <v>123</v>
      </c>
      <c r="F140" s="102" t="s">
        <v>1603</v>
      </c>
      <c r="G140" s="102" t="s">
        <v>420</v>
      </c>
      <c r="H140" s="102" t="s">
        <v>102</v>
      </c>
      <c r="I140" s="103">
        <v>445087.48</v>
      </c>
      <c r="J140" s="103">
        <v>524.20000000000005</v>
      </c>
      <c r="K140" s="103">
        <v>0</v>
      </c>
      <c r="L140" s="103">
        <v>2333.14857016</v>
      </c>
      <c r="M140" s="104">
        <v>8.0999999999999996E-3</v>
      </c>
      <c r="N140" s="104">
        <v>4.0000000000000001E-3</v>
      </c>
      <c r="O140" s="104">
        <v>8.0000000000000004E-4</v>
      </c>
    </row>
    <row r="141" spans="2:15" s="99" customFormat="1">
      <c r="B141" s="102" t="s">
        <v>1604</v>
      </c>
      <c r="C141" s="102" t="s">
        <v>1605</v>
      </c>
      <c r="D141" s="102" t="s">
        <v>100</v>
      </c>
      <c r="E141" s="102" t="s">
        <v>123</v>
      </c>
      <c r="F141" s="102" t="s">
        <v>974</v>
      </c>
      <c r="G141" s="102" t="s">
        <v>420</v>
      </c>
      <c r="H141" s="102" t="s">
        <v>102</v>
      </c>
      <c r="I141" s="103">
        <v>78496</v>
      </c>
      <c r="J141" s="103">
        <v>3525</v>
      </c>
      <c r="K141" s="103">
        <v>0</v>
      </c>
      <c r="L141" s="103">
        <v>2766.9839999999999</v>
      </c>
      <c r="M141" s="104">
        <v>4.7000000000000002E-3</v>
      </c>
      <c r="N141" s="104">
        <v>4.7999999999999996E-3</v>
      </c>
      <c r="O141" s="104">
        <v>8.9999999999999998E-4</v>
      </c>
    </row>
    <row r="142" spans="2:15" s="99" customFormat="1">
      <c r="B142" s="102" t="s">
        <v>1606</v>
      </c>
      <c r="C142" s="102" t="s">
        <v>1607</v>
      </c>
      <c r="D142" s="102" t="s">
        <v>100</v>
      </c>
      <c r="E142" s="102" t="s">
        <v>123</v>
      </c>
      <c r="F142" s="102" t="s">
        <v>1608</v>
      </c>
      <c r="G142" s="102" t="s">
        <v>129</v>
      </c>
      <c r="H142" s="102" t="s">
        <v>102</v>
      </c>
      <c r="I142" s="103">
        <v>7963</v>
      </c>
      <c r="J142" s="103">
        <v>2773</v>
      </c>
      <c r="K142" s="103">
        <v>0</v>
      </c>
      <c r="L142" s="103">
        <v>220.81398999999999</v>
      </c>
      <c r="M142" s="104">
        <v>6.9999999999999999E-4</v>
      </c>
      <c r="N142" s="104">
        <v>4.0000000000000002E-4</v>
      </c>
      <c r="O142" s="104">
        <v>1E-4</v>
      </c>
    </row>
    <row r="143" spans="2:15" s="99" customFormat="1">
      <c r="B143" s="102" t="s">
        <v>1609</v>
      </c>
      <c r="C143" s="102" t="s">
        <v>1610</v>
      </c>
      <c r="D143" s="102" t="s">
        <v>100</v>
      </c>
      <c r="E143" s="102" t="s">
        <v>123</v>
      </c>
      <c r="F143" s="102" t="s">
        <v>1054</v>
      </c>
      <c r="G143" s="102" t="s">
        <v>132</v>
      </c>
      <c r="H143" s="102" t="s">
        <v>102</v>
      </c>
      <c r="I143" s="103">
        <v>68954.73</v>
      </c>
      <c r="J143" s="103">
        <v>1754</v>
      </c>
      <c r="K143" s="103">
        <v>0</v>
      </c>
      <c r="L143" s="103">
        <v>1209.4659641999999</v>
      </c>
      <c r="M143" s="104">
        <v>5.9999999999999995E-4</v>
      </c>
      <c r="N143" s="104">
        <v>2.0999999999999999E-3</v>
      </c>
      <c r="O143" s="104">
        <v>4.0000000000000002E-4</v>
      </c>
    </row>
    <row r="144" spans="2:15" s="99" customFormat="1">
      <c r="B144" s="98" t="s">
        <v>1611</v>
      </c>
      <c r="C144" s="105"/>
      <c r="D144" s="105"/>
      <c r="I144" s="100">
        <v>0</v>
      </c>
      <c r="K144" s="100">
        <v>0</v>
      </c>
      <c r="L144" s="100">
        <v>0</v>
      </c>
      <c r="N144" s="101">
        <v>0</v>
      </c>
      <c r="O144" s="101">
        <v>0</v>
      </c>
    </row>
    <row r="145" spans="2:15" s="99" customFormat="1">
      <c r="B145" s="102" t="s">
        <v>219</v>
      </c>
      <c r="C145" s="102" t="s">
        <v>219</v>
      </c>
      <c r="D145" s="105"/>
      <c r="G145" s="102" t="s">
        <v>219</v>
      </c>
      <c r="H145" s="102" t="s">
        <v>219</v>
      </c>
      <c r="I145" s="103">
        <v>0</v>
      </c>
      <c r="J145" s="103">
        <v>0</v>
      </c>
      <c r="L145" s="103">
        <v>0</v>
      </c>
      <c r="M145" s="104">
        <v>0</v>
      </c>
      <c r="N145" s="104">
        <v>0</v>
      </c>
      <c r="O145" s="104">
        <v>0</v>
      </c>
    </row>
    <row r="146" spans="2:15" s="99" customFormat="1">
      <c r="B146" s="98" t="s">
        <v>224</v>
      </c>
      <c r="C146" s="105"/>
      <c r="D146" s="105"/>
      <c r="I146" s="100">
        <v>398217.65</v>
      </c>
      <c r="K146" s="100">
        <v>16.40577</v>
      </c>
      <c r="L146" s="100">
        <v>20015.875109577079</v>
      </c>
      <c r="N146" s="101">
        <v>3.44E-2</v>
      </c>
      <c r="O146" s="101">
        <v>6.6E-3</v>
      </c>
    </row>
    <row r="147" spans="2:15" s="99" customFormat="1">
      <c r="B147" s="98" t="s">
        <v>355</v>
      </c>
      <c r="C147" s="105"/>
      <c r="D147" s="105"/>
      <c r="I147" s="100">
        <v>116021</v>
      </c>
      <c r="K147" s="100">
        <v>2.4830199999999998</v>
      </c>
      <c r="L147" s="100">
        <v>15104.19831958</v>
      </c>
      <c r="N147" s="101">
        <v>2.5999999999999999E-2</v>
      </c>
      <c r="O147" s="101">
        <v>5.0000000000000001E-3</v>
      </c>
    </row>
    <row r="148" spans="2:15" s="99" customFormat="1">
      <c r="B148" s="102" t="s">
        <v>1612</v>
      </c>
      <c r="C148" s="102" t="s">
        <v>1613</v>
      </c>
      <c r="D148" s="102" t="s">
        <v>1614</v>
      </c>
      <c r="E148" s="102" t="s">
        <v>1157</v>
      </c>
      <c r="F148" s="102" t="s">
        <v>1615</v>
      </c>
      <c r="G148" s="102" t="s">
        <v>1616</v>
      </c>
      <c r="H148" s="102" t="s">
        <v>106</v>
      </c>
      <c r="I148" s="103">
        <v>17220</v>
      </c>
      <c r="J148" s="103">
        <v>2911</v>
      </c>
      <c r="K148" s="103">
        <v>0</v>
      </c>
      <c r="L148" s="103">
        <v>1776.0144906</v>
      </c>
      <c r="M148" s="104">
        <v>2.0000000000000001E-4</v>
      </c>
      <c r="N148" s="104">
        <v>3.0999999999999999E-3</v>
      </c>
      <c r="O148" s="104">
        <v>5.9999999999999995E-4</v>
      </c>
    </row>
    <row r="149" spans="2:15" s="99" customFormat="1">
      <c r="B149" s="102" t="s">
        <v>1617</v>
      </c>
      <c r="C149" s="102" t="s">
        <v>1618</v>
      </c>
      <c r="D149" s="102" t="s">
        <v>1614</v>
      </c>
      <c r="E149" s="102" t="s">
        <v>1157</v>
      </c>
      <c r="F149" s="102" t="s">
        <v>1619</v>
      </c>
      <c r="G149" s="102" t="s">
        <v>1620</v>
      </c>
      <c r="H149" s="102" t="s">
        <v>106</v>
      </c>
      <c r="I149" s="103">
        <v>7825</v>
      </c>
      <c r="J149" s="103">
        <v>931</v>
      </c>
      <c r="K149" s="103">
        <v>0</v>
      </c>
      <c r="L149" s="103">
        <v>258.11020724999997</v>
      </c>
      <c r="M149" s="104">
        <v>2.0000000000000001E-4</v>
      </c>
      <c r="N149" s="104">
        <v>4.0000000000000002E-4</v>
      </c>
      <c r="O149" s="104">
        <v>1E-4</v>
      </c>
    </row>
    <row r="150" spans="2:15" s="99" customFormat="1">
      <c r="B150" s="102" t="s">
        <v>1621</v>
      </c>
      <c r="C150" s="102" t="s">
        <v>1622</v>
      </c>
      <c r="D150" s="102" t="s">
        <v>346</v>
      </c>
      <c r="E150" s="102" t="s">
        <v>1157</v>
      </c>
      <c r="F150" s="102" t="s">
        <v>1623</v>
      </c>
      <c r="G150" s="102" t="s">
        <v>1620</v>
      </c>
      <c r="H150" s="102" t="s">
        <v>106</v>
      </c>
      <c r="I150" s="103">
        <v>23283</v>
      </c>
      <c r="J150" s="103">
        <v>2661</v>
      </c>
      <c r="K150" s="103">
        <v>0</v>
      </c>
      <c r="L150" s="103">
        <v>2195.1033120900001</v>
      </c>
      <c r="M150" s="104">
        <v>5.0000000000000001E-4</v>
      </c>
      <c r="N150" s="104">
        <v>3.8E-3</v>
      </c>
      <c r="O150" s="104">
        <v>6.9999999999999999E-4</v>
      </c>
    </row>
    <row r="151" spans="2:15" s="99" customFormat="1">
      <c r="B151" s="102" t="s">
        <v>1624</v>
      </c>
      <c r="C151" s="102" t="s">
        <v>1625</v>
      </c>
      <c r="D151" s="102" t="s">
        <v>1614</v>
      </c>
      <c r="E151" s="102" t="s">
        <v>1157</v>
      </c>
      <c r="F151" s="102" t="s">
        <v>1626</v>
      </c>
      <c r="G151" s="102" t="s">
        <v>1209</v>
      </c>
      <c r="H151" s="102" t="s">
        <v>106</v>
      </c>
      <c r="I151" s="103">
        <v>1325</v>
      </c>
      <c r="J151" s="103">
        <v>7823</v>
      </c>
      <c r="K151" s="103">
        <v>0</v>
      </c>
      <c r="L151" s="103">
        <v>367.24877924999998</v>
      </c>
      <c r="M151" s="104">
        <v>0</v>
      </c>
      <c r="N151" s="104">
        <v>5.9999999999999995E-4</v>
      </c>
      <c r="O151" s="104">
        <v>1E-4</v>
      </c>
    </row>
    <row r="152" spans="2:15" s="99" customFormat="1">
      <c r="B152" s="102" t="s">
        <v>1627</v>
      </c>
      <c r="C152" s="102" t="s">
        <v>1628</v>
      </c>
      <c r="D152" s="102" t="s">
        <v>1614</v>
      </c>
      <c r="E152" s="102" t="s">
        <v>1157</v>
      </c>
      <c r="F152" s="102" t="s">
        <v>1629</v>
      </c>
      <c r="G152" s="102" t="s">
        <v>1176</v>
      </c>
      <c r="H152" s="102" t="s">
        <v>106</v>
      </c>
      <c r="I152" s="103">
        <v>19550</v>
      </c>
      <c r="J152" s="103">
        <v>2179</v>
      </c>
      <c r="K152" s="103">
        <v>0</v>
      </c>
      <c r="L152" s="103">
        <v>1509.2985134999999</v>
      </c>
      <c r="M152" s="104">
        <v>4.0000000000000002E-4</v>
      </c>
      <c r="N152" s="104">
        <v>2.5999999999999999E-3</v>
      </c>
      <c r="O152" s="104">
        <v>5.0000000000000001E-4</v>
      </c>
    </row>
    <row r="153" spans="2:15" s="99" customFormat="1">
      <c r="B153" s="102" t="s">
        <v>1630</v>
      </c>
      <c r="C153" s="102" t="s">
        <v>1631</v>
      </c>
      <c r="D153" s="102" t="s">
        <v>346</v>
      </c>
      <c r="E153" s="102" t="s">
        <v>1157</v>
      </c>
      <c r="F153" s="102" t="s">
        <v>1632</v>
      </c>
      <c r="G153" s="102" t="s">
        <v>1176</v>
      </c>
      <c r="H153" s="102" t="s">
        <v>106</v>
      </c>
      <c r="I153" s="103">
        <v>7408</v>
      </c>
      <c r="J153" s="103">
        <v>23146</v>
      </c>
      <c r="K153" s="103">
        <v>0</v>
      </c>
      <c r="L153" s="103">
        <v>6075.0250742400003</v>
      </c>
      <c r="M153" s="104">
        <v>1E-4</v>
      </c>
      <c r="N153" s="104">
        <v>1.04E-2</v>
      </c>
      <c r="O153" s="104">
        <v>2E-3</v>
      </c>
    </row>
    <row r="154" spans="2:15" s="99" customFormat="1">
      <c r="B154" s="102" t="s">
        <v>1633</v>
      </c>
      <c r="C154" s="102" t="s">
        <v>1634</v>
      </c>
      <c r="D154" s="102" t="s">
        <v>346</v>
      </c>
      <c r="E154" s="102" t="s">
        <v>1157</v>
      </c>
      <c r="F154" s="102" t="s">
        <v>1635</v>
      </c>
      <c r="G154" s="102" t="s">
        <v>1176</v>
      </c>
      <c r="H154" s="102" t="s">
        <v>106</v>
      </c>
      <c r="I154" s="103">
        <v>12387</v>
      </c>
      <c r="J154" s="103">
        <v>3534</v>
      </c>
      <c r="K154" s="103">
        <v>0</v>
      </c>
      <c r="L154" s="103">
        <v>1550.97156294</v>
      </c>
      <c r="M154" s="104">
        <v>1.9E-3</v>
      </c>
      <c r="N154" s="104">
        <v>2.7000000000000001E-3</v>
      </c>
      <c r="O154" s="104">
        <v>5.0000000000000001E-4</v>
      </c>
    </row>
    <row r="155" spans="2:15" s="99" customFormat="1">
      <c r="B155" s="102" t="s">
        <v>1636</v>
      </c>
      <c r="C155" s="102" t="s">
        <v>1637</v>
      </c>
      <c r="D155" s="102" t="s">
        <v>346</v>
      </c>
      <c r="E155" s="102" t="s">
        <v>1157</v>
      </c>
      <c r="F155" s="102" t="s">
        <v>1638</v>
      </c>
      <c r="G155" s="102" t="s">
        <v>1197</v>
      </c>
      <c r="H155" s="102" t="s">
        <v>106</v>
      </c>
      <c r="I155" s="103">
        <v>6600</v>
      </c>
      <c r="J155" s="103">
        <v>2334</v>
      </c>
      <c r="K155" s="103">
        <v>2.4830199999999998</v>
      </c>
      <c r="L155" s="103">
        <v>548.26091199999996</v>
      </c>
      <c r="M155" s="104">
        <v>2.9999999999999997E-4</v>
      </c>
      <c r="N155" s="104">
        <v>8.9999999999999998E-4</v>
      </c>
      <c r="O155" s="104">
        <v>2.0000000000000001E-4</v>
      </c>
    </row>
    <row r="156" spans="2:15" s="99" customFormat="1">
      <c r="B156" s="102" t="s">
        <v>1639</v>
      </c>
      <c r="C156" s="102" t="s">
        <v>1640</v>
      </c>
      <c r="D156" s="102" t="s">
        <v>346</v>
      </c>
      <c r="E156" s="102" t="s">
        <v>1157</v>
      </c>
      <c r="F156" s="102" t="s">
        <v>1641</v>
      </c>
      <c r="G156" s="102" t="s">
        <v>1197</v>
      </c>
      <c r="H156" s="102" t="s">
        <v>106</v>
      </c>
      <c r="I156" s="103">
        <v>20423</v>
      </c>
      <c r="J156" s="103">
        <v>1139</v>
      </c>
      <c r="K156" s="103">
        <v>0</v>
      </c>
      <c r="L156" s="103">
        <v>824.16546771000003</v>
      </c>
      <c r="M156" s="104">
        <v>1.4E-3</v>
      </c>
      <c r="N156" s="104">
        <v>1.4E-3</v>
      </c>
      <c r="O156" s="104">
        <v>2.9999999999999997E-4</v>
      </c>
    </row>
    <row r="157" spans="2:15" s="99" customFormat="1">
      <c r="B157" s="98" t="s">
        <v>356</v>
      </c>
      <c r="C157" s="105"/>
      <c r="D157" s="105"/>
      <c r="I157" s="100">
        <v>282196.65000000002</v>
      </c>
      <c r="K157" s="100">
        <v>13.922750000000001</v>
      </c>
      <c r="L157" s="100">
        <v>4911.67678999708</v>
      </c>
      <c r="N157" s="101">
        <v>8.3999999999999995E-3</v>
      </c>
      <c r="O157" s="101">
        <v>1.6000000000000001E-3</v>
      </c>
    </row>
    <row r="158" spans="2:15" s="99" customFormat="1">
      <c r="B158" s="102" t="s">
        <v>1642</v>
      </c>
      <c r="C158" s="102" t="s">
        <v>1643</v>
      </c>
      <c r="D158" s="102" t="s">
        <v>346</v>
      </c>
      <c r="E158" s="102" t="s">
        <v>1157</v>
      </c>
      <c r="F158" s="102" t="s">
        <v>1644</v>
      </c>
      <c r="G158" s="102" t="s">
        <v>1192</v>
      </c>
      <c r="H158" s="102" t="s">
        <v>106</v>
      </c>
      <c r="I158" s="103">
        <v>6396.35</v>
      </c>
      <c r="J158" s="103">
        <v>9083</v>
      </c>
      <c r="K158" s="103">
        <v>13.922750000000001</v>
      </c>
      <c r="L158" s="103">
        <v>2072.3365569815001</v>
      </c>
      <c r="M158" s="104">
        <v>0</v>
      </c>
      <c r="N158" s="104">
        <v>3.5999999999999999E-3</v>
      </c>
      <c r="O158" s="104">
        <v>6.9999999999999999E-4</v>
      </c>
    </row>
    <row r="159" spans="2:15" s="99" customFormat="1">
      <c r="B159" s="102" t="s">
        <v>1645</v>
      </c>
      <c r="C159" s="102" t="s">
        <v>1646</v>
      </c>
      <c r="D159" s="102" t="s">
        <v>1614</v>
      </c>
      <c r="E159" s="102" t="s">
        <v>1157</v>
      </c>
      <c r="F159" s="102" t="s">
        <v>1647</v>
      </c>
      <c r="G159" s="102" t="s">
        <v>1616</v>
      </c>
      <c r="H159" s="102" t="s">
        <v>106</v>
      </c>
      <c r="I159" s="103">
        <v>6672</v>
      </c>
      <c r="J159" s="103">
        <v>852</v>
      </c>
      <c r="K159" s="103">
        <v>0</v>
      </c>
      <c r="L159" s="103">
        <v>201.40339392000001</v>
      </c>
      <c r="M159" s="104">
        <v>0</v>
      </c>
      <c r="N159" s="104">
        <v>2.9999999999999997E-4</v>
      </c>
      <c r="O159" s="104">
        <v>1E-4</v>
      </c>
    </row>
    <row r="160" spans="2:15" s="99" customFormat="1">
      <c r="B160" s="102" t="s">
        <v>1648</v>
      </c>
      <c r="C160" s="102" t="s">
        <v>1649</v>
      </c>
      <c r="D160" s="102" t="s">
        <v>346</v>
      </c>
      <c r="E160" s="102" t="s">
        <v>1157</v>
      </c>
      <c r="F160" s="102" t="s">
        <v>1650</v>
      </c>
      <c r="G160" s="102" t="s">
        <v>1169</v>
      </c>
      <c r="H160" s="102" t="s">
        <v>106</v>
      </c>
      <c r="I160" s="103">
        <v>4394</v>
      </c>
      <c r="J160" s="103">
        <v>3566</v>
      </c>
      <c r="K160" s="103">
        <v>0</v>
      </c>
      <c r="L160" s="103">
        <v>555.15281172000005</v>
      </c>
      <c r="M160" s="104">
        <v>0</v>
      </c>
      <c r="N160" s="104">
        <v>1E-3</v>
      </c>
      <c r="O160" s="104">
        <v>2.0000000000000001E-4</v>
      </c>
    </row>
    <row r="161" spans="2:15" s="99" customFormat="1">
      <c r="B161" s="102" t="s">
        <v>1651</v>
      </c>
      <c r="C161" s="102" t="s">
        <v>1652</v>
      </c>
      <c r="D161" s="102" t="s">
        <v>1212</v>
      </c>
      <c r="E161" s="102" t="s">
        <v>1157</v>
      </c>
      <c r="F161" s="102" t="s">
        <v>1213</v>
      </c>
      <c r="G161" s="102" t="s">
        <v>1214</v>
      </c>
      <c r="H161" s="102" t="s">
        <v>110</v>
      </c>
      <c r="I161" s="103">
        <v>264734.3</v>
      </c>
      <c r="J161" s="103">
        <v>225.7</v>
      </c>
      <c r="K161" s="103">
        <v>0</v>
      </c>
      <c r="L161" s="103">
        <v>2082.7840273755801</v>
      </c>
      <c r="M161" s="104">
        <v>2.0000000000000001E-4</v>
      </c>
      <c r="N161" s="104">
        <v>3.5999999999999999E-3</v>
      </c>
      <c r="O161" s="104">
        <v>6.9999999999999999E-4</v>
      </c>
    </row>
    <row r="162" spans="2:15" s="99" customFormat="1">
      <c r="B162" s="102" t="s">
        <v>226</v>
      </c>
      <c r="C162" s="105"/>
      <c r="D162" s="105"/>
    </row>
    <row r="163" spans="2:15" s="99" customFormat="1">
      <c r="B163" s="102" t="s">
        <v>349</v>
      </c>
      <c r="C163" s="105"/>
      <c r="D163" s="105"/>
    </row>
    <row r="164" spans="2:15" s="99" customFormat="1">
      <c r="B164" s="102" t="s">
        <v>350</v>
      </c>
      <c r="C164" s="105"/>
      <c r="D164" s="105"/>
    </row>
    <row r="165" spans="2:15" s="99" customFormat="1">
      <c r="B165" s="102" t="s">
        <v>351</v>
      </c>
      <c r="C165" s="105"/>
      <c r="D165" s="105"/>
    </row>
    <row r="166" spans="2:15" s="99" customFormat="1">
      <c r="B166" s="102" t="s">
        <v>352</v>
      </c>
      <c r="C166" s="105"/>
      <c r="D166" s="105"/>
    </row>
    <row r="167" spans="2:15" s="99" customFormat="1">
      <c r="B167" s="105"/>
      <c r="C167" s="105"/>
      <c r="D167" s="105"/>
    </row>
    <row r="168" spans="2:15">
      <c r="E168" s="16"/>
      <c r="F168" s="16"/>
      <c r="G168" s="16"/>
    </row>
    <row r="169" spans="2:15">
      <c r="E169" s="16"/>
      <c r="F169" s="16"/>
      <c r="G169" s="16"/>
    </row>
    <row r="170" spans="2:15">
      <c r="E170" s="16"/>
      <c r="F170" s="16"/>
      <c r="G170" s="16"/>
    </row>
    <row r="171" spans="2:15">
      <c r="E171" s="16"/>
      <c r="F171" s="16"/>
      <c r="G171" s="16"/>
    </row>
    <row r="172" spans="2:15">
      <c r="E172" s="16"/>
      <c r="F172" s="16"/>
      <c r="G172" s="16"/>
    </row>
    <row r="173" spans="2:15">
      <c r="E173" s="16"/>
      <c r="F173" s="16"/>
      <c r="G173" s="16"/>
    </row>
    <row r="174" spans="2:15">
      <c r="E174" s="16"/>
      <c r="F174" s="16"/>
      <c r="G174" s="16"/>
    </row>
    <row r="175" spans="2:15">
      <c r="E175" s="16"/>
      <c r="F175" s="16"/>
      <c r="G175" s="16"/>
    </row>
    <row r="176" spans="2:15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B248" s="16"/>
      <c r="E248" s="16"/>
      <c r="F248" s="16"/>
      <c r="G248" s="16"/>
    </row>
    <row r="249" spans="2:7">
      <c r="B249" s="16"/>
      <c r="E249" s="16"/>
      <c r="F249" s="16"/>
      <c r="G249" s="16"/>
    </row>
    <row r="250" spans="2:7">
      <c r="B250" s="19"/>
      <c r="E250" s="16"/>
      <c r="F250" s="16"/>
      <c r="G250" s="16"/>
    </row>
    <row r="251" spans="2:7">
      <c r="E251" s="16"/>
      <c r="F251" s="16"/>
      <c r="G251" s="16"/>
    </row>
    <row r="252" spans="2:7"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B269" s="16"/>
      <c r="E269" s="16"/>
      <c r="F269" s="16"/>
      <c r="G269" s="16"/>
    </row>
    <row r="270" spans="2:7">
      <c r="B270" s="16"/>
      <c r="E270" s="16"/>
      <c r="F270" s="16"/>
      <c r="G270" s="16"/>
    </row>
    <row r="271" spans="2:7">
      <c r="B271" s="19"/>
      <c r="E271" s="16"/>
      <c r="F271" s="16"/>
      <c r="G271" s="16"/>
    </row>
    <row r="272" spans="2:7">
      <c r="E272" s="16"/>
      <c r="F272" s="16"/>
      <c r="G272" s="16"/>
    </row>
    <row r="273" spans="5:7">
      <c r="E273" s="16"/>
      <c r="F273" s="16"/>
      <c r="G273" s="16"/>
    </row>
    <row r="274" spans="5:7">
      <c r="E274" s="16"/>
      <c r="F274" s="16"/>
      <c r="G274" s="16"/>
    </row>
    <row r="275" spans="5:7">
      <c r="E275" s="16"/>
      <c r="F275" s="16"/>
      <c r="G275" s="16"/>
    </row>
    <row r="276" spans="5:7">
      <c r="E276" s="16"/>
      <c r="F276" s="16"/>
      <c r="G276" s="16"/>
    </row>
    <row r="277" spans="5:7">
      <c r="E277" s="16"/>
      <c r="F277" s="16"/>
      <c r="G277" s="16"/>
    </row>
    <row r="278" spans="5:7">
      <c r="E278" s="16"/>
      <c r="F278" s="16"/>
      <c r="G278" s="16"/>
    </row>
    <row r="279" spans="5:7">
      <c r="E279" s="16"/>
      <c r="F279" s="16"/>
      <c r="G279" s="16"/>
    </row>
    <row r="280" spans="5:7">
      <c r="E280" s="16"/>
      <c r="F280" s="16"/>
      <c r="G280" s="16"/>
    </row>
    <row r="281" spans="5:7">
      <c r="E281" s="16"/>
      <c r="F281" s="16"/>
      <c r="G281" s="16"/>
    </row>
    <row r="282" spans="5:7">
      <c r="E282" s="16"/>
      <c r="F282" s="16"/>
      <c r="G282" s="16"/>
    </row>
    <row r="283" spans="5:7">
      <c r="E283" s="16"/>
      <c r="F283" s="16"/>
      <c r="G283" s="16"/>
    </row>
    <row r="284" spans="5:7">
      <c r="E284" s="16"/>
      <c r="F284" s="16"/>
      <c r="G284" s="16"/>
    </row>
    <row r="285" spans="5:7">
      <c r="E285" s="16"/>
      <c r="F285" s="16"/>
      <c r="G285" s="16"/>
    </row>
    <row r="286" spans="5:7">
      <c r="E286" s="16"/>
      <c r="F286" s="16"/>
      <c r="G286" s="16"/>
    </row>
    <row r="287" spans="5:7">
      <c r="E287" s="16"/>
      <c r="F287" s="16"/>
      <c r="G287" s="16"/>
    </row>
    <row r="288" spans="5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2:7">
      <c r="E321" s="16"/>
      <c r="F321" s="16"/>
      <c r="G321" s="16"/>
    </row>
    <row r="322" spans="2:7">
      <c r="E322" s="16"/>
      <c r="F322" s="16"/>
      <c r="G322" s="16"/>
    </row>
    <row r="323" spans="2:7">
      <c r="E323" s="16"/>
      <c r="F323" s="16"/>
      <c r="G323" s="16"/>
    </row>
    <row r="324" spans="2:7">
      <c r="E324" s="16"/>
      <c r="F324" s="16"/>
      <c r="G324" s="16"/>
    </row>
    <row r="325" spans="2:7">
      <c r="E325" s="16"/>
      <c r="F325" s="16"/>
      <c r="G325" s="16"/>
    </row>
    <row r="326" spans="2:7">
      <c r="E326" s="16"/>
      <c r="F326" s="16"/>
      <c r="G326" s="16"/>
    </row>
    <row r="327" spans="2:7">
      <c r="E327" s="16"/>
      <c r="F327" s="16"/>
      <c r="G327" s="16"/>
    </row>
    <row r="328" spans="2:7">
      <c r="E328" s="16"/>
      <c r="F328" s="16"/>
      <c r="G328" s="16"/>
    </row>
    <row r="329" spans="2:7">
      <c r="E329" s="16"/>
      <c r="F329" s="16"/>
      <c r="G329" s="16"/>
    </row>
    <row r="330" spans="2:7">
      <c r="E330" s="16"/>
      <c r="F330" s="16"/>
      <c r="G330" s="16"/>
    </row>
    <row r="331" spans="2:7">
      <c r="E331" s="16"/>
      <c r="F331" s="16"/>
      <c r="G331" s="16"/>
    </row>
    <row r="332" spans="2:7">
      <c r="E332" s="16"/>
      <c r="F332" s="16"/>
      <c r="G332" s="16"/>
    </row>
    <row r="333" spans="2:7">
      <c r="E333" s="16"/>
      <c r="F333" s="16"/>
      <c r="G333" s="16"/>
    </row>
    <row r="334" spans="2:7">
      <c r="E334" s="16"/>
      <c r="F334" s="16"/>
      <c r="G334" s="16"/>
    </row>
    <row r="335" spans="2:7">
      <c r="E335" s="16"/>
      <c r="F335" s="16"/>
      <c r="G335" s="16"/>
    </row>
    <row r="336" spans="2:7">
      <c r="B336" s="16"/>
      <c r="E336" s="16"/>
      <c r="F336" s="16"/>
      <c r="G336" s="16"/>
    </row>
    <row r="337" spans="2:7">
      <c r="B337" s="16"/>
      <c r="E337" s="16"/>
      <c r="F337" s="16"/>
      <c r="G337" s="16"/>
    </row>
    <row r="338" spans="2:7">
      <c r="B338" s="19"/>
    </row>
  </sheetData>
  <mergeCells count="2">
    <mergeCell ref="B6:O6"/>
    <mergeCell ref="B7:O7"/>
  </mergeCells>
  <dataValidations count="4">
    <dataValidation allowBlank="1" showInputMessage="1" showErrorMessage="1" sqref="A1 K9"/>
    <dataValidation type="list" allowBlank="1" showInputMessage="1" showErrorMessage="1" sqref="G12:G338">
      <formula1>$BH$6:$BH$11</formula1>
    </dataValidation>
    <dataValidation type="list" allowBlank="1" showInputMessage="1" showErrorMessage="1" sqref="H12:H332">
      <formula1>$BJ$6:$BJ$11</formula1>
    </dataValidation>
    <dataValidation type="list" allowBlank="1" showInputMessage="1" showErrorMessage="1" sqref="E12:E332">
      <formula1>$BF$6:$BF$11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3956320</v>
      </c>
      <c r="I11" s="7"/>
      <c r="J11" s="75">
        <v>102.9727</v>
      </c>
      <c r="K11" s="75">
        <v>364421.51061006001</v>
      </c>
      <c r="L11" s="7"/>
      <c r="M11" s="76">
        <v>1</v>
      </c>
      <c r="N11" s="76">
        <v>0.12089999999999999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3383687</v>
      </c>
      <c r="J12" s="81">
        <v>0</v>
      </c>
      <c r="K12" s="81">
        <v>199573.15797</v>
      </c>
      <c r="M12" s="80">
        <v>0.54759999999999998</v>
      </c>
      <c r="N12" s="80">
        <v>6.6199999999999995E-2</v>
      </c>
    </row>
    <row r="13" spans="2:63">
      <c r="B13" s="79" t="s">
        <v>1653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1654</v>
      </c>
      <c r="D15" s="16"/>
      <c r="E15" s="16"/>
      <c r="F15" s="16"/>
      <c r="G15" s="16"/>
      <c r="H15" s="81">
        <v>3383687</v>
      </c>
      <c r="J15" s="81">
        <v>0</v>
      </c>
      <c r="K15" s="81">
        <v>199573.15797</v>
      </c>
      <c r="M15" s="80">
        <v>0.54759999999999998</v>
      </c>
      <c r="N15" s="80">
        <v>6.6199999999999995E-2</v>
      </c>
    </row>
    <row r="16" spans="2:63">
      <c r="B16" t="s">
        <v>1655</v>
      </c>
      <c r="C16" t="s">
        <v>1656</v>
      </c>
      <c r="D16" t="s">
        <v>100</v>
      </c>
      <c r="E16" t="s">
        <v>1657</v>
      </c>
      <c r="F16" t="s">
        <v>1658</v>
      </c>
      <c r="G16" t="s">
        <v>102</v>
      </c>
      <c r="H16" s="77">
        <v>242727</v>
      </c>
      <c r="I16" s="77">
        <v>12070</v>
      </c>
      <c r="J16" s="77">
        <v>0</v>
      </c>
      <c r="K16" s="77">
        <v>29297.1489</v>
      </c>
      <c r="L16" s="78">
        <v>3.2899999999999999E-2</v>
      </c>
      <c r="M16" s="78">
        <v>8.0399999999999999E-2</v>
      </c>
      <c r="N16" s="78">
        <v>9.7000000000000003E-3</v>
      </c>
    </row>
    <row r="17" spans="2:14">
      <c r="B17" t="s">
        <v>1659</v>
      </c>
      <c r="C17" t="s">
        <v>1660</v>
      </c>
      <c r="D17" t="s">
        <v>100</v>
      </c>
      <c r="E17" t="s">
        <v>1657</v>
      </c>
      <c r="F17" t="s">
        <v>1658</v>
      </c>
      <c r="G17" t="s">
        <v>102</v>
      </c>
      <c r="H17" s="77">
        <v>1132280</v>
      </c>
      <c r="I17" s="77">
        <v>1369</v>
      </c>
      <c r="J17" s="77">
        <v>0</v>
      </c>
      <c r="K17" s="77">
        <v>15500.913200000001</v>
      </c>
      <c r="L17" s="78">
        <v>9.7600000000000006E-2</v>
      </c>
      <c r="M17" s="78">
        <v>4.2500000000000003E-2</v>
      </c>
      <c r="N17" s="78">
        <v>5.1000000000000004E-3</v>
      </c>
    </row>
    <row r="18" spans="2:14">
      <c r="B18" t="s">
        <v>1661</v>
      </c>
      <c r="C18" t="s">
        <v>1662</v>
      </c>
      <c r="D18" t="s">
        <v>100</v>
      </c>
      <c r="E18" t="s">
        <v>1663</v>
      </c>
      <c r="F18" t="s">
        <v>1658</v>
      </c>
      <c r="G18" t="s">
        <v>102</v>
      </c>
      <c r="H18" s="77">
        <v>14956</v>
      </c>
      <c r="I18" s="77">
        <v>90230</v>
      </c>
      <c r="J18" s="77">
        <v>0</v>
      </c>
      <c r="K18" s="77">
        <v>13494.7988</v>
      </c>
      <c r="L18" s="78">
        <v>0.1542</v>
      </c>
      <c r="M18" s="78">
        <v>3.6999999999999998E-2</v>
      </c>
      <c r="N18" s="78">
        <v>4.4999999999999997E-3</v>
      </c>
    </row>
    <row r="19" spans="2:14">
      <c r="B19" t="s">
        <v>1664</v>
      </c>
      <c r="C19" t="s">
        <v>1665</v>
      </c>
      <c r="D19" t="s">
        <v>100</v>
      </c>
      <c r="E19" t="s">
        <v>1666</v>
      </c>
      <c r="F19" t="s">
        <v>1658</v>
      </c>
      <c r="G19" t="s">
        <v>102</v>
      </c>
      <c r="H19" s="77">
        <v>634354</v>
      </c>
      <c r="I19" s="77">
        <v>5213</v>
      </c>
      <c r="J19" s="77">
        <v>0</v>
      </c>
      <c r="K19" s="77">
        <v>33068.874020000003</v>
      </c>
      <c r="L19" s="78">
        <v>0.14099999999999999</v>
      </c>
      <c r="M19" s="78">
        <v>9.0700000000000003E-2</v>
      </c>
      <c r="N19" s="78">
        <v>1.0999999999999999E-2</v>
      </c>
    </row>
    <row r="20" spans="2:14">
      <c r="B20" t="s">
        <v>1667</v>
      </c>
      <c r="C20" t="s">
        <v>1668</v>
      </c>
      <c r="D20" t="s">
        <v>100</v>
      </c>
      <c r="E20" t="s">
        <v>1666</v>
      </c>
      <c r="F20" t="s">
        <v>1658</v>
      </c>
      <c r="G20" t="s">
        <v>102</v>
      </c>
      <c r="H20" s="77">
        <v>704865</v>
      </c>
      <c r="I20" s="77">
        <v>5399</v>
      </c>
      <c r="J20" s="77">
        <v>0</v>
      </c>
      <c r="K20" s="77">
        <v>38055.661350000002</v>
      </c>
      <c r="L20" s="78">
        <v>1.6400000000000001E-2</v>
      </c>
      <c r="M20" s="78">
        <v>0.10440000000000001</v>
      </c>
      <c r="N20" s="78">
        <v>1.26E-2</v>
      </c>
    </row>
    <row r="21" spans="2:14">
      <c r="B21" t="s">
        <v>1669</v>
      </c>
      <c r="C21" t="s">
        <v>1670</v>
      </c>
      <c r="D21" t="s">
        <v>100</v>
      </c>
      <c r="E21" t="s">
        <v>1671</v>
      </c>
      <c r="F21" t="s">
        <v>1658</v>
      </c>
      <c r="G21" t="s">
        <v>102</v>
      </c>
      <c r="H21" s="77">
        <v>92538</v>
      </c>
      <c r="I21" s="77">
        <v>20890</v>
      </c>
      <c r="J21" s="77">
        <v>0</v>
      </c>
      <c r="K21" s="77">
        <v>19331.188200000001</v>
      </c>
      <c r="L21" s="78">
        <v>5.4000000000000003E-3</v>
      </c>
      <c r="M21" s="78">
        <v>5.2999999999999999E-2</v>
      </c>
      <c r="N21" s="78">
        <v>6.4000000000000003E-3</v>
      </c>
    </row>
    <row r="22" spans="2:14">
      <c r="B22" t="s">
        <v>1672</v>
      </c>
      <c r="C22" t="s">
        <v>1673</v>
      </c>
      <c r="D22" t="s">
        <v>100</v>
      </c>
      <c r="E22" t="s">
        <v>1671</v>
      </c>
      <c r="F22" t="s">
        <v>1658</v>
      </c>
      <c r="G22" t="s">
        <v>102</v>
      </c>
      <c r="H22" s="77">
        <v>385075</v>
      </c>
      <c r="I22" s="77">
        <v>6354</v>
      </c>
      <c r="J22" s="77">
        <v>0</v>
      </c>
      <c r="K22" s="77">
        <v>24467.665499999999</v>
      </c>
      <c r="L22" s="78">
        <v>4.1200000000000001E-2</v>
      </c>
      <c r="M22" s="78">
        <v>6.7100000000000007E-2</v>
      </c>
      <c r="N22" s="78">
        <v>8.0999999999999996E-3</v>
      </c>
    </row>
    <row r="23" spans="2:14">
      <c r="B23" t="s">
        <v>1674</v>
      </c>
      <c r="C23" t="s">
        <v>1675</v>
      </c>
      <c r="D23" t="s">
        <v>100</v>
      </c>
      <c r="E23" t="s">
        <v>1671</v>
      </c>
      <c r="F23" t="s">
        <v>1658</v>
      </c>
      <c r="G23" t="s">
        <v>102</v>
      </c>
      <c r="H23" s="77">
        <v>176892</v>
      </c>
      <c r="I23" s="77">
        <v>14900</v>
      </c>
      <c r="J23" s="77">
        <v>0</v>
      </c>
      <c r="K23" s="77">
        <v>26356.907999999999</v>
      </c>
      <c r="L23" s="78">
        <v>6.7999999999999996E-3</v>
      </c>
      <c r="M23" s="78">
        <v>7.2300000000000003E-2</v>
      </c>
      <c r="N23" s="78">
        <v>8.6999999999999994E-3</v>
      </c>
    </row>
    <row r="24" spans="2:14">
      <c r="B24" s="79" t="s">
        <v>1676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1677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1154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1678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219</v>
      </c>
      <c r="C31" t="s">
        <v>219</v>
      </c>
      <c r="D31" s="16"/>
      <c r="E31" s="16"/>
      <c r="F31" t="s">
        <v>219</v>
      </c>
      <c r="G31" t="s">
        <v>219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224</v>
      </c>
      <c r="D32" s="16"/>
      <c r="E32" s="16"/>
      <c r="F32" s="16"/>
      <c r="G32" s="16"/>
      <c r="H32" s="81">
        <v>572633</v>
      </c>
      <c r="J32" s="81">
        <v>102.9727</v>
      </c>
      <c r="K32" s="81">
        <v>164848.35264006001</v>
      </c>
      <c r="M32" s="80">
        <v>0.45240000000000002</v>
      </c>
      <c r="N32" s="80">
        <v>5.4699999999999999E-2</v>
      </c>
    </row>
    <row r="33" spans="2:14">
      <c r="B33" s="79" t="s">
        <v>1679</v>
      </c>
      <c r="D33" s="16"/>
      <c r="E33" s="16"/>
      <c r="F33" s="16"/>
      <c r="G33" s="16"/>
      <c r="H33" s="81">
        <v>572633</v>
      </c>
      <c r="J33" s="81">
        <v>102.9727</v>
      </c>
      <c r="K33" s="81">
        <v>164848.35264006001</v>
      </c>
      <c r="M33" s="80">
        <v>0.45240000000000002</v>
      </c>
      <c r="N33" s="80">
        <v>5.4699999999999999E-2</v>
      </c>
    </row>
    <row r="34" spans="2:14">
      <c r="B34" t="s">
        <v>1680</v>
      </c>
      <c r="C34" t="s">
        <v>1681</v>
      </c>
      <c r="D34" t="s">
        <v>346</v>
      </c>
      <c r="E34" t="s">
        <v>1682</v>
      </c>
      <c r="F34" t="s">
        <v>1169</v>
      </c>
      <c r="G34" t="s">
        <v>106</v>
      </c>
      <c r="H34" s="77">
        <v>7230</v>
      </c>
      <c r="I34" s="77">
        <v>7932</v>
      </c>
      <c r="J34" s="77">
        <v>0</v>
      </c>
      <c r="K34" s="77">
        <v>2031.8523948</v>
      </c>
      <c r="L34" s="78">
        <v>0</v>
      </c>
      <c r="M34" s="78">
        <v>5.5999999999999999E-3</v>
      </c>
      <c r="N34" s="78">
        <v>6.9999999999999999E-4</v>
      </c>
    </row>
    <row r="35" spans="2:14">
      <c r="B35" t="s">
        <v>1683</v>
      </c>
      <c r="C35" t="s">
        <v>1684</v>
      </c>
      <c r="D35" t="s">
        <v>1614</v>
      </c>
      <c r="E35" t="s">
        <v>1685</v>
      </c>
      <c r="F35" t="s">
        <v>1658</v>
      </c>
      <c r="G35" t="s">
        <v>106</v>
      </c>
      <c r="H35" s="77">
        <v>73895</v>
      </c>
      <c r="I35" s="77">
        <v>26726</v>
      </c>
      <c r="J35" s="77">
        <v>102.9727</v>
      </c>
      <c r="K35" s="77">
        <v>70074.309291099999</v>
      </c>
      <c r="L35" s="78">
        <v>0</v>
      </c>
      <c r="M35" s="78">
        <v>0.1923</v>
      </c>
      <c r="N35" s="78">
        <v>2.3199999999999998E-2</v>
      </c>
    </row>
    <row r="36" spans="2:14">
      <c r="B36" t="s">
        <v>1686</v>
      </c>
      <c r="C36" t="s">
        <v>1687</v>
      </c>
      <c r="D36" t="s">
        <v>123</v>
      </c>
      <c r="E36" t="s">
        <v>1688</v>
      </c>
      <c r="F36" t="s">
        <v>1658</v>
      </c>
      <c r="G36" t="s">
        <v>106</v>
      </c>
      <c r="H36" s="77">
        <v>270573</v>
      </c>
      <c r="I36" s="77">
        <v>2600</v>
      </c>
      <c r="J36" s="77">
        <v>0</v>
      </c>
      <c r="K36" s="77">
        <v>24924.643614000001</v>
      </c>
      <c r="L36" s="78">
        <v>0</v>
      </c>
      <c r="M36" s="78">
        <v>6.8400000000000002E-2</v>
      </c>
      <c r="N36" s="78">
        <v>8.3000000000000001E-3</v>
      </c>
    </row>
    <row r="37" spans="2:14">
      <c r="B37" t="s">
        <v>1689</v>
      </c>
      <c r="C37" t="s">
        <v>1690</v>
      </c>
      <c r="D37" t="s">
        <v>123</v>
      </c>
      <c r="E37" t="s">
        <v>1691</v>
      </c>
      <c r="F37" t="s">
        <v>1658</v>
      </c>
      <c r="G37" t="s">
        <v>110</v>
      </c>
      <c r="H37" s="77">
        <v>60410</v>
      </c>
      <c r="I37" s="77">
        <v>17071</v>
      </c>
      <c r="J37" s="77">
        <v>0</v>
      </c>
      <c r="K37" s="77">
        <v>35947.630056380003</v>
      </c>
      <c r="L37" s="78">
        <v>0</v>
      </c>
      <c r="M37" s="78">
        <v>9.8599999999999993E-2</v>
      </c>
      <c r="N37" s="78">
        <v>1.1900000000000001E-2</v>
      </c>
    </row>
    <row r="38" spans="2:14">
      <c r="B38" t="s">
        <v>1692</v>
      </c>
      <c r="C38" t="s">
        <v>1693</v>
      </c>
      <c r="D38" t="s">
        <v>346</v>
      </c>
      <c r="E38" t="s">
        <v>1694</v>
      </c>
      <c r="F38" t="s">
        <v>1658</v>
      </c>
      <c r="G38" t="s">
        <v>106</v>
      </c>
      <c r="H38" s="77">
        <v>27069</v>
      </c>
      <c r="I38" s="77">
        <v>12111</v>
      </c>
      <c r="J38" s="77">
        <v>0</v>
      </c>
      <c r="K38" s="77">
        <v>11615.11110837</v>
      </c>
      <c r="L38" s="78">
        <v>0</v>
      </c>
      <c r="M38" s="78">
        <v>3.1899999999999998E-2</v>
      </c>
      <c r="N38" s="78">
        <v>3.8999999999999998E-3</v>
      </c>
    </row>
    <row r="39" spans="2:14">
      <c r="B39" t="s">
        <v>1695</v>
      </c>
      <c r="C39" t="s">
        <v>1696</v>
      </c>
      <c r="D39" t="s">
        <v>346</v>
      </c>
      <c r="E39" t="s">
        <v>1694</v>
      </c>
      <c r="F39" t="s">
        <v>1658</v>
      </c>
      <c r="G39" t="s">
        <v>106</v>
      </c>
      <c r="H39" s="77">
        <v>87673</v>
      </c>
      <c r="I39" s="77">
        <v>3036</v>
      </c>
      <c r="J39" s="77">
        <v>0</v>
      </c>
      <c r="K39" s="77">
        <v>9430.5883280399994</v>
      </c>
      <c r="L39" s="78">
        <v>0</v>
      </c>
      <c r="M39" s="78">
        <v>2.5899999999999999E-2</v>
      </c>
      <c r="N39" s="78">
        <v>3.0999999999999999E-3</v>
      </c>
    </row>
    <row r="40" spans="2:14">
      <c r="B40" t="s">
        <v>1697</v>
      </c>
      <c r="C40" t="s">
        <v>1698</v>
      </c>
      <c r="D40" t="s">
        <v>346</v>
      </c>
      <c r="E40" t="s">
        <v>1694</v>
      </c>
      <c r="F40" t="s">
        <v>1658</v>
      </c>
      <c r="G40" t="s">
        <v>106</v>
      </c>
      <c r="H40" s="77">
        <v>45783</v>
      </c>
      <c r="I40" s="77">
        <v>6673</v>
      </c>
      <c r="J40" s="77">
        <v>0</v>
      </c>
      <c r="K40" s="77">
        <v>10824.217847370001</v>
      </c>
      <c r="L40" s="78">
        <v>0</v>
      </c>
      <c r="M40" s="78">
        <v>2.9700000000000001E-2</v>
      </c>
      <c r="N40" s="78">
        <v>3.5999999999999999E-3</v>
      </c>
    </row>
    <row r="41" spans="2:14">
      <c r="B41" s="79" t="s">
        <v>1699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219</v>
      </c>
      <c r="C42" t="s">
        <v>219</v>
      </c>
      <c r="D42" s="16"/>
      <c r="E42" s="16"/>
      <c r="F42" t="s">
        <v>219</v>
      </c>
      <c r="G42" t="s">
        <v>219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1154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219</v>
      </c>
      <c r="C44" t="s">
        <v>219</v>
      </c>
      <c r="D44" s="16"/>
      <c r="E44" s="16"/>
      <c r="F44" t="s">
        <v>219</v>
      </c>
      <c r="G44" t="s">
        <v>219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1678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219</v>
      </c>
      <c r="C46" t="s">
        <v>219</v>
      </c>
      <c r="D46" s="16"/>
      <c r="E46" s="16"/>
      <c r="F46" t="s">
        <v>219</v>
      </c>
      <c r="G46" t="s">
        <v>219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t="s">
        <v>226</v>
      </c>
      <c r="D47" s="16"/>
      <c r="E47" s="16"/>
      <c r="F47" s="16"/>
      <c r="G47" s="16"/>
    </row>
    <row r="48" spans="2:14">
      <c r="B48" t="s">
        <v>349</v>
      </c>
      <c r="D48" s="16"/>
      <c r="E48" s="16"/>
      <c r="F48" s="16"/>
      <c r="G48" s="16"/>
    </row>
    <row r="49" spans="2:7">
      <c r="B49" t="s">
        <v>350</v>
      </c>
      <c r="D49" s="16"/>
      <c r="E49" s="16"/>
      <c r="F49" s="16"/>
      <c r="G49" s="16"/>
    </row>
    <row r="50" spans="2:7">
      <c r="B50" t="s">
        <v>351</v>
      </c>
      <c r="D50" s="16"/>
      <c r="E50" s="16"/>
      <c r="F50" s="16"/>
      <c r="G50" s="16"/>
    </row>
    <row r="51" spans="2:7">
      <c r="B51" t="s">
        <v>352</v>
      </c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1700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I14" t="s">
        <v>219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1701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I16" t="s">
        <v>219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I18" t="s">
        <v>219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1154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I20" t="s">
        <v>219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1700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I23" t="s">
        <v>219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1701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I25" t="s">
        <v>219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219</v>
      </c>
      <c r="C27" t="s">
        <v>219</v>
      </c>
      <c r="D27" s="16"/>
      <c r="E27" s="16"/>
      <c r="F27" t="s">
        <v>219</v>
      </c>
      <c r="G27" t="s">
        <v>219</v>
      </c>
      <c r="I27" t="s">
        <v>219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1154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219</v>
      </c>
      <c r="C29" t="s">
        <v>219</v>
      </c>
      <c r="D29" s="16"/>
      <c r="E29" s="16"/>
      <c r="F29" t="s">
        <v>219</v>
      </c>
      <c r="G29" t="s">
        <v>219</v>
      </c>
      <c r="I29" t="s">
        <v>219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349</v>
      </c>
      <c r="C31" s="16"/>
      <c r="D31" s="16"/>
      <c r="E31" s="16"/>
    </row>
    <row r="32" spans="2:15">
      <c r="B32" t="s">
        <v>350</v>
      </c>
      <c r="C32" s="16"/>
      <c r="D32" s="16"/>
      <c r="E32" s="16"/>
    </row>
    <row r="33" spans="2:5">
      <c r="B33" t="s">
        <v>351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306600.28000000003</v>
      </c>
      <c r="H11" s="7"/>
      <c r="I11" s="75">
        <v>397.97240579999999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306600.28000000003</v>
      </c>
      <c r="I12" s="81">
        <v>397.97240579999999</v>
      </c>
      <c r="K12" s="80">
        <v>1</v>
      </c>
      <c r="L12" s="80">
        <v>1E-4</v>
      </c>
    </row>
    <row r="13" spans="2:60">
      <c r="B13" s="79" t="s">
        <v>1702</v>
      </c>
      <c r="D13" s="16"/>
      <c r="E13" s="16"/>
      <c r="G13" s="81">
        <v>306600.28000000003</v>
      </c>
      <c r="I13" s="81">
        <v>397.97240579999999</v>
      </c>
      <c r="K13" s="80">
        <v>1</v>
      </c>
      <c r="L13" s="80">
        <v>1E-4</v>
      </c>
    </row>
    <row r="14" spans="2:60">
      <c r="B14" t="s">
        <v>1703</v>
      </c>
      <c r="C14" t="s">
        <v>1704</v>
      </c>
      <c r="D14" t="s">
        <v>100</v>
      </c>
      <c r="E14" t="s">
        <v>719</v>
      </c>
      <c r="F14" t="s">
        <v>102</v>
      </c>
      <c r="G14" s="77">
        <v>3590</v>
      </c>
      <c r="H14" s="77">
        <v>1292</v>
      </c>
      <c r="I14" s="77">
        <v>46.382800000000003</v>
      </c>
      <c r="J14" s="78">
        <v>9.2999999999999992E-3</v>
      </c>
      <c r="K14" s="78">
        <v>0.11650000000000001</v>
      </c>
      <c r="L14" s="78">
        <v>0</v>
      </c>
    </row>
    <row r="15" spans="2:60">
      <c r="B15" t="s">
        <v>1705</v>
      </c>
      <c r="C15" t="s">
        <v>1706</v>
      </c>
      <c r="D15" t="s">
        <v>100</v>
      </c>
      <c r="E15" t="s">
        <v>467</v>
      </c>
      <c r="F15" t="s">
        <v>102</v>
      </c>
      <c r="G15" s="77">
        <v>4685.28</v>
      </c>
      <c r="H15" s="77">
        <v>4761</v>
      </c>
      <c r="I15" s="77">
        <v>223.06618080000001</v>
      </c>
      <c r="J15" s="78">
        <v>3.5000000000000001E-3</v>
      </c>
      <c r="K15" s="78">
        <v>0.5605</v>
      </c>
      <c r="L15" s="78">
        <v>1E-4</v>
      </c>
    </row>
    <row r="16" spans="2:60">
      <c r="B16" t="s">
        <v>1707</v>
      </c>
      <c r="C16" t="s">
        <v>1708</v>
      </c>
      <c r="D16" t="s">
        <v>100</v>
      </c>
      <c r="E16" t="s">
        <v>467</v>
      </c>
      <c r="F16" t="s">
        <v>102</v>
      </c>
      <c r="G16" s="77">
        <v>187500</v>
      </c>
      <c r="H16" s="77">
        <v>16</v>
      </c>
      <c r="I16" s="77">
        <v>30</v>
      </c>
      <c r="J16" s="78">
        <v>8.0000000000000002E-3</v>
      </c>
      <c r="K16" s="78">
        <v>7.5399999999999995E-2</v>
      </c>
      <c r="L16" s="78">
        <v>0</v>
      </c>
    </row>
    <row r="17" spans="2:12">
      <c r="B17" t="s">
        <v>1709</v>
      </c>
      <c r="C17" t="s">
        <v>1710</v>
      </c>
      <c r="D17" t="s">
        <v>100</v>
      </c>
      <c r="E17" t="s">
        <v>125</v>
      </c>
      <c r="F17" t="s">
        <v>102</v>
      </c>
      <c r="G17" s="77">
        <v>110825</v>
      </c>
      <c r="H17" s="77">
        <v>88.9</v>
      </c>
      <c r="I17" s="77">
        <v>98.523425000000003</v>
      </c>
      <c r="J17" s="78">
        <v>4.0000000000000001E-3</v>
      </c>
      <c r="K17" s="78">
        <v>0.24759999999999999</v>
      </c>
      <c r="L17" s="78">
        <v>0</v>
      </c>
    </row>
    <row r="18" spans="2:12">
      <c r="B18" s="79" t="s">
        <v>224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1711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226</v>
      </c>
      <c r="D21" s="16"/>
      <c r="E21" s="16"/>
    </row>
    <row r="22" spans="2:12">
      <c r="B22" t="s">
        <v>349</v>
      </c>
      <c r="D22" s="16"/>
      <c r="E22" s="16"/>
    </row>
    <row r="23" spans="2:12">
      <c r="B23" t="s">
        <v>350</v>
      </c>
      <c r="D23" s="16"/>
      <c r="E23" s="16"/>
    </row>
    <row r="24" spans="2:12">
      <c r="B24" t="s">
        <v>351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1712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219</v>
      </c>
      <c r="C14" t="s">
        <v>219</v>
      </c>
      <c r="D14" s="16"/>
      <c r="E14" t="s">
        <v>219</v>
      </c>
      <c r="F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1713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219</v>
      </c>
      <c r="C16" t="s">
        <v>219</v>
      </c>
      <c r="D16" s="16"/>
      <c r="E16" t="s">
        <v>219</v>
      </c>
      <c r="F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1714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s="16"/>
      <c r="E18" t="s">
        <v>219</v>
      </c>
      <c r="F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1154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s="16"/>
      <c r="E20" t="s">
        <v>219</v>
      </c>
      <c r="F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1712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219</v>
      </c>
      <c r="C23" t="s">
        <v>219</v>
      </c>
      <c r="D23" s="16"/>
      <c r="E23" t="s">
        <v>219</v>
      </c>
      <c r="F23" t="s">
        <v>219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1715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s="16"/>
      <c r="E25" t="s">
        <v>219</v>
      </c>
      <c r="F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s="16"/>
      <c r="E27" t="s">
        <v>219</v>
      </c>
      <c r="F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s="16"/>
      <c r="E29" t="s">
        <v>219</v>
      </c>
      <c r="F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1154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s="16"/>
      <c r="E31" t="s">
        <v>219</v>
      </c>
      <c r="F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226</v>
      </c>
      <c r="C32" s="16"/>
      <c r="D32" s="16"/>
      <c r="E32" s="16"/>
    </row>
    <row r="33" spans="2:5">
      <c r="B33" t="s">
        <v>349</v>
      </c>
      <c r="C33" s="16"/>
      <c r="D33" s="16"/>
      <c r="E33" s="16"/>
    </row>
    <row r="34" spans="2:5">
      <c r="B34" t="s">
        <v>350</v>
      </c>
      <c r="C34" s="16"/>
      <c r="D34" s="16"/>
      <c r="E34" s="16"/>
    </row>
    <row r="35" spans="2:5">
      <c r="B35" t="s">
        <v>351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-14774110.5</v>
      </c>
      <c r="H11" s="25"/>
      <c r="I11" s="75">
        <v>-47519.786274209764</v>
      </c>
      <c r="J11" s="76">
        <v>1</v>
      </c>
      <c r="K11" s="76">
        <v>-1.5800000000000002E-2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219</v>
      </c>
      <c r="C13" t="s">
        <v>219</v>
      </c>
      <c r="D13" s="19"/>
      <c r="E13" t="s">
        <v>219</v>
      </c>
      <c r="F13" t="s">
        <v>219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-14774110.5</v>
      </c>
      <c r="H14" s="19"/>
      <c r="I14" s="81">
        <v>-47519.786274209764</v>
      </c>
      <c r="J14" s="80">
        <v>1</v>
      </c>
      <c r="K14" s="80">
        <v>-1.5800000000000002E-2</v>
      </c>
      <c r="BF14" s="16" t="s">
        <v>126</v>
      </c>
    </row>
    <row r="15" spans="1:60">
      <c r="B15" t="s">
        <v>1717</v>
      </c>
      <c r="C15" t="s">
        <v>1718</v>
      </c>
      <c r="D15" t="s">
        <v>123</v>
      </c>
      <c r="E15" t="s">
        <v>1244</v>
      </c>
      <c r="F15" t="s">
        <v>110</v>
      </c>
      <c r="G15" s="77">
        <v>19</v>
      </c>
      <c r="H15" s="77">
        <v>1.2134000000000001E-2</v>
      </c>
      <c r="I15" s="77">
        <v>8.0363724679999995E-6</v>
      </c>
      <c r="J15" s="78">
        <v>0</v>
      </c>
      <c r="K15" s="78">
        <v>0</v>
      </c>
      <c r="BF15" s="16" t="s">
        <v>127</v>
      </c>
    </row>
    <row r="16" spans="1:60">
      <c r="B16" t="s">
        <v>1719</v>
      </c>
      <c r="C16" t="s">
        <v>1720</v>
      </c>
      <c r="D16" t="s">
        <v>100</v>
      </c>
      <c r="E16" t="s">
        <v>1244</v>
      </c>
      <c r="F16" t="s">
        <v>106</v>
      </c>
      <c r="G16" s="77">
        <v>46</v>
      </c>
      <c r="H16" s="77">
        <v>2.8801E-2</v>
      </c>
      <c r="I16" s="77">
        <v>4.693929378E-5</v>
      </c>
      <c r="J16" s="78">
        <v>0</v>
      </c>
      <c r="K16" s="78">
        <v>0</v>
      </c>
      <c r="BF16" s="16" t="s">
        <v>128</v>
      </c>
    </row>
    <row r="17" spans="2:58">
      <c r="B17" t="s">
        <v>1721</v>
      </c>
      <c r="C17" t="s">
        <v>1722</v>
      </c>
      <c r="D17" t="s">
        <v>123</v>
      </c>
      <c r="E17" t="s">
        <v>1244</v>
      </c>
      <c r="F17" t="s">
        <v>106</v>
      </c>
      <c r="G17" s="77">
        <v>38</v>
      </c>
      <c r="H17" s="77">
        <v>1.6697999999999999E-3</v>
      </c>
      <c r="I17" s="77">
        <v>2.248118532E-6</v>
      </c>
      <c r="J17" s="78">
        <v>0</v>
      </c>
      <c r="K17" s="78">
        <v>0</v>
      </c>
      <c r="BF17" s="16" t="s">
        <v>129</v>
      </c>
    </row>
    <row r="18" spans="2:58">
      <c r="B18" t="s">
        <v>1723</v>
      </c>
      <c r="C18" t="s">
        <v>1724</v>
      </c>
      <c r="D18" t="s">
        <v>123</v>
      </c>
      <c r="E18" t="s">
        <v>1244</v>
      </c>
      <c r="F18" t="s">
        <v>110</v>
      </c>
      <c r="G18" s="77">
        <v>102</v>
      </c>
      <c r="H18" s="77">
        <v>3.3149999999999998E-3</v>
      </c>
      <c r="I18" s="77">
        <v>1.1786535539999999E-5</v>
      </c>
      <c r="J18" s="78">
        <v>0</v>
      </c>
      <c r="K18" s="78">
        <v>0</v>
      </c>
      <c r="BF18" s="16" t="s">
        <v>130</v>
      </c>
    </row>
    <row r="19" spans="2:58">
      <c r="B19" t="s">
        <v>1725</v>
      </c>
      <c r="C19" t="s">
        <v>1726</v>
      </c>
      <c r="D19" t="s">
        <v>123</v>
      </c>
      <c r="E19" t="s">
        <v>1244</v>
      </c>
      <c r="F19" t="s">
        <v>113</v>
      </c>
      <c r="G19" s="77">
        <v>19</v>
      </c>
      <c r="H19" s="77">
        <v>6.9144999999999996E-3</v>
      </c>
      <c r="I19" s="77">
        <v>5.2049659344999998E-6</v>
      </c>
      <c r="J19" s="78">
        <v>0</v>
      </c>
      <c r="K19" s="78">
        <v>0</v>
      </c>
      <c r="BF19" s="16" t="s">
        <v>131</v>
      </c>
    </row>
    <row r="20" spans="2:58">
      <c r="B20" t="s">
        <v>1727</v>
      </c>
      <c r="C20" t="s">
        <v>1728</v>
      </c>
      <c r="D20" t="s">
        <v>123</v>
      </c>
      <c r="E20" t="s">
        <v>1244</v>
      </c>
      <c r="F20" t="s">
        <v>120</v>
      </c>
      <c r="G20" s="77">
        <v>-1081125</v>
      </c>
      <c r="H20" s="77">
        <v>100</v>
      </c>
      <c r="I20" s="77">
        <v>-2496.1014</v>
      </c>
      <c r="J20" s="78">
        <v>5.2499999999999998E-2</v>
      </c>
      <c r="K20" s="78">
        <v>-8.0000000000000004E-4</v>
      </c>
      <c r="BF20" s="16" t="s">
        <v>132</v>
      </c>
    </row>
    <row r="21" spans="2:58">
      <c r="B21" t="s">
        <v>1729</v>
      </c>
      <c r="C21" t="s">
        <v>1730</v>
      </c>
      <c r="D21" t="s">
        <v>123</v>
      </c>
      <c r="E21" t="s">
        <v>1244</v>
      </c>
      <c r="F21" t="s">
        <v>110</v>
      </c>
      <c r="G21" s="77">
        <v>-866792.5</v>
      </c>
      <c r="H21" s="77">
        <v>100</v>
      </c>
      <c r="I21" s="77">
        <v>-3021.4652965</v>
      </c>
      <c r="J21" s="78">
        <v>6.3600000000000004E-2</v>
      </c>
      <c r="K21" s="78">
        <v>-1E-3</v>
      </c>
      <c r="BF21" s="16" t="s">
        <v>123</v>
      </c>
    </row>
    <row r="22" spans="2:58">
      <c r="B22" t="s">
        <v>1731</v>
      </c>
      <c r="C22" t="s">
        <v>1732</v>
      </c>
      <c r="D22" t="s">
        <v>123</v>
      </c>
      <c r="E22" t="s">
        <v>1244</v>
      </c>
      <c r="F22" t="s">
        <v>113</v>
      </c>
      <c r="G22" s="77">
        <v>-97185</v>
      </c>
      <c r="H22" s="77">
        <v>100</v>
      </c>
      <c r="I22" s="77">
        <v>-385.03725150000002</v>
      </c>
      <c r="J22" s="78">
        <v>8.0999999999999996E-3</v>
      </c>
      <c r="K22" s="78">
        <v>-1E-4</v>
      </c>
    </row>
    <row r="23" spans="2:58">
      <c r="B23" t="s">
        <v>1733</v>
      </c>
      <c r="C23" t="s">
        <v>1734</v>
      </c>
      <c r="D23" t="s">
        <v>123</v>
      </c>
      <c r="E23" t="s">
        <v>1244</v>
      </c>
      <c r="F23" t="s">
        <v>200</v>
      </c>
      <c r="G23" s="77">
        <v>-1127000</v>
      </c>
      <c r="H23" s="77">
        <v>100</v>
      </c>
      <c r="I23" s="77">
        <v>-508.7278</v>
      </c>
      <c r="J23" s="78">
        <v>1.0699999999999999E-2</v>
      </c>
      <c r="K23" s="78">
        <v>-2.0000000000000001E-4</v>
      </c>
    </row>
    <row r="24" spans="2:58">
      <c r="B24" t="s">
        <v>1735</v>
      </c>
      <c r="C24" t="s">
        <v>1736</v>
      </c>
      <c r="D24" t="s">
        <v>123</v>
      </c>
      <c r="E24" t="s">
        <v>1244</v>
      </c>
      <c r="F24" t="s">
        <v>106</v>
      </c>
      <c r="G24" s="77">
        <v>-11602725</v>
      </c>
      <c r="H24" s="77">
        <v>100</v>
      </c>
      <c r="I24" s="77">
        <v>-41108.454675000001</v>
      </c>
      <c r="J24" s="78">
        <v>0.86509999999999998</v>
      </c>
      <c r="K24" s="78">
        <v>-1.3599999999999999E-2</v>
      </c>
    </row>
    <row r="25" spans="2:58">
      <c r="B25" t="s">
        <v>1737</v>
      </c>
      <c r="C25" t="s">
        <v>1738</v>
      </c>
      <c r="D25" t="s">
        <v>123</v>
      </c>
      <c r="E25" t="s">
        <v>1244</v>
      </c>
      <c r="F25" t="s">
        <v>200</v>
      </c>
      <c r="G25" s="77">
        <v>23</v>
      </c>
      <c r="H25" s="77">
        <v>1.721E-2</v>
      </c>
      <c r="I25" s="77">
        <v>1.7867766200000001E-6</v>
      </c>
      <c r="J25" s="78">
        <v>0</v>
      </c>
      <c r="K25" s="78">
        <v>0</v>
      </c>
    </row>
    <row r="26" spans="2:58">
      <c r="B26" t="s">
        <v>1739</v>
      </c>
      <c r="C26" t="s">
        <v>1740</v>
      </c>
      <c r="D26" t="s">
        <v>123</v>
      </c>
      <c r="E26" t="s">
        <v>1244</v>
      </c>
      <c r="F26" t="s">
        <v>106</v>
      </c>
      <c r="G26" s="77">
        <v>41</v>
      </c>
      <c r="H26" s="77">
        <v>1.10355E-2</v>
      </c>
      <c r="I26" s="77">
        <v>1.6030498365000002E-5</v>
      </c>
      <c r="J26" s="78">
        <v>0</v>
      </c>
      <c r="K26" s="78">
        <v>0</v>
      </c>
    </row>
    <row r="27" spans="2:58">
      <c r="B27" t="s">
        <v>1741</v>
      </c>
      <c r="C27" t="s">
        <v>1742</v>
      </c>
      <c r="D27" t="s">
        <v>123</v>
      </c>
      <c r="E27" t="s">
        <v>1244</v>
      </c>
      <c r="F27" t="s">
        <v>106</v>
      </c>
      <c r="G27" s="77">
        <v>336</v>
      </c>
      <c r="H27" s="77">
        <v>3.6015000000000001E-3</v>
      </c>
      <c r="I27" s="77">
        <v>4.287398472E-5</v>
      </c>
      <c r="J27" s="78">
        <v>0</v>
      </c>
      <c r="K27" s="78">
        <v>0</v>
      </c>
    </row>
    <row r="28" spans="2:58">
      <c r="B28" t="s">
        <v>1743</v>
      </c>
      <c r="C28" t="s">
        <v>1744</v>
      </c>
      <c r="D28" t="s">
        <v>123</v>
      </c>
      <c r="E28" t="s">
        <v>1244</v>
      </c>
      <c r="F28" t="s">
        <v>120</v>
      </c>
      <c r="G28" s="77">
        <v>93</v>
      </c>
      <c r="H28" s="77">
        <v>6.4660000000000004E-3</v>
      </c>
      <c r="I28" s="77">
        <v>1.3883691743999999E-5</v>
      </c>
      <c r="J28" s="78">
        <v>0</v>
      </c>
      <c r="K28" s="78">
        <v>0</v>
      </c>
    </row>
    <row r="29" spans="2:58">
      <c r="B29" t="s">
        <v>226</v>
      </c>
      <c r="C29" s="19"/>
      <c r="D29" s="19"/>
      <c r="E29" s="19"/>
      <c r="F29" s="19"/>
      <c r="G29" s="19"/>
      <c r="H29" s="19"/>
    </row>
    <row r="30" spans="2:58">
      <c r="B30" t="s">
        <v>349</v>
      </c>
      <c r="C30" s="19"/>
      <c r="D30" s="19"/>
      <c r="E30" s="19"/>
      <c r="F30" s="19"/>
      <c r="G30" s="19"/>
      <c r="H30" s="19"/>
    </row>
    <row r="31" spans="2:58">
      <c r="B31" t="s">
        <v>350</v>
      </c>
      <c r="C31" s="19"/>
      <c r="D31" s="19"/>
      <c r="E31" s="19"/>
      <c r="F31" s="19"/>
      <c r="G31" s="19"/>
      <c r="H31" s="19"/>
    </row>
    <row r="32" spans="2:58">
      <c r="B32" t="s">
        <v>351</v>
      </c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1745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219</v>
      </c>
      <c r="C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1746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219</v>
      </c>
      <c r="C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1750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1750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349</v>
      </c>
    </row>
    <row r="42" spans="2:17">
      <c r="B42" t="s">
        <v>350</v>
      </c>
    </row>
    <row r="43" spans="2:17">
      <c r="B43" t="s">
        <v>351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1752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219</v>
      </c>
      <c r="C14" t="s">
        <v>219</v>
      </c>
      <c r="D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1753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219</v>
      </c>
      <c r="C16" t="s">
        <v>219</v>
      </c>
      <c r="D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1754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1755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219</v>
      </c>
      <c r="C22" t="s">
        <v>219</v>
      </c>
      <c r="D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332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G25" s="77">
        <v>0</v>
      </c>
      <c r="H25" t="s">
        <v>219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1756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219</v>
      </c>
      <c r="C27" t="s">
        <v>219</v>
      </c>
      <c r="D27" t="s">
        <v>219</v>
      </c>
      <c r="G27" s="77">
        <v>0</v>
      </c>
      <c r="H27" t="s">
        <v>219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349</v>
      </c>
    </row>
    <row r="29" spans="2:16">
      <c r="B29" t="s">
        <v>350</v>
      </c>
    </row>
    <row r="30" spans="2:16">
      <c r="B30" t="s">
        <v>351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1757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219</v>
      </c>
      <c r="C14" t="s">
        <v>219</v>
      </c>
      <c r="D14" s="16"/>
      <c r="E14" s="16"/>
      <c r="F14" t="s">
        <v>219</v>
      </c>
      <c r="G14" t="s">
        <v>219</v>
      </c>
      <c r="J14" s="77">
        <v>0</v>
      </c>
      <c r="K14" t="s">
        <v>219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1758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J16" s="77">
        <v>0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J18" s="77">
        <v>0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219</v>
      </c>
      <c r="C20" t="s">
        <v>219</v>
      </c>
      <c r="D20" s="16"/>
      <c r="E20" s="16"/>
      <c r="F20" t="s">
        <v>219</v>
      </c>
      <c r="G20" t="s">
        <v>219</v>
      </c>
      <c r="J20" s="77">
        <v>0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1759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219</v>
      </c>
      <c r="C23" t="s">
        <v>219</v>
      </c>
      <c r="D23" s="16"/>
      <c r="E23" s="16"/>
      <c r="F23" t="s">
        <v>219</v>
      </c>
      <c r="G23" t="s">
        <v>219</v>
      </c>
      <c r="J23" s="77">
        <v>0</v>
      </c>
      <c r="K23" t="s">
        <v>219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1760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219</v>
      </c>
      <c r="C25" t="s">
        <v>219</v>
      </c>
      <c r="D25" s="16"/>
      <c r="E25" s="16"/>
      <c r="F25" t="s">
        <v>219</v>
      </c>
      <c r="G25" t="s">
        <v>219</v>
      </c>
      <c r="J25" s="77">
        <v>0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349</v>
      </c>
      <c r="D27" s="16"/>
      <c r="E27" s="16"/>
      <c r="F27" s="16"/>
    </row>
    <row r="28" spans="2:19">
      <c r="B28" t="s">
        <v>350</v>
      </c>
      <c r="D28" s="16"/>
      <c r="E28" s="16"/>
      <c r="F28" s="16"/>
    </row>
    <row r="29" spans="2:19">
      <c r="B29" t="s">
        <v>351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5.69</v>
      </c>
      <c r="K11" s="7"/>
      <c r="L11" s="7"/>
      <c r="M11" s="76">
        <v>3.78E-2</v>
      </c>
      <c r="N11" s="75">
        <v>33746634.869999997</v>
      </c>
      <c r="O11" s="7"/>
      <c r="P11" s="75">
        <v>34514.940319925998</v>
      </c>
      <c r="Q11" s="7"/>
      <c r="R11" s="76">
        <v>1</v>
      </c>
      <c r="S11" s="76">
        <v>1.14E-2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5.69</v>
      </c>
      <c r="M12" s="80">
        <v>3.78E-2</v>
      </c>
      <c r="N12" s="81">
        <v>33746634.869999997</v>
      </c>
      <c r="P12" s="81">
        <v>34514.940319925998</v>
      </c>
      <c r="R12" s="80">
        <v>1</v>
      </c>
      <c r="S12" s="80">
        <v>1.14E-2</v>
      </c>
    </row>
    <row r="13" spans="2:81">
      <c r="B13" s="79" t="s">
        <v>1757</v>
      </c>
      <c r="C13" s="16"/>
      <c r="D13" s="16"/>
      <c r="E13" s="16"/>
      <c r="J13" s="81">
        <v>8.0299999999999994</v>
      </c>
      <c r="M13" s="80">
        <v>2.0799999999999999E-2</v>
      </c>
      <c r="N13" s="81">
        <v>16246445.800000001</v>
      </c>
      <c r="P13" s="81">
        <v>17812.181897080001</v>
      </c>
      <c r="R13" s="80">
        <v>0.5161</v>
      </c>
      <c r="S13" s="80">
        <v>5.8999999999999999E-3</v>
      </c>
    </row>
    <row r="14" spans="2:81">
      <c r="B14" t="s">
        <v>1761</v>
      </c>
      <c r="C14" t="s">
        <v>1762</v>
      </c>
      <c r="D14" t="s">
        <v>123</v>
      </c>
      <c r="E14" t="s">
        <v>419</v>
      </c>
      <c r="F14" t="s">
        <v>420</v>
      </c>
      <c r="G14" t="s">
        <v>361</v>
      </c>
      <c r="H14" t="s">
        <v>336</v>
      </c>
      <c r="I14" t="s">
        <v>1763</v>
      </c>
      <c r="J14" s="77">
        <v>10.76</v>
      </c>
      <c r="K14" t="s">
        <v>102</v>
      </c>
      <c r="L14" s="78">
        <v>4.1000000000000002E-2</v>
      </c>
      <c r="M14" s="78">
        <v>0.02</v>
      </c>
      <c r="N14" s="77">
        <v>4680000.8</v>
      </c>
      <c r="O14" s="77">
        <v>137.76</v>
      </c>
      <c r="P14" s="77">
        <v>6447.1691020799999</v>
      </c>
      <c r="Q14" s="78">
        <v>1.1999999999999999E-3</v>
      </c>
      <c r="R14" s="78">
        <v>0.18679999999999999</v>
      </c>
      <c r="S14" s="78">
        <v>2.0999999999999999E-3</v>
      </c>
    </row>
    <row r="15" spans="2:81">
      <c r="B15" t="s">
        <v>1764</v>
      </c>
      <c r="C15" t="s">
        <v>1765</v>
      </c>
      <c r="D15" t="s">
        <v>123</v>
      </c>
      <c r="E15" t="s">
        <v>1766</v>
      </c>
      <c r="F15" t="s">
        <v>420</v>
      </c>
      <c r="G15" t="s">
        <v>206</v>
      </c>
      <c r="H15" t="s">
        <v>150</v>
      </c>
      <c r="I15" t="s">
        <v>1091</v>
      </c>
      <c r="J15" s="77">
        <v>5.53</v>
      </c>
      <c r="K15" t="s">
        <v>102</v>
      </c>
      <c r="L15" s="78">
        <v>1.55E-2</v>
      </c>
      <c r="M15" s="78">
        <v>2.0899999999999998E-2</v>
      </c>
      <c r="N15" s="77">
        <v>7522398</v>
      </c>
      <c r="O15" s="77">
        <v>98.69</v>
      </c>
      <c r="P15" s="77">
        <v>7423.8545862000001</v>
      </c>
      <c r="Q15" s="78">
        <v>1.2500000000000001E-2</v>
      </c>
      <c r="R15" s="78">
        <v>0.21510000000000001</v>
      </c>
      <c r="S15" s="78">
        <v>2.5000000000000001E-3</v>
      </c>
    </row>
    <row r="16" spans="2:81">
      <c r="B16" t="s">
        <v>1767</v>
      </c>
      <c r="C16" t="s">
        <v>1768</v>
      </c>
      <c r="D16" t="s">
        <v>123</v>
      </c>
      <c r="E16" t="s">
        <v>1766</v>
      </c>
      <c r="F16" t="s">
        <v>420</v>
      </c>
      <c r="G16" t="s">
        <v>206</v>
      </c>
      <c r="H16" t="s">
        <v>150</v>
      </c>
      <c r="I16" t="s">
        <v>1769</v>
      </c>
      <c r="J16" s="77">
        <v>8.09</v>
      </c>
      <c r="K16" t="s">
        <v>102</v>
      </c>
      <c r="L16" s="78">
        <v>1.7500000000000002E-2</v>
      </c>
      <c r="M16" s="78">
        <v>2.2700000000000001E-2</v>
      </c>
      <c r="N16" s="77">
        <v>2850000</v>
      </c>
      <c r="O16" s="77">
        <v>97.63</v>
      </c>
      <c r="P16" s="77">
        <v>2782.4549999999999</v>
      </c>
      <c r="Q16" s="78">
        <v>7.1000000000000004E-3</v>
      </c>
      <c r="R16" s="78">
        <v>8.0600000000000005E-2</v>
      </c>
      <c r="S16" s="78">
        <v>8.9999999999999998E-4</v>
      </c>
    </row>
    <row r="17" spans="2:19">
      <c r="B17" t="s">
        <v>1770</v>
      </c>
      <c r="C17" t="s">
        <v>1771</v>
      </c>
      <c r="D17" t="s">
        <v>123</v>
      </c>
      <c r="E17" t="s">
        <v>1772</v>
      </c>
      <c r="F17" t="s">
        <v>451</v>
      </c>
      <c r="G17" t="s">
        <v>206</v>
      </c>
      <c r="H17" t="s">
        <v>150</v>
      </c>
      <c r="I17" t="s">
        <v>1773</v>
      </c>
      <c r="J17" s="77">
        <v>8.74</v>
      </c>
      <c r="K17" t="s">
        <v>102</v>
      </c>
      <c r="L17" s="78">
        <v>8.3000000000000001E-3</v>
      </c>
      <c r="M17" s="78">
        <v>1.9599999999999999E-2</v>
      </c>
      <c r="N17" s="77">
        <v>1194047</v>
      </c>
      <c r="O17" s="77">
        <v>97.04</v>
      </c>
      <c r="P17" s="77">
        <v>1158.7032088000001</v>
      </c>
      <c r="Q17" s="78">
        <v>3.3999999999999998E-3</v>
      </c>
      <c r="R17" s="78">
        <v>3.3599999999999998E-2</v>
      </c>
      <c r="S17" s="78">
        <v>4.0000000000000002E-4</v>
      </c>
    </row>
    <row r="18" spans="2:19">
      <c r="B18" s="79" t="s">
        <v>1758</v>
      </c>
      <c r="C18" s="16"/>
      <c r="D18" s="16"/>
      <c r="E18" s="16"/>
      <c r="J18" s="81">
        <v>3.18</v>
      </c>
      <c r="M18" s="80">
        <v>5.6000000000000001E-2</v>
      </c>
      <c r="N18" s="81">
        <v>17500189.07</v>
      </c>
      <c r="P18" s="81">
        <v>16702.758422846</v>
      </c>
      <c r="R18" s="80">
        <v>0.4839</v>
      </c>
      <c r="S18" s="80">
        <v>5.4999999999999997E-3</v>
      </c>
    </row>
    <row r="19" spans="2:19">
      <c r="B19" t="s">
        <v>1774</v>
      </c>
      <c r="C19" t="s">
        <v>1775</v>
      </c>
      <c r="D19" t="s">
        <v>123</v>
      </c>
      <c r="E19" t="s">
        <v>1776</v>
      </c>
      <c r="F19" t="s">
        <v>807</v>
      </c>
      <c r="G19" t="s">
        <v>206</v>
      </c>
      <c r="H19" t="s">
        <v>150</v>
      </c>
      <c r="I19" t="s">
        <v>1777</v>
      </c>
      <c r="J19" s="77">
        <v>5.53</v>
      </c>
      <c r="K19" t="s">
        <v>102</v>
      </c>
      <c r="L19" s="78">
        <v>3.7400000000000003E-2</v>
      </c>
      <c r="M19" s="78">
        <v>4.65E-2</v>
      </c>
      <c r="N19" s="77">
        <v>1543132.64</v>
      </c>
      <c r="O19" s="77">
        <v>95.58</v>
      </c>
      <c r="P19" s="77">
        <v>1474.9261773119999</v>
      </c>
      <c r="Q19" s="78">
        <v>2.3E-3</v>
      </c>
      <c r="R19" s="78">
        <v>4.2700000000000002E-2</v>
      </c>
      <c r="S19" s="78">
        <v>5.0000000000000001E-4</v>
      </c>
    </row>
    <row r="20" spans="2:19">
      <c r="B20" t="s">
        <v>1778</v>
      </c>
      <c r="C20" t="s">
        <v>1779</v>
      </c>
      <c r="D20" t="s">
        <v>123</v>
      </c>
      <c r="E20" t="s">
        <v>1776</v>
      </c>
      <c r="F20" t="s">
        <v>807</v>
      </c>
      <c r="G20" t="s">
        <v>206</v>
      </c>
      <c r="H20" t="s">
        <v>150</v>
      </c>
      <c r="I20" t="s">
        <v>1777</v>
      </c>
      <c r="J20" s="77">
        <v>1.89</v>
      </c>
      <c r="K20" t="s">
        <v>102</v>
      </c>
      <c r="L20" s="78">
        <v>2.5000000000000001E-2</v>
      </c>
      <c r="M20" s="78">
        <v>3.9100000000000003E-2</v>
      </c>
      <c r="N20" s="77">
        <v>1439848.78</v>
      </c>
      <c r="O20" s="77">
        <v>97.61</v>
      </c>
      <c r="P20" s="77">
        <v>1405.436394158</v>
      </c>
      <c r="Q20" s="78">
        <v>2.5999999999999999E-3</v>
      </c>
      <c r="R20" s="78">
        <v>4.07E-2</v>
      </c>
      <c r="S20" s="78">
        <v>5.0000000000000001E-4</v>
      </c>
    </row>
    <row r="21" spans="2:19">
      <c r="B21" t="s">
        <v>1780</v>
      </c>
      <c r="C21" t="s">
        <v>1781</v>
      </c>
      <c r="D21" t="s">
        <v>123</v>
      </c>
      <c r="E21" t="s">
        <v>1272</v>
      </c>
      <c r="F21" t="s">
        <v>719</v>
      </c>
      <c r="G21" t="s">
        <v>574</v>
      </c>
      <c r="H21" t="s">
        <v>336</v>
      </c>
      <c r="I21" t="s">
        <v>1782</v>
      </c>
      <c r="J21" s="77">
        <v>4.1399999999999997</v>
      </c>
      <c r="K21" t="s">
        <v>102</v>
      </c>
      <c r="L21" s="78">
        <v>3.3500000000000002E-2</v>
      </c>
      <c r="M21" s="78">
        <v>5.2699999999999997E-2</v>
      </c>
      <c r="N21" s="77">
        <v>4140000</v>
      </c>
      <c r="O21" s="77">
        <v>93.55</v>
      </c>
      <c r="P21" s="77">
        <v>3872.97</v>
      </c>
      <c r="Q21" s="78">
        <v>4.5999999999999999E-3</v>
      </c>
      <c r="R21" s="78">
        <v>0.11219999999999999</v>
      </c>
      <c r="S21" s="78">
        <v>1.2999999999999999E-3</v>
      </c>
    </row>
    <row r="22" spans="2:19">
      <c r="B22" t="s">
        <v>1783</v>
      </c>
      <c r="C22" t="s">
        <v>1784</v>
      </c>
      <c r="D22" t="s">
        <v>123</v>
      </c>
      <c r="E22" t="s">
        <v>1785</v>
      </c>
      <c r="F22" t="s">
        <v>616</v>
      </c>
      <c r="G22" t="s">
        <v>675</v>
      </c>
      <c r="H22" t="s">
        <v>336</v>
      </c>
      <c r="I22" t="s">
        <v>1786</v>
      </c>
      <c r="J22" s="77">
        <v>2.91</v>
      </c>
      <c r="K22" t="s">
        <v>102</v>
      </c>
      <c r="L22" s="78">
        <v>2.86E-2</v>
      </c>
      <c r="M22" s="78">
        <v>5.9200000000000003E-2</v>
      </c>
      <c r="N22" s="77">
        <v>3200000</v>
      </c>
      <c r="O22" s="77">
        <v>93.98</v>
      </c>
      <c r="P22" s="77">
        <v>3007.36</v>
      </c>
      <c r="Q22" s="78">
        <v>0.02</v>
      </c>
      <c r="R22" s="78">
        <v>8.7099999999999997E-2</v>
      </c>
      <c r="S22" s="78">
        <v>1E-3</v>
      </c>
    </row>
    <row r="23" spans="2:19">
      <c r="B23" t="s">
        <v>1787</v>
      </c>
      <c r="C23" t="s">
        <v>1788</v>
      </c>
      <c r="D23" t="s">
        <v>123</v>
      </c>
      <c r="E23" t="s">
        <v>1789</v>
      </c>
      <c r="F23" t="s">
        <v>616</v>
      </c>
      <c r="G23" t="s">
        <v>671</v>
      </c>
      <c r="H23" t="s">
        <v>150</v>
      </c>
      <c r="I23" t="s">
        <v>1790</v>
      </c>
      <c r="J23" s="77">
        <v>3.21</v>
      </c>
      <c r="K23" t="s">
        <v>102</v>
      </c>
      <c r="L23" s="78">
        <v>4.4699999999999997E-2</v>
      </c>
      <c r="M23" s="78">
        <v>6.3399999999999998E-2</v>
      </c>
      <c r="N23" s="77">
        <v>2683763.0299999998</v>
      </c>
      <c r="O23" s="77">
        <v>95.62</v>
      </c>
      <c r="P23" s="77">
        <v>2566.2142092859999</v>
      </c>
      <c r="Q23" s="78">
        <v>4.7000000000000002E-3</v>
      </c>
      <c r="R23" s="78">
        <v>7.4399999999999994E-2</v>
      </c>
      <c r="S23" s="78">
        <v>8.9999999999999998E-4</v>
      </c>
    </row>
    <row r="24" spans="2:19">
      <c r="B24" t="s">
        <v>1791</v>
      </c>
      <c r="C24" t="s">
        <v>1792</v>
      </c>
      <c r="D24" t="s">
        <v>123</v>
      </c>
      <c r="E24" t="s">
        <v>1793</v>
      </c>
      <c r="F24" t="s">
        <v>584</v>
      </c>
      <c r="G24" t="s">
        <v>969</v>
      </c>
      <c r="H24" t="s">
        <v>150</v>
      </c>
      <c r="I24" t="s">
        <v>1794</v>
      </c>
      <c r="J24" s="77">
        <v>2.65</v>
      </c>
      <c r="K24" t="s">
        <v>102</v>
      </c>
      <c r="L24" s="78">
        <v>4.2999999999999997E-2</v>
      </c>
      <c r="M24" s="78">
        <v>5.6800000000000003E-2</v>
      </c>
      <c r="N24" s="77">
        <v>3177000</v>
      </c>
      <c r="O24" s="77">
        <v>97.71</v>
      </c>
      <c r="P24" s="77">
        <v>3104.2467000000001</v>
      </c>
      <c r="Q24" s="78">
        <v>1.7299999999999999E-2</v>
      </c>
      <c r="R24" s="78">
        <v>8.9899999999999994E-2</v>
      </c>
      <c r="S24" s="78">
        <v>1E-3</v>
      </c>
    </row>
    <row r="25" spans="2:19">
      <c r="B25" t="s">
        <v>1795</v>
      </c>
      <c r="C25" t="s">
        <v>1796</v>
      </c>
      <c r="D25" t="s">
        <v>123</v>
      </c>
      <c r="E25" t="s">
        <v>1797</v>
      </c>
      <c r="F25" t="s">
        <v>685</v>
      </c>
      <c r="G25" t="s">
        <v>219</v>
      </c>
      <c r="H25" t="s">
        <v>715</v>
      </c>
      <c r="I25" t="s">
        <v>1798</v>
      </c>
      <c r="J25" s="77">
        <v>0</v>
      </c>
      <c r="K25" t="s">
        <v>102</v>
      </c>
      <c r="L25" s="78">
        <v>8.6499999999999994E-2</v>
      </c>
      <c r="M25" s="78">
        <v>0</v>
      </c>
      <c r="N25" s="77">
        <v>41444.620000000003</v>
      </c>
      <c r="O25" s="77">
        <v>61.95</v>
      </c>
      <c r="P25" s="77">
        <v>25.674942089999998</v>
      </c>
      <c r="Q25" s="78">
        <v>1.5E-3</v>
      </c>
      <c r="R25" s="78">
        <v>6.9999999999999999E-4</v>
      </c>
      <c r="S25" s="78">
        <v>0</v>
      </c>
    </row>
    <row r="26" spans="2:19">
      <c r="B26" t="s">
        <v>1799</v>
      </c>
      <c r="C26" t="s">
        <v>1800</v>
      </c>
      <c r="D26" t="s">
        <v>123</v>
      </c>
      <c r="E26" t="s">
        <v>1801</v>
      </c>
      <c r="F26" t="s">
        <v>657</v>
      </c>
      <c r="G26" t="s">
        <v>219</v>
      </c>
      <c r="H26" t="s">
        <v>715</v>
      </c>
      <c r="I26" t="s">
        <v>1128</v>
      </c>
      <c r="J26" s="77">
        <v>0.9</v>
      </c>
      <c r="K26" t="s">
        <v>102</v>
      </c>
      <c r="L26" s="78">
        <v>4.1500000000000002E-2</v>
      </c>
      <c r="M26" s="78">
        <v>7.2999999999999995E-2</v>
      </c>
      <c r="N26" s="77">
        <v>1275000</v>
      </c>
      <c r="O26" s="77">
        <v>97.72</v>
      </c>
      <c r="P26" s="77">
        <v>1245.93</v>
      </c>
      <c r="Q26" s="78">
        <v>1.06E-2</v>
      </c>
      <c r="R26" s="78">
        <v>3.61E-2</v>
      </c>
      <c r="S26" s="78">
        <v>4.0000000000000002E-4</v>
      </c>
    </row>
    <row r="27" spans="2:19">
      <c r="B27" s="79" t="s">
        <v>354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219</v>
      </c>
      <c r="C28" t="s">
        <v>219</v>
      </c>
      <c r="D28" s="16"/>
      <c r="E28" s="16"/>
      <c r="F28" t="s">
        <v>219</v>
      </c>
      <c r="G28" t="s">
        <v>219</v>
      </c>
      <c r="J28" s="77">
        <v>0</v>
      </c>
      <c r="K28" t="s">
        <v>219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1154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219</v>
      </c>
      <c r="C30" t="s">
        <v>219</v>
      </c>
      <c r="D30" s="16"/>
      <c r="E30" s="16"/>
      <c r="F30" t="s">
        <v>219</v>
      </c>
      <c r="G30" t="s">
        <v>219</v>
      </c>
      <c r="J30" s="77">
        <v>0</v>
      </c>
      <c r="K30" t="s">
        <v>219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224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355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219</v>
      </c>
      <c r="C33" t="s">
        <v>219</v>
      </c>
      <c r="D33" s="16"/>
      <c r="E33" s="16"/>
      <c r="F33" t="s">
        <v>219</v>
      </c>
      <c r="G33" t="s">
        <v>219</v>
      </c>
      <c r="J33" s="77">
        <v>0</v>
      </c>
      <c r="K33" t="s">
        <v>219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356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219</v>
      </c>
      <c r="C35" t="s">
        <v>219</v>
      </c>
      <c r="D35" s="16"/>
      <c r="E35" s="16"/>
      <c r="F35" t="s">
        <v>219</v>
      </c>
      <c r="G35" t="s">
        <v>219</v>
      </c>
      <c r="J35" s="77">
        <v>0</v>
      </c>
      <c r="K35" t="s">
        <v>219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226</v>
      </c>
      <c r="C36" s="16"/>
      <c r="D36" s="16"/>
      <c r="E36" s="16"/>
    </row>
    <row r="37" spans="2:19">
      <c r="B37" t="s">
        <v>349</v>
      </c>
      <c r="C37" s="16"/>
      <c r="D37" s="16"/>
      <c r="E37" s="16"/>
    </row>
    <row r="38" spans="2:19">
      <c r="B38" t="s">
        <v>350</v>
      </c>
      <c r="C38" s="16"/>
      <c r="D38" s="16"/>
      <c r="E38" s="16"/>
    </row>
    <row r="39" spans="2:19">
      <c r="B39" t="s">
        <v>351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219</v>
      </c>
      <c r="C13" t="s">
        <v>219</v>
      </c>
      <c r="D13" s="16"/>
      <c r="E13" s="16"/>
      <c r="F13" t="s">
        <v>219</v>
      </c>
      <c r="G13" t="s">
        <v>219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224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355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219</v>
      </c>
      <c r="C16" t="s">
        <v>219</v>
      </c>
      <c r="D16" s="16"/>
      <c r="E16" s="16"/>
      <c r="F16" t="s">
        <v>219</v>
      </c>
      <c r="G16" t="s">
        <v>219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356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219</v>
      </c>
      <c r="C18" t="s">
        <v>219</v>
      </c>
      <c r="D18" s="16"/>
      <c r="E18" s="16"/>
      <c r="F18" t="s">
        <v>219</v>
      </c>
      <c r="G18" t="s">
        <v>219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349</v>
      </c>
      <c r="C20" s="16"/>
      <c r="D20" s="16"/>
      <c r="E20" s="16"/>
    </row>
    <row r="21" spans="2:13">
      <c r="B21" t="s">
        <v>350</v>
      </c>
      <c r="C21" s="16"/>
      <c r="D21" s="16"/>
      <c r="E21" s="16"/>
    </row>
    <row r="22" spans="2:13">
      <c r="B22" t="s">
        <v>351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3" workbookViewId="0">
      <selection activeCell="I21" sqref="I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8507912.5</v>
      </c>
      <c r="G11" s="7"/>
      <c r="H11" s="75">
        <v>9548.7783425295002</v>
      </c>
      <c r="I11" s="7"/>
      <c r="J11" s="76">
        <v>1</v>
      </c>
      <c r="K11" s="76">
        <v>3.2000000000000002E-3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8507912.5</v>
      </c>
      <c r="H12" s="81">
        <v>9548.7783425295002</v>
      </c>
      <c r="J12" s="80">
        <v>1</v>
      </c>
      <c r="K12" s="80">
        <v>3.2000000000000002E-3</v>
      </c>
    </row>
    <row r="13" spans="2:55">
      <c r="B13" s="79" t="s">
        <v>1802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219</v>
      </c>
      <c r="C14" t="s">
        <v>219</v>
      </c>
      <c r="D14" t="s">
        <v>219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1803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219</v>
      </c>
      <c r="C16" t="s">
        <v>219</v>
      </c>
      <c r="D16" t="s">
        <v>219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1804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1805</v>
      </c>
      <c r="C19" s="16"/>
      <c r="F19" s="81">
        <v>8507912.5</v>
      </c>
      <c r="H19" s="81">
        <v>9548.7783425295002</v>
      </c>
      <c r="J19" s="80">
        <v>1</v>
      </c>
      <c r="K19" s="80">
        <v>3.2000000000000002E-3</v>
      </c>
    </row>
    <row r="20" spans="2:11">
      <c r="B20" t="s">
        <v>1806</v>
      </c>
      <c r="C20" t="s">
        <v>1807</v>
      </c>
      <c r="D20" t="s">
        <v>102</v>
      </c>
      <c r="E20" t="s">
        <v>1808</v>
      </c>
      <c r="F20" s="77">
        <v>8507912.5</v>
      </c>
      <c r="G20" s="77">
        <v>112.234092</v>
      </c>
      <c r="H20" s="77">
        <v>9548.7783425295002</v>
      </c>
      <c r="I20" s="78">
        <v>2.24E-2</v>
      </c>
      <c r="J20" s="78">
        <v>1</v>
      </c>
      <c r="K20" s="78">
        <v>3.2000000000000002E-3</v>
      </c>
    </row>
    <row r="21" spans="2:11">
      <c r="B21" s="79" t="s">
        <v>224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1809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219</v>
      </c>
      <c r="C23" t="s">
        <v>219</v>
      </c>
      <c r="D23" t="s">
        <v>219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1810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1811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1812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B31" t="s">
        <v>349</v>
      </c>
      <c r="C31" s="16"/>
    </row>
    <row r="32" spans="2:11">
      <c r="B32" t="s">
        <v>350</v>
      </c>
      <c r="C32" s="16"/>
    </row>
    <row r="33" spans="2:3">
      <c r="B33" t="s">
        <v>351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161635</v>
      </c>
      <c r="H11" s="7"/>
      <c r="I11" s="75">
        <v>7.4670566838000001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1813</v>
      </c>
      <c r="C12" s="16"/>
      <c r="D12" s="16"/>
      <c r="G12" s="81">
        <v>161635</v>
      </c>
      <c r="I12" s="81">
        <v>7.4670566838000001</v>
      </c>
      <c r="K12" s="80">
        <v>1</v>
      </c>
      <c r="L12" s="80">
        <v>0</v>
      </c>
    </row>
    <row r="13" spans="2:59">
      <c r="B13" t="s">
        <v>1814</v>
      </c>
      <c r="C13" t="s">
        <v>1815</v>
      </c>
      <c r="D13" t="s">
        <v>719</v>
      </c>
      <c r="E13" t="s">
        <v>102</v>
      </c>
      <c r="F13" t="s">
        <v>1816</v>
      </c>
      <c r="G13" s="77">
        <v>5600</v>
      </c>
      <c r="H13" s="77">
        <v>6.9480000000000002E-3</v>
      </c>
      <c r="I13" s="77">
        <v>3.89088E-4</v>
      </c>
      <c r="J13" s="78">
        <v>0</v>
      </c>
      <c r="K13" s="78">
        <v>1E-4</v>
      </c>
      <c r="L13" s="78">
        <v>0</v>
      </c>
    </row>
    <row r="14" spans="2:59">
      <c r="B14" t="s">
        <v>1817</v>
      </c>
      <c r="C14" t="s">
        <v>1818</v>
      </c>
      <c r="D14" t="s">
        <v>1008</v>
      </c>
      <c r="E14" t="s">
        <v>102</v>
      </c>
      <c r="F14" t="s">
        <v>387</v>
      </c>
      <c r="G14" s="77">
        <v>5035</v>
      </c>
      <c r="H14" s="77">
        <v>148.285988</v>
      </c>
      <c r="I14" s="77">
        <v>7.4661994957999998</v>
      </c>
      <c r="J14" s="78">
        <v>0</v>
      </c>
      <c r="K14" s="78">
        <v>0.99990000000000001</v>
      </c>
      <c r="L14" s="78">
        <v>0</v>
      </c>
    </row>
    <row r="15" spans="2:59">
      <c r="B15" t="s">
        <v>1819</v>
      </c>
      <c r="C15" t="s">
        <v>1820</v>
      </c>
      <c r="D15" t="s">
        <v>1426</v>
      </c>
      <c r="E15" t="s">
        <v>102</v>
      </c>
      <c r="F15" t="s">
        <v>438</v>
      </c>
      <c r="G15" s="77">
        <v>151000</v>
      </c>
      <c r="H15" s="77">
        <v>3.1E-4</v>
      </c>
      <c r="I15" s="77">
        <v>4.6809999999999999E-4</v>
      </c>
      <c r="J15" s="78">
        <v>0</v>
      </c>
      <c r="K15" s="78">
        <v>1E-4</v>
      </c>
      <c r="L15" s="78">
        <v>0</v>
      </c>
    </row>
    <row r="16" spans="2:59">
      <c r="B16" s="79" t="s">
        <v>1711</v>
      </c>
      <c r="C16" s="16"/>
      <c r="D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219</v>
      </c>
      <c r="C17" t="s">
        <v>219</v>
      </c>
      <c r="D17" t="s">
        <v>219</v>
      </c>
      <c r="E17" t="s">
        <v>219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C18" s="16"/>
      <c r="D18" s="16"/>
    </row>
    <row r="19" spans="2:12">
      <c r="B19" t="s">
        <v>349</v>
      </c>
      <c r="C19" s="16"/>
      <c r="D19" s="16"/>
    </row>
    <row r="20" spans="2:12">
      <c r="B20" t="s">
        <v>350</v>
      </c>
      <c r="C20" s="16"/>
      <c r="D20" s="16"/>
    </row>
    <row r="21" spans="2:12">
      <c r="B21" t="s">
        <v>351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1712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1713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1714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1154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1712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1715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1714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1716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1154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219</v>
      </c>
      <c r="C33" t="s">
        <v>219</v>
      </c>
      <c r="D33" t="s">
        <v>219</v>
      </c>
      <c r="E33" t="s">
        <v>219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349</v>
      </c>
      <c r="C35" s="16"/>
      <c r="D35" s="16"/>
    </row>
    <row r="36" spans="2:12">
      <c r="B36" t="s">
        <v>350</v>
      </c>
      <c r="C36" s="16"/>
      <c r="D36" s="16"/>
    </row>
    <row r="37" spans="2:12">
      <c r="B37" t="s">
        <v>351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1712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219</v>
      </c>
      <c r="C14" t="s">
        <v>219</v>
      </c>
      <c r="D14" t="s">
        <v>219</v>
      </c>
      <c r="E14" t="s">
        <v>219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1713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219</v>
      </c>
      <c r="C16" t="s">
        <v>219</v>
      </c>
      <c r="D16" t="s">
        <v>219</v>
      </c>
      <c r="E16" t="s">
        <v>219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1821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219</v>
      </c>
      <c r="C18" t="s">
        <v>219</v>
      </c>
      <c r="D18" t="s">
        <v>219</v>
      </c>
      <c r="E18" t="s">
        <v>219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1714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219</v>
      </c>
      <c r="C20" t="s">
        <v>219</v>
      </c>
      <c r="D20" t="s">
        <v>219</v>
      </c>
      <c r="E20" t="s">
        <v>219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1154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219</v>
      </c>
      <c r="C22" t="s">
        <v>219</v>
      </c>
      <c r="D22" t="s">
        <v>219</v>
      </c>
      <c r="E22" t="s">
        <v>219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224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1712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219</v>
      </c>
      <c r="C25" t="s">
        <v>219</v>
      </c>
      <c r="D25" t="s">
        <v>219</v>
      </c>
      <c r="E25" t="s">
        <v>219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1715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219</v>
      </c>
      <c r="C27" t="s">
        <v>219</v>
      </c>
      <c r="D27" t="s">
        <v>219</v>
      </c>
      <c r="E27" t="s">
        <v>219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1714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219</v>
      </c>
      <c r="C29" t="s">
        <v>219</v>
      </c>
      <c r="D29" t="s">
        <v>219</v>
      </c>
      <c r="E29" t="s">
        <v>219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1154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219</v>
      </c>
      <c r="C31" t="s">
        <v>219</v>
      </c>
      <c r="D31" t="s">
        <v>219</v>
      </c>
      <c r="E31" t="s">
        <v>219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2:4">
      <c r="B33" t="s">
        <v>349</v>
      </c>
      <c r="C33" s="16"/>
      <c r="D33" s="16"/>
    </row>
    <row r="34" spans="2:4">
      <c r="B34" t="s">
        <v>350</v>
      </c>
      <c r="C34" s="16"/>
      <c r="D34" s="16"/>
    </row>
    <row r="35" spans="2:4">
      <c r="B35" t="s">
        <v>351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1745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219</v>
      </c>
      <c r="C14" t="s">
        <v>219</v>
      </c>
      <c r="D14" s="16"/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1746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219</v>
      </c>
      <c r="C16" t="s">
        <v>219</v>
      </c>
      <c r="D16" s="16"/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1747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1748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219</v>
      </c>
      <c r="C19" t="s">
        <v>219</v>
      </c>
      <c r="D19" s="16"/>
      <c r="E19" t="s">
        <v>219</v>
      </c>
      <c r="H19" s="77">
        <v>0</v>
      </c>
      <c r="I19" t="s">
        <v>219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1749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219</v>
      </c>
      <c r="C21" t="s">
        <v>219</v>
      </c>
      <c r="D21" s="16"/>
      <c r="E21" t="s">
        <v>219</v>
      </c>
      <c r="H21" s="77">
        <v>0</v>
      </c>
      <c r="I21" t="s">
        <v>219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1750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219</v>
      </c>
      <c r="C23" t="s">
        <v>219</v>
      </c>
      <c r="D23" s="16"/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1751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219</v>
      </c>
      <c r="C25" t="s">
        <v>219</v>
      </c>
      <c r="D25" s="16"/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1745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219</v>
      </c>
      <c r="C28" t="s">
        <v>219</v>
      </c>
      <c r="D28" s="16"/>
      <c r="E28" t="s">
        <v>219</v>
      </c>
      <c r="H28" s="77">
        <v>0</v>
      </c>
      <c r="I28" t="s">
        <v>219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1746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219</v>
      </c>
      <c r="C30" t="s">
        <v>219</v>
      </c>
      <c r="D30" s="16"/>
      <c r="E30" t="s">
        <v>219</v>
      </c>
      <c r="H30" s="77">
        <v>0</v>
      </c>
      <c r="I30" t="s">
        <v>219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1747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1748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219</v>
      </c>
      <c r="C33" t="s">
        <v>219</v>
      </c>
      <c r="D33" s="16"/>
      <c r="E33" t="s">
        <v>219</v>
      </c>
      <c r="H33" s="77">
        <v>0</v>
      </c>
      <c r="I33" t="s">
        <v>219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1749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219</v>
      </c>
      <c r="C35" t="s">
        <v>219</v>
      </c>
      <c r="D35" s="16"/>
      <c r="E35" t="s">
        <v>219</v>
      </c>
      <c r="H35" s="77">
        <v>0</v>
      </c>
      <c r="I35" t="s">
        <v>219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1750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219</v>
      </c>
      <c r="C37" t="s">
        <v>219</v>
      </c>
      <c r="D37" s="16"/>
      <c r="E37" t="s">
        <v>219</v>
      </c>
      <c r="H37" s="77">
        <v>0</v>
      </c>
      <c r="I37" t="s">
        <v>219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1751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219</v>
      </c>
      <c r="C39" t="s">
        <v>219</v>
      </c>
      <c r="D39" s="16"/>
      <c r="E39" t="s">
        <v>219</v>
      </c>
      <c r="H39" s="77">
        <v>0</v>
      </c>
      <c r="I39" t="s">
        <v>219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349</v>
      </c>
      <c r="D41" s="16"/>
    </row>
    <row r="42" spans="2:17">
      <c r="B42" t="s">
        <v>350</v>
      </c>
      <c r="D42" s="16"/>
    </row>
    <row r="43" spans="2:17">
      <c r="B43" t="s">
        <v>351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3.74</v>
      </c>
      <c r="J11" s="18"/>
      <c r="K11" s="18"/>
      <c r="L11" s="18"/>
      <c r="M11" s="76">
        <v>0</v>
      </c>
      <c r="N11" s="75">
        <v>62126777.239</v>
      </c>
      <c r="O11" s="7"/>
      <c r="P11" s="75">
        <v>72132.710030557195</v>
      </c>
      <c r="Q11" s="76">
        <v>1</v>
      </c>
      <c r="R11" s="76">
        <v>2.3900000000000001E-2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3.74</v>
      </c>
      <c r="M12" s="80">
        <v>0</v>
      </c>
      <c r="N12" s="81">
        <v>62126777.239</v>
      </c>
      <c r="P12" s="81">
        <v>72132.710030557195</v>
      </c>
      <c r="Q12" s="80">
        <v>1</v>
      </c>
      <c r="R12" s="80">
        <v>2.3900000000000001E-2</v>
      </c>
    </row>
    <row r="13" spans="2:60">
      <c r="B13" s="79" t="s">
        <v>1822</v>
      </c>
      <c r="I13" s="81">
        <v>3.74</v>
      </c>
      <c r="M13" s="80">
        <v>0</v>
      </c>
      <c r="N13" s="81">
        <v>62126777.239</v>
      </c>
      <c r="P13" s="81">
        <v>72132.710030557195</v>
      </c>
      <c r="Q13" s="80">
        <v>1</v>
      </c>
      <c r="R13" s="80">
        <v>2.3900000000000001E-2</v>
      </c>
    </row>
    <row r="14" spans="2:60">
      <c r="B14" t="s">
        <v>1852</v>
      </c>
      <c r="C14" t="s">
        <v>1823</v>
      </c>
      <c r="D14" t="s">
        <v>1824</v>
      </c>
      <c r="F14" t="s">
        <v>1825</v>
      </c>
      <c r="G14" t="s">
        <v>232</v>
      </c>
      <c r="H14" t="s">
        <v>1826</v>
      </c>
      <c r="I14" s="77">
        <v>3.74</v>
      </c>
      <c r="J14" t="s">
        <v>1827</v>
      </c>
      <c r="K14" t="s">
        <v>102</v>
      </c>
      <c r="L14" s="78">
        <v>0</v>
      </c>
      <c r="M14" s="78">
        <v>0</v>
      </c>
      <c r="N14" s="77">
        <v>62126777.239</v>
      </c>
      <c r="O14" s="77">
        <v>116.10566849953386</v>
      </c>
      <c r="P14" s="77">
        <v>72132.710030557195</v>
      </c>
      <c r="Q14" s="78">
        <v>1</v>
      </c>
      <c r="R14" s="78">
        <v>2.3900000000000001E-2</v>
      </c>
    </row>
    <row r="15" spans="2:60">
      <c r="B15" s="79" t="s">
        <v>1828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219</v>
      </c>
      <c r="D16" t="s">
        <v>219</v>
      </c>
      <c r="F16" t="s">
        <v>219</v>
      </c>
      <c r="I16" s="77">
        <v>0</v>
      </c>
      <c r="J16" t="s">
        <v>219</v>
      </c>
      <c r="K16" t="s">
        <v>219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1829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219</v>
      </c>
      <c r="D18" t="s">
        <v>219</v>
      </c>
      <c r="F18" t="s">
        <v>219</v>
      </c>
      <c r="I18" s="77">
        <v>0</v>
      </c>
      <c r="J18" t="s">
        <v>219</v>
      </c>
      <c r="K18" t="s">
        <v>219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1830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219</v>
      </c>
      <c r="D20" t="s">
        <v>219</v>
      </c>
      <c r="F20" t="s">
        <v>219</v>
      </c>
      <c r="I20" s="77">
        <v>0</v>
      </c>
      <c r="J20" t="s">
        <v>219</v>
      </c>
      <c r="K20" t="s">
        <v>219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1831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219</v>
      </c>
      <c r="D22" t="s">
        <v>219</v>
      </c>
      <c r="F22" t="s">
        <v>219</v>
      </c>
      <c r="I22" s="77">
        <v>0</v>
      </c>
      <c r="J22" t="s">
        <v>219</v>
      </c>
      <c r="K22" t="s">
        <v>219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1832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1833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219</v>
      </c>
      <c r="D25" t="s">
        <v>219</v>
      </c>
      <c r="F25" t="s">
        <v>219</v>
      </c>
      <c r="I25" s="77">
        <v>0</v>
      </c>
      <c r="J25" t="s">
        <v>219</v>
      </c>
      <c r="K25" t="s">
        <v>219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1834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219</v>
      </c>
      <c r="D27" t="s">
        <v>219</v>
      </c>
      <c r="F27" t="s">
        <v>219</v>
      </c>
      <c r="I27" s="77">
        <v>0</v>
      </c>
      <c r="J27" t="s">
        <v>219</v>
      </c>
      <c r="K27" t="s">
        <v>219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1835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219</v>
      </c>
      <c r="D29" t="s">
        <v>219</v>
      </c>
      <c r="F29" t="s">
        <v>219</v>
      </c>
      <c r="I29" s="77">
        <v>0</v>
      </c>
      <c r="J29" t="s">
        <v>219</v>
      </c>
      <c r="K29" t="s">
        <v>219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1836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219</v>
      </c>
      <c r="D31" t="s">
        <v>219</v>
      </c>
      <c r="F31" t="s">
        <v>219</v>
      </c>
      <c r="I31" s="77">
        <v>0</v>
      </c>
      <c r="J31" t="s">
        <v>219</v>
      </c>
      <c r="K31" t="s">
        <v>219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1837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219</v>
      </c>
      <c r="D34" t="s">
        <v>219</v>
      </c>
      <c r="F34" t="s">
        <v>219</v>
      </c>
      <c r="I34" s="77">
        <v>0</v>
      </c>
      <c r="J34" t="s">
        <v>219</v>
      </c>
      <c r="K34" t="s">
        <v>219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1829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219</v>
      </c>
      <c r="D36" t="s">
        <v>219</v>
      </c>
      <c r="F36" t="s">
        <v>219</v>
      </c>
      <c r="I36" s="77">
        <v>0</v>
      </c>
      <c r="J36" t="s">
        <v>219</v>
      </c>
      <c r="K36" t="s">
        <v>219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1830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219</v>
      </c>
      <c r="D38" t="s">
        <v>219</v>
      </c>
      <c r="F38" t="s">
        <v>219</v>
      </c>
      <c r="I38" s="77">
        <v>0</v>
      </c>
      <c r="J38" t="s">
        <v>219</v>
      </c>
      <c r="K38" t="s">
        <v>219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1836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219</v>
      </c>
      <c r="D40" t="s">
        <v>219</v>
      </c>
      <c r="F40" t="s">
        <v>219</v>
      </c>
      <c r="I40" s="77">
        <v>0</v>
      </c>
      <c r="J40" t="s">
        <v>219</v>
      </c>
      <c r="K40" t="s">
        <v>219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349</v>
      </c>
    </row>
    <row r="43" spans="2:18">
      <c r="B43" t="s">
        <v>350</v>
      </c>
    </row>
    <row r="44" spans="2:18">
      <c r="B44" t="s">
        <v>351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1757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219</v>
      </c>
      <c r="C14" t="s">
        <v>219</v>
      </c>
      <c r="E14" t="s">
        <v>219</v>
      </c>
      <c r="G14" s="77">
        <v>0</v>
      </c>
      <c r="H14" t="s">
        <v>219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1758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219</v>
      </c>
      <c r="C16" t="s">
        <v>219</v>
      </c>
      <c r="E16" t="s">
        <v>219</v>
      </c>
      <c r="G16" s="77">
        <v>0</v>
      </c>
      <c r="H16" t="s">
        <v>219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1838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219</v>
      </c>
      <c r="C18" t="s">
        <v>219</v>
      </c>
      <c r="E18" t="s">
        <v>219</v>
      </c>
      <c r="G18" s="77">
        <v>0</v>
      </c>
      <c r="H18" t="s">
        <v>219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1839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219</v>
      </c>
      <c r="C20" t="s">
        <v>219</v>
      </c>
      <c r="E20" t="s">
        <v>219</v>
      </c>
      <c r="G20" s="77">
        <v>0</v>
      </c>
      <c r="H20" t="s">
        <v>219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219</v>
      </c>
      <c r="C22" t="s">
        <v>219</v>
      </c>
      <c r="E22" t="s">
        <v>219</v>
      </c>
      <c r="G22" s="77">
        <v>0</v>
      </c>
      <c r="H22" t="s">
        <v>219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219</v>
      </c>
      <c r="C24" t="s">
        <v>219</v>
      </c>
      <c r="E24" t="s">
        <v>219</v>
      </c>
      <c r="G24" s="77">
        <v>0</v>
      </c>
      <c r="H24" t="s">
        <v>219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349</v>
      </c>
    </row>
    <row r="27" spans="2:15">
      <c r="B27" t="s">
        <v>350</v>
      </c>
    </row>
    <row r="28" spans="2:15">
      <c r="B28" t="s">
        <v>351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1840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219</v>
      </c>
      <c r="E14" s="78">
        <v>0</v>
      </c>
      <c r="F14" t="s">
        <v>219</v>
      </c>
      <c r="G14" s="77">
        <v>0</v>
      </c>
      <c r="H14" s="78">
        <v>0</v>
      </c>
      <c r="I14" s="78">
        <v>0</v>
      </c>
    </row>
    <row r="15" spans="2:55">
      <c r="B15" s="79" t="s">
        <v>1841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219</v>
      </c>
      <c r="E16" s="78">
        <v>0</v>
      </c>
      <c r="F16" t="s">
        <v>219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1840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219</v>
      </c>
      <c r="E19" s="78">
        <v>0</v>
      </c>
      <c r="F19" t="s">
        <v>219</v>
      </c>
      <c r="G19" s="77">
        <v>0</v>
      </c>
      <c r="H19" s="78">
        <v>0</v>
      </c>
      <c r="I19" s="78">
        <v>0</v>
      </c>
    </row>
    <row r="20" spans="2:9">
      <c r="B20" s="79" t="s">
        <v>1841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219</v>
      </c>
      <c r="E21" s="78">
        <v>0</v>
      </c>
      <c r="F21" t="s">
        <v>219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219</v>
      </c>
      <c r="D15" t="s">
        <v>219</v>
      </c>
      <c r="E15" s="19"/>
      <c r="F15" s="78">
        <v>0</v>
      </c>
      <c r="G15" t="s">
        <v>219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68686.276455200001</v>
      </c>
      <c r="J11" s="76">
        <v>1</v>
      </c>
      <c r="K11" s="76">
        <v>2.2800000000000001E-2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219</v>
      </c>
      <c r="C13" t="s">
        <v>219</v>
      </c>
      <c r="D13" t="s">
        <v>219</v>
      </c>
      <c r="E13" s="19"/>
      <c r="F13" s="78">
        <v>0</v>
      </c>
      <c r="G13" t="s">
        <v>219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68686.276455200001</v>
      </c>
      <c r="J14" s="80">
        <v>1</v>
      </c>
      <c r="K14" s="80">
        <v>2.2800000000000001E-2</v>
      </c>
    </row>
    <row r="15" spans="2:60">
      <c r="B15" t="s">
        <v>1842</v>
      </c>
      <c r="C15" t="s">
        <v>1843</v>
      </c>
      <c r="D15" t="s">
        <v>219</v>
      </c>
      <c r="E15" t="s">
        <v>715</v>
      </c>
      <c r="F15" s="78">
        <v>0</v>
      </c>
      <c r="G15" t="s">
        <v>113</v>
      </c>
      <c r="H15" s="78">
        <v>0</v>
      </c>
      <c r="I15" s="77">
        <v>976.08276434599998</v>
      </c>
      <c r="J15" s="78">
        <v>1.4200000000000001E-2</v>
      </c>
      <c r="K15" s="78">
        <v>2.9999999999999997E-4</v>
      </c>
    </row>
    <row r="16" spans="2:60">
      <c r="B16" t="s">
        <v>1844</v>
      </c>
      <c r="C16" t="s">
        <v>1845</v>
      </c>
      <c r="D16" t="s">
        <v>219</v>
      </c>
      <c r="E16" t="s">
        <v>715</v>
      </c>
      <c r="F16" s="78">
        <v>0</v>
      </c>
      <c r="G16" t="s">
        <v>200</v>
      </c>
      <c r="H16" s="78">
        <v>0</v>
      </c>
      <c r="I16" s="77">
        <v>37.431428658000002</v>
      </c>
      <c r="J16" s="78">
        <v>5.0000000000000001E-4</v>
      </c>
      <c r="K16" s="78">
        <v>0</v>
      </c>
    </row>
    <row r="17" spans="2:11">
      <c r="B17" t="s">
        <v>1846</v>
      </c>
      <c r="C17" t="s">
        <v>1847</v>
      </c>
      <c r="D17" t="s">
        <v>219</v>
      </c>
      <c r="E17" t="s">
        <v>715</v>
      </c>
      <c r="F17" s="78">
        <v>0</v>
      </c>
      <c r="G17" t="s">
        <v>120</v>
      </c>
      <c r="H17" s="78">
        <v>0</v>
      </c>
      <c r="I17" s="77">
        <v>2971.0378139519999</v>
      </c>
      <c r="J17" s="78">
        <v>4.3299999999999998E-2</v>
      </c>
      <c r="K17" s="78">
        <v>1E-3</v>
      </c>
    </row>
    <row r="18" spans="2:11">
      <c r="B18" t="s">
        <v>1848</v>
      </c>
      <c r="C18" t="s">
        <v>1849</v>
      </c>
      <c r="D18" t="s">
        <v>219</v>
      </c>
      <c r="E18" t="s">
        <v>715</v>
      </c>
      <c r="F18" s="78">
        <v>0</v>
      </c>
      <c r="G18" t="s">
        <v>110</v>
      </c>
      <c r="H18" s="78">
        <v>0</v>
      </c>
      <c r="I18" s="77">
        <v>1414.5093353039999</v>
      </c>
      <c r="J18" s="78">
        <v>2.06E-2</v>
      </c>
      <c r="K18" s="78">
        <v>5.0000000000000001E-4</v>
      </c>
    </row>
    <row r="19" spans="2:11">
      <c r="B19" t="s">
        <v>1850</v>
      </c>
      <c r="C19" t="s">
        <v>1851</v>
      </c>
      <c r="D19" t="s">
        <v>219</v>
      </c>
      <c r="E19" t="s">
        <v>715</v>
      </c>
      <c r="F19" s="78">
        <v>0</v>
      </c>
      <c r="G19" t="s">
        <v>106</v>
      </c>
      <c r="H19" s="78">
        <v>0</v>
      </c>
      <c r="I19" s="77">
        <v>63287.215112940001</v>
      </c>
      <c r="J19" s="78">
        <v>0.9214</v>
      </c>
      <c r="K19" s="78">
        <v>2.1000000000000001E-2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219</v>
      </c>
      <c r="C13" s="77">
        <v>0</v>
      </c>
    </row>
    <row r="14" spans="2:17">
      <c r="B14" s="79" t="s">
        <v>224</v>
      </c>
      <c r="C14" s="81">
        <v>0</v>
      </c>
    </row>
    <row r="15" spans="2:17">
      <c r="B15" t="s">
        <v>219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1757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219</v>
      </c>
      <c r="C14" t="s">
        <v>219</v>
      </c>
      <c r="D14" t="s">
        <v>219</v>
      </c>
      <c r="E14" t="s">
        <v>219</v>
      </c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1758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219</v>
      </c>
      <c r="C16" t="s">
        <v>219</v>
      </c>
      <c r="D16" t="s">
        <v>219</v>
      </c>
      <c r="E16" t="s">
        <v>219</v>
      </c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219</v>
      </c>
      <c r="C18" t="s">
        <v>219</v>
      </c>
      <c r="D18" t="s">
        <v>219</v>
      </c>
      <c r="E18" t="s">
        <v>219</v>
      </c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219</v>
      </c>
      <c r="C20" t="s">
        <v>219</v>
      </c>
      <c r="D20" t="s">
        <v>219</v>
      </c>
      <c r="E20" t="s">
        <v>219</v>
      </c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349</v>
      </c>
      <c r="D27" s="16"/>
    </row>
    <row r="28" spans="2:16">
      <c r="B28" t="s">
        <v>351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1757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219</v>
      </c>
      <c r="C14" t="s">
        <v>219</v>
      </c>
      <c r="D14" t="s">
        <v>219</v>
      </c>
      <c r="E14" t="s">
        <v>219</v>
      </c>
      <c r="F14" s="15"/>
      <c r="G14" s="15"/>
      <c r="H14" s="77">
        <v>0</v>
      </c>
      <c r="I14" t="s">
        <v>219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1758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219</v>
      </c>
      <c r="C16" t="s">
        <v>219</v>
      </c>
      <c r="D16" t="s">
        <v>219</v>
      </c>
      <c r="E16" t="s">
        <v>219</v>
      </c>
      <c r="F16" s="15"/>
      <c r="G16" s="15"/>
      <c r="H16" s="77">
        <v>0</v>
      </c>
      <c r="I16" t="s">
        <v>219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219</v>
      </c>
      <c r="C18" t="s">
        <v>219</v>
      </c>
      <c r="D18" t="s">
        <v>219</v>
      </c>
      <c r="E18" t="s">
        <v>219</v>
      </c>
      <c r="F18" s="15"/>
      <c r="G18" s="15"/>
      <c r="H18" s="77">
        <v>0</v>
      </c>
      <c r="I18" t="s">
        <v>219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219</v>
      </c>
      <c r="C20" t="s">
        <v>219</v>
      </c>
      <c r="D20" t="s">
        <v>219</v>
      </c>
      <c r="E20" t="s">
        <v>219</v>
      </c>
      <c r="F20" s="15"/>
      <c r="G20" s="15"/>
      <c r="H20" s="77">
        <v>0</v>
      </c>
      <c r="I20" t="s">
        <v>219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219</v>
      </c>
      <c r="C23" t="s">
        <v>219</v>
      </c>
      <c r="D23" t="s">
        <v>219</v>
      </c>
      <c r="E23" t="s">
        <v>219</v>
      </c>
      <c r="H23" s="77">
        <v>0</v>
      </c>
      <c r="I23" t="s">
        <v>219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219</v>
      </c>
      <c r="C25" t="s">
        <v>219</v>
      </c>
      <c r="D25" t="s">
        <v>219</v>
      </c>
      <c r="E25" t="s">
        <v>219</v>
      </c>
      <c r="H25" s="77">
        <v>0</v>
      </c>
      <c r="I25" t="s">
        <v>219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349</v>
      </c>
      <c r="D27" s="16"/>
    </row>
    <row r="28" spans="2:23">
      <c r="B28" t="s">
        <v>350</v>
      </c>
      <c r="D28" s="16"/>
    </row>
    <row r="29" spans="2:23">
      <c r="B29" t="s">
        <v>351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99CAD7-2AF2-4575-B0D6-775A7BD610FF}"/>
</file>

<file path=customXml/itemProps2.xml><?xml version="1.0" encoding="utf-8"?>
<ds:datastoreItem xmlns:ds="http://schemas.openxmlformats.org/officeDocument/2006/customXml" ds:itemID="{414FAD18-782B-4E66-936F-C1A0FE6BBA3D}"/>
</file>

<file path=customXml/itemProps3.xml><?xml version="1.0" encoding="utf-8"?>
<ds:datastoreItem xmlns:ds="http://schemas.openxmlformats.org/officeDocument/2006/customXml" ds:itemID="{B2F9A4F9-F28D-40BB-8E3B-634A8ED1CA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2022-10-30T12:31:44Z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