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2\"/>
    </mc:Choice>
  </mc:AlternateContent>
  <bookViews>
    <workbookView xWindow="0" yWindow="105" windowWidth="24240" windowHeight="12585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O145" i="5" l="1"/>
  <c r="I11" i="6"/>
  <c r="I12" i="6"/>
  <c r="I13" i="6"/>
  <c r="I89" i="6"/>
  <c r="R129" i="5"/>
  <c r="U129" i="5" s="1"/>
  <c r="U239" i="5"/>
  <c r="T239" i="5"/>
  <c r="R239" i="5"/>
  <c r="P239" i="5" s="1"/>
  <c r="L137" i="6"/>
  <c r="O137" i="6" s="1"/>
  <c r="R127" i="5"/>
  <c r="U127" i="5" s="1"/>
  <c r="R231" i="5"/>
  <c r="U231" i="5" s="1"/>
  <c r="R230" i="5"/>
  <c r="U230" i="5" s="1"/>
  <c r="O128" i="6"/>
  <c r="L128" i="6"/>
  <c r="N128" i="6" s="1"/>
  <c r="R256" i="5"/>
  <c r="U256" i="5" s="1"/>
  <c r="R114" i="5"/>
  <c r="P114" i="5" s="1"/>
  <c r="R115" i="5"/>
  <c r="U115" i="5" s="1"/>
  <c r="R179" i="5"/>
  <c r="P179" i="5" s="1"/>
  <c r="R121" i="5"/>
  <c r="U121" i="5" s="1"/>
  <c r="R120" i="5"/>
  <c r="U120" i="5" s="1"/>
  <c r="R228" i="5"/>
  <c r="U228" i="5" s="1"/>
  <c r="R227" i="5"/>
  <c r="T227" i="5" s="1"/>
  <c r="R263" i="5"/>
  <c r="P263" i="5" s="1"/>
  <c r="L121" i="6"/>
  <c r="O121" i="6" s="1"/>
  <c r="L120" i="6"/>
  <c r="J120" i="6" s="1"/>
  <c r="L33" i="6"/>
  <c r="N33" i="6" s="1"/>
  <c r="L32" i="6"/>
  <c r="N32" i="6" s="1"/>
  <c r="R260" i="5"/>
  <c r="P260" i="5" s="1"/>
  <c r="P129" i="5" l="1"/>
  <c r="T129" i="5"/>
  <c r="P120" i="5"/>
  <c r="J137" i="6"/>
  <c r="J32" i="6"/>
  <c r="J128" i="6"/>
  <c r="N137" i="6"/>
  <c r="O32" i="6"/>
  <c r="P127" i="5"/>
  <c r="U179" i="5"/>
  <c r="T256" i="5"/>
  <c r="P230" i="5"/>
  <c r="T231" i="5"/>
  <c r="T127" i="5"/>
  <c r="T230" i="5"/>
  <c r="T179" i="5"/>
  <c r="P256" i="5"/>
  <c r="P231" i="5"/>
  <c r="J33" i="6"/>
  <c r="O33" i="6"/>
  <c r="O120" i="6"/>
  <c r="N120" i="6"/>
  <c r="N121" i="6"/>
  <c r="J121" i="6"/>
  <c r="T263" i="5"/>
  <c r="T121" i="5"/>
  <c r="U263" i="5"/>
  <c r="P227" i="5"/>
  <c r="U227" i="5"/>
  <c r="T120" i="5"/>
  <c r="O121" i="5"/>
  <c r="T228" i="5"/>
  <c r="P228" i="5"/>
  <c r="T114" i="5"/>
  <c r="U114" i="5"/>
  <c r="T260" i="5"/>
  <c r="T115" i="5"/>
  <c r="U260" i="5"/>
  <c r="P115" i="5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C42" i="1"/>
  <c r="D11" i="1" s="1"/>
  <c r="C11" i="1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4" i="2"/>
  <c r="P121" i="5" l="1"/>
  <c r="O13" i="5"/>
  <c r="O12" i="5" s="1"/>
  <c r="O11" i="5" s="1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L12" i="2"/>
  <c r="L14" i="2"/>
  <c r="L16" i="2"/>
  <c r="L18" i="2"/>
  <c r="L20" i="2"/>
  <c r="L22" i="2"/>
  <c r="L24" i="2"/>
  <c r="L26" i="2"/>
  <c r="L28" i="2"/>
  <c r="L30" i="2"/>
  <c r="L32" i="2"/>
  <c r="L34" i="2"/>
  <c r="L36" i="2"/>
</calcChain>
</file>

<file path=xl/sharedStrings.xml><?xml version="1.0" encoding="utf-8"?>
<sst xmlns="http://schemas.openxmlformats.org/spreadsheetml/2006/main" count="6797" uniqueCount="1856">
  <si>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</si>
  <si>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</si>
  <si>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</si>
  <si>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</si>
  <si>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</si>
  <si>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</si>
  <si>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</si>
  <si>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</si>
  <si>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</si>
  <si>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</si>
  <si>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</si>
  <si>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</si>
  <si>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</si>
  <si>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</si>
  <si>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</si>
  <si>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</si>
  <si>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</si>
  <si>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</si>
  <si>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</si>
  <si>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</si>
  <si>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</si>
  <si>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</si>
  <si>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</si>
  <si>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</si>
  <si>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</si>
  <si>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</si>
  <si>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</si>
  <si>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</si>
  <si>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</si>
  <si>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</si>
  <si>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</si>
  <si>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</si>
  <si>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</si>
  <si>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</si>
  <si>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</si>
  <si>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</si>
  <si>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</si>
  <si>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</si>
  <si>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</si>
  <si>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</si>
  <si>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</si>
  <si>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</si>
  <si>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</si>
  <si>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</si>
  <si>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</si>
  <si>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</si>
  <si>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</si>
  <si>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</si>
  <si>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</si>
  <si>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</si>
  <si>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</si>
  <si>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</si>
  <si>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</si>
  <si>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</si>
  <si>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</si>
  <si>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</si>
  <si>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</si>
  <si>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</si>
  <si>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</si>
  <si>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</si>
  <si>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</si>
  <si>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</si>
  <si>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</si>
  <si>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</si>
  <si>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</si>
  <si>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</si>
  <si>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</si>
  <si>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</si>
  <si>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</si>
  <si>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</si>
  <si>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</si>
  <si>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</si>
  <si>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</si>
  <si>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</si>
  <si>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</si>
  <si>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</si>
  <si>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</si>
  <si>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</si>
  <si>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</si>
  <si>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</si>
  <si>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</si>
  <si>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</si>
  <si>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</si>
  <si>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</si>
  <si>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</si>
  <si>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</si>
  <si>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</si>
  <si>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</si>
  <si>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</si>
  <si>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</si>
  <si>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</si>
  <si>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</si>
  <si>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</si>
  <si>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</si>
  <si>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</si>
  <si>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</si>
  <si>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</si>
  <si>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</si>
  <si>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</si>
  <si>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</si>
  <si>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</si>
  <si>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</si>
  <si>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</si>
  <si>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</si>
  <si>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</si>
  <si>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</si>
  <si>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</si>
  <si>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</si>
  <si>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</si>
  <si>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</si>
  <si>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</si>
  <si>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</si>
  <si>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</si>
  <si>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</si>
  <si>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</si>
  <si>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</si>
  <si>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</si>
  <si>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</si>
  <si>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</si>
  <si>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</si>
  <si>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</si>
  <si>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</si>
  <si>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</si>
  <si>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</si>
  <si>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</si>
  <si>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</si>
  <si>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</si>
  <si>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</si>
  <si>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</si>
  <si>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</si>
  <si>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</si>
  <si>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</si>
  <si>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</si>
  <si>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</si>
  <si>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</si>
  <si>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</si>
  <si>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</si>
  <si>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</si>
  <si>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</si>
  <si>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</si>
  <si>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</si>
  <si>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</si>
  <si>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</si>
  <si>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</si>
  <si>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</si>
  <si>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</si>
  <si>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</si>
  <si>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</si>
  <si>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</si>
  <si>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</si>
  <si>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</si>
  <si>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</si>
  <si>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</si>
  <si>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</si>
  <si>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</si>
  <si>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</si>
  <si>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</si>
  <si>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</si>
  <si>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</si>
  <si>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</si>
  <si>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</si>
  <si>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</si>
  <si>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</si>
  <si>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</si>
  <si>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</si>
  <si>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</si>
  <si>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</si>
  <si>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</si>
  <si>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</si>
  <si>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</si>
  <si>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</si>
  <si>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</si>
  <si>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</si>
  <si>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</si>
  <si>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</si>
  <si>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</si>
  <si>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</si>
  <si>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</si>
  <si>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</si>
  <si>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</si>
  <si>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</si>
  <si>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</si>
  <si>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</si>
  <si>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</si>
  <si>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</si>
  <si>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</si>
  <si>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</si>
  <si>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</si>
  <si>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</si>
  <si>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</si>
  <si>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</si>
  <si>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</si>
  <si>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</si>
  <si>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</si>
  <si>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</si>
  <si>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</si>
  <si>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</si>
  <si>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</si>
  <si>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ילין לפידות כללי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</si>
  <si>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</si>
  <si>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</si>
  <si>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</si>
  <si>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</si>
  <si>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</si>
  <si>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</si>
  <si>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</si>
  <si>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</si>
  <si>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</si>
  <si>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</si>
  <si>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</si>
  <si>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</si>
  <si>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</si>
  <si>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</si>
  <si>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</si>
  <si>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</si>
  <si>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</si>
  <si>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</si>
  <si>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</si>
  <si>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</si>
  <si>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</si>
  <si>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</si>
  <si>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</si>
  <si>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</si>
  <si>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</si>
  <si>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</si>
  <si>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</si>
  <si>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</si>
  <si>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</si>
  <si>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</si>
  <si>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</si>
  <si>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</si>
  <si>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</si>
  <si>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</si>
  <si>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</si>
  <si>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</si>
  <si>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02/06/22</t>
  </si>
  <si>
    <t>ממצמ0922- האוצר - ממשלתית צמודה</t>
  </si>
  <si>
    <t>1124056</t>
  </si>
  <si>
    <t>01/05/22</t>
  </si>
  <si>
    <t>ממצמ0923</t>
  </si>
  <si>
    <t>1128081</t>
  </si>
  <si>
    <t>08/05/22</t>
  </si>
  <si>
    <t>ממשל צמודה 0529- האוצר - ממשלתית צמודה</t>
  </si>
  <si>
    <t>1157023</t>
  </si>
  <si>
    <t>07/02/21</t>
  </si>
  <si>
    <t>ממשל צמודה 0726- האוצר - ממשלתית צמודה</t>
  </si>
  <si>
    <t>1169564</t>
  </si>
  <si>
    <t>05/04/22</t>
  </si>
  <si>
    <t>ממשל צמודה 1025- האוצר - ממשלתית צמודה</t>
  </si>
  <si>
    <t>1135912</t>
  </si>
  <si>
    <t>06/04/22</t>
  </si>
  <si>
    <t>ממשל צמודה 1131- האוצר - ממשלתית צמודה</t>
  </si>
  <si>
    <t>1172220</t>
  </si>
  <si>
    <t>15/02/21</t>
  </si>
  <si>
    <t>ממשלתי צמוד 0527- האוצר - ממשלתית צמודה</t>
  </si>
  <si>
    <t>1140847</t>
  </si>
  <si>
    <t>23/02/22</t>
  </si>
  <si>
    <t>ממשלתי צמוד 0545</t>
  </si>
  <si>
    <t>1134865</t>
  </si>
  <si>
    <t>08/06/20</t>
  </si>
  <si>
    <t>סה"כ לא צמודות</t>
  </si>
  <si>
    <t>סה"כ מלווה קצר מועד</t>
  </si>
  <si>
    <t>מ.ק.מ 113- בנק ישראל- מק"מ</t>
  </si>
  <si>
    <t>8230112</t>
  </si>
  <si>
    <t>מ.ק.מ.     1112- בנק ישראל- מק"מ</t>
  </si>
  <si>
    <t>8221111</t>
  </si>
  <si>
    <t>מ.ק.מ.     1212- בנק ישראל- מק"מ</t>
  </si>
  <si>
    <t>8221210</t>
  </si>
  <si>
    <t>27/02/22</t>
  </si>
  <si>
    <t>מ.ק.מ.   413- בנק ישראל- מק"מ</t>
  </si>
  <si>
    <t>8230419</t>
  </si>
  <si>
    <t>28/04/22</t>
  </si>
  <si>
    <t>מ.ק.מ.   712- בנק ישראל- מק"מ</t>
  </si>
  <si>
    <t>8220717</t>
  </si>
  <si>
    <t>23/11/21</t>
  </si>
  <si>
    <t>מ.ק.מ.  223- בנק ישראל- מק"מ</t>
  </si>
  <si>
    <t>8830226</t>
  </si>
  <si>
    <t>07/04/22</t>
  </si>
  <si>
    <t>מ.ק.מ. 313- בנק ישראל- מק"מ</t>
  </si>
  <si>
    <t>8230310</t>
  </si>
  <si>
    <t>01/03/22</t>
  </si>
  <si>
    <t>מ.ק.מ. 513- בנק ישראל- מק"מ</t>
  </si>
  <si>
    <t>8230518</t>
  </si>
  <si>
    <t>03/05/22</t>
  </si>
  <si>
    <t>מ.ק.מ. 912- בנק ישראל- מק"מ</t>
  </si>
  <si>
    <t>8220915</t>
  </si>
  <si>
    <t>07/10/21</t>
  </si>
  <si>
    <t>סה"כ שחר</t>
  </si>
  <si>
    <t>ממשל שקלי 0226</t>
  </si>
  <si>
    <t>1174697</t>
  </si>
  <si>
    <t>16/05/22</t>
  </si>
  <si>
    <t>ממשל שקלי 1024- האוצר - ממשלתית שקלית</t>
  </si>
  <si>
    <t>1175777</t>
  </si>
  <si>
    <t>ממשל שקלית 0327</t>
  </si>
  <si>
    <t>1139344</t>
  </si>
  <si>
    <t>29/12/21</t>
  </si>
  <si>
    <t>ממשל שקלית 0330- האוצר - ממשלתית שקלית</t>
  </si>
  <si>
    <t>1160985</t>
  </si>
  <si>
    <t>26/09/21</t>
  </si>
  <si>
    <t>ממשל שקלית 0347</t>
  </si>
  <si>
    <t>1140193</t>
  </si>
  <si>
    <t>01/12/21</t>
  </si>
  <si>
    <t>ממשל שקלית 0432- האוצר - ממשלתית שקלית</t>
  </si>
  <si>
    <t>1180660</t>
  </si>
  <si>
    <t>09/01/22</t>
  </si>
  <si>
    <t>ממשל שקלית 0537- האוצר - ממשלתית שקלית</t>
  </si>
  <si>
    <t>1166180</t>
  </si>
  <si>
    <t>17/08/21</t>
  </si>
  <si>
    <t>ממשל שקלית 0722- האוצר - ממשלתית שקלית</t>
  </si>
  <si>
    <t>1158104</t>
  </si>
  <si>
    <t>19/04/22</t>
  </si>
  <si>
    <t>ממשל שקלית 0928</t>
  </si>
  <si>
    <t>1150879</t>
  </si>
  <si>
    <t>15/12/20</t>
  </si>
  <si>
    <t>ממשל שקלית 1122- האוצר - ממשלתית שקלית</t>
  </si>
  <si>
    <t>1141225</t>
  </si>
  <si>
    <t>ממשל שקלית 1123- האוצר - ממשלתית שקלית</t>
  </si>
  <si>
    <t>1155068</t>
  </si>
  <si>
    <t>02/05/22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</si>
  <si>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</si>
  <si>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</si>
  <si>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</si>
  <si>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</si>
  <si>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</si>
  <si>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</si>
  <si>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12/12/21</t>
  </si>
  <si>
    <t>ממשלתי שקלי 0425- האוצר - ממשלתית שקלית</t>
  </si>
  <si>
    <t>1162668</t>
  </si>
  <si>
    <t>15/12/21</t>
  </si>
  <si>
    <t>ממשלתי שקלי 723</t>
  </si>
  <si>
    <t>1167105</t>
  </si>
  <si>
    <t>סה"כ גילון</t>
  </si>
  <si>
    <t>ממשל משתנה 0526- האוצר - ממשלתית משתנה</t>
  </si>
  <si>
    <t>1141795</t>
  </si>
  <si>
    <t>23/12/21</t>
  </si>
  <si>
    <t>סה"כ צמודות לדולר</t>
  </si>
  <si>
    <t>סה"כ אג"ח של ממשלת ישראל שהונפקו בחו"ל</t>
  </si>
  <si>
    <t>ממשל גלובל01/24- האוצר - ממשלתית גלובלית</t>
  </si>
  <si>
    <t>1181247</t>
  </si>
  <si>
    <t>RF.il</t>
  </si>
  <si>
    <t>ממשל גלובל07/30- האוצר - ממשלתית גלובלית</t>
  </si>
  <si>
    <t>1181197</t>
  </si>
  <si>
    <t>ISRAEL 2.5 15/1/30</t>
  </si>
  <si>
    <t>US46513JXM88</t>
  </si>
  <si>
    <t>A1</t>
  </si>
  <si>
    <t>Moodys</t>
  </si>
  <si>
    <t>09/01/20</t>
  </si>
  <si>
    <t>ISRAEL 3.25 17.01.2028</t>
  </si>
  <si>
    <t>US46513YJH27</t>
  </si>
  <si>
    <t>NYSE</t>
  </si>
  <si>
    <t>A+</t>
  </si>
  <si>
    <t>Fitch</t>
  </si>
  <si>
    <t>10/01/18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</si>
  <si>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</si>
  <si>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</si>
  <si>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</si>
  <si>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</si>
  <si>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</si>
  <si>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</si>
  <si>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</si>
  <si>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</si>
  <si>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</si>
  <si>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</si>
  <si>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</si>
  <si>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</si>
  <si>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</si>
  <si>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23/03/22</t>
  </si>
  <si>
    <t>אלה פקדון אגח ה- אלה פקדונות</t>
  </si>
  <si>
    <t>1162577</t>
  </si>
  <si>
    <t>14/03/22</t>
  </si>
  <si>
    <t>בינל הנפק אגח י- בינלאומי הנפקות</t>
  </si>
  <si>
    <t>1160290</t>
  </si>
  <si>
    <t>513141879</t>
  </si>
  <si>
    <t>בנקים</t>
  </si>
  <si>
    <t>01/06/22</t>
  </si>
  <si>
    <t>בינל הנפק אגח יב- בינלאומי הנפקות</t>
  </si>
  <si>
    <t>1182385</t>
  </si>
  <si>
    <t>07/12/21</t>
  </si>
  <si>
    <t>דיסק מנ אגח טו- דיסקונט מנפיקים</t>
  </si>
  <si>
    <t>7480304</t>
  </si>
  <si>
    <t>520029935</t>
  </si>
  <si>
    <t>30/11/21</t>
  </si>
  <si>
    <t>לאומי   אגח 179- לאומי</t>
  </si>
  <si>
    <t>6040372</t>
  </si>
  <si>
    <t>520018078</t>
  </si>
  <si>
    <t>07/06/22</t>
  </si>
  <si>
    <t>לאומי אג"ח 181- לאומי</t>
  </si>
  <si>
    <t>6040505</t>
  </si>
  <si>
    <t>Aaa.il</t>
  </si>
  <si>
    <t>13/04/22</t>
  </si>
  <si>
    <t>לאומי אגח 182- לאומי</t>
  </si>
  <si>
    <t>6040539</t>
  </si>
  <si>
    <t>16/01/22</t>
  </si>
  <si>
    <t>מז טפ הנ אגח 62- מזרחי טפחות הנפק</t>
  </si>
  <si>
    <t>2310498</t>
  </si>
  <si>
    <t>520032046</t>
  </si>
  <si>
    <t>21/10/21</t>
  </si>
  <si>
    <t>מז טפ הנ אגח 64- מזרחי טפחות הנפק</t>
  </si>
  <si>
    <t>2310555</t>
  </si>
  <si>
    <t>11/04/22</t>
  </si>
  <si>
    <t>מז טפ הנפ אגח 57- מזרחי טפחות הנפק</t>
  </si>
  <si>
    <t>2310423</t>
  </si>
  <si>
    <t>06/01/22</t>
  </si>
  <si>
    <t>מז טפ הנפ אגח 58- מזרחי טפחות הנפק</t>
  </si>
  <si>
    <t>2310431</t>
  </si>
  <si>
    <t>מז טפ הנפ אגח 59- מזרחי טפחות הנפק</t>
  </si>
  <si>
    <t>2310449</t>
  </si>
  <si>
    <t>מז טפ הנפ אגח 61- מזרחי טפחות הנפק</t>
  </si>
  <si>
    <t>2310464</t>
  </si>
  <si>
    <t>27/04/22</t>
  </si>
  <si>
    <t>מז טפ הנפק   45- מזרחי טפחות הנפק</t>
  </si>
  <si>
    <t>2310217</t>
  </si>
  <si>
    <t>מז טפ הנפק   46- מזרחי טפחות הנפק</t>
  </si>
  <si>
    <t>2310225</t>
  </si>
  <si>
    <t>מז טפ הנפק 51- מזרחי טפחות הנפק</t>
  </si>
  <si>
    <t>2310324</t>
  </si>
  <si>
    <t>10/01/22</t>
  </si>
  <si>
    <t>מז טפ הנפק 52- מזרחי טפחות הנפק</t>
  </si>
  <si>
    <t>2310381</t>
  </si>
  <si>
    <t>מזרחי הנפקות אג"ח 49- מזרחי טפחות הנפק</t>
  </si>
  <si>
    <t>2310282</t>
  </si>
  <si>
    <t>מזרחי טפחות  הנפקות אג"ח 44</t>
  </si>
  <si>
    <t>2310209</t>
  </si>
  <si>
    <t>מקורות  אגח 11- מקורות</t>
  </si>
  <si>
    <t>1158476</t>
  </si>
  <si>
    <t>520010869</t>
  </si>
  <si>
    <t>שרותים</t>
  </si>
  <si>
    <t>מקורות אגח 10- מקורות</t>
  </si>
  <si>
    <t>1158468</t>
  </si>
  <si>
    <t>מרכנתיל הנ אגח ג- מרכנתיל הנפקות</t>
  </si>
  <si>
    <t>1171297</t>
  </si>
  <si>
    <t>513686154</t>
  </si>
  <si>
    <t>מרכנתיל הנ אגח ד- מרכנתיל הנפקות</t>
  </si>
  <si>
    <t>1171305</t>
  </si>
  <si>
    <t>12/06/22</t>
  </si>
  <si>
    <t>פועלים  אגח 200- פועלים</t>
  </si>
  <si>
    <t>6620496</t>
  </si>
  <si>
    <t>520000118</t>
  </si>
  <si>
    <t>פועלים הנ אג34- פועלים הנפקות</t>
  </si>
  <si>
    <t>1940576</t>
  </si>
  <si>
    <t>520032640</t>
  </si>
  <si>
    <t>20/12/21</t>
  </si>
  <si>
    <t>פועלים הנ אגח35- פועלים הנפקות</t>
  </si>
  <si>
    <t>1940618</t>
  </si>
  <si>
    <t>08/03/22</t>
  </si>
  <si>
    <t>פועלים הנפ אג32- פועלים הנפקות</t>
  </si>
  <si>
    <t>1940535</t>
  </si>
  <si>
    <t>פועלים הנפקות  אג"ח 36- פועלים הנפקות</t>
  </si>
  <si>
    <t>1940659</t>
  </si>
  <si>
    <t>11/05/20</t>
  </si>
  <si>
    <t>דיסקונט מנפיקים 4- דיסקונט מנפיקים</t>
  </si>
  <si>
    <t>7480049</t>
  </si>
  <si>
    <t>ilAA+</t>
  </si>
  <si>
    <t>29/01/20</t>
  </si>
  <si>
    <t>וילאר אג"ח 6- וילאר</t>
  </si>
  <si>
    <t>4160115</t>
  </si>
  <si>
    <t>520038910</t>
  </si>
  <si>
    <t>נדלן מניב בישראל</t>
  </si>
  <si>
    <t>23/01/22</t>
  </si>
  <si>
    <t>חשמל     אגח 29- חשמל</t>
  </si>
  <si>
    <t>6000236</t>
  </si>
  <si>
    <t>520000472</t>
  </si>
  <si>
    <t>אנרגיה</t>
  </si>
  <si>
    <t>Aa1.il</t>
  </si>
  <si>
    <t>22/05/22</t>
  </si>
  <si>
    <t>חשמל  אג"ח 31- חשמל</t>
  </si>
  <si>
    <t>6000285</t>
  </si>
  <si>
    <t>12/04/22</t>
  </si>
  <si>
    <t>חשמל אג27</t>
  </si>
  <si>
    <t>6000210</t>
  </si>
  <si>
    <t>12/09/21</t>
  </si>
  <si>
    <t>חשמל אגח 32- חשמל</t>
  </si>
  <si>
    <t>6000384</t>
  </si>
  <si>
    <t>חשמל אגח 33- חשמל</t>
  </si>
  <si>
    <t>6000392</t>
  </si>
  <si>
    <t>נמלי ישראל אג "ח א- נמלי ישראל</t>
  </si>
  <si>
    <t>1145564</t>
  </si>
  <si>
    <t>513569780</t>
  </si>
  <si>
    <t>נמלי ישראל אג"ח ב- נמלי ישראל</t>
  </si>
  <si>
    <t>1145572</t>
  </si>
  <si>
    <t>19/12/19</t>
  </si>
  <si>
    <t>נתיבי הגז אג"ח ד- נתיבי הגז</t>
  </si>
  <si>
    <t>1147503</t>
  </si>
  <si>
    <t>513436394</t>
  </si>
  <si>
    <t>04/10/21</t>
  </si>
  <si>
    <t>עזריאלי  אגח ז- קבוצת עזריאלי</t>
  </si>
  <si>
    <t>1178672</t>
  </si>
  <si>
    <t>510960719</t>
  </si>
  <si>
    <t>21/07/21</t>
  </si>
  <si>
    <t>עזריאלי אג"ח ד</t>
  </si>
  <si>
    <t>1138650</t>
  </si>
  <si>
    <t>12/08/21</t>
  </si>
  <si>
    <t>עזריאלי אג"ח ה- קבוצת עזריאלי</t>
  </si>
  <si>
    <t>1156603</t>
  </si>
  <si>
    <t>24/02/22</t>
  </si>
  <si>
    <t>עזריאלי אג"ח ו- קבוצת עזריאלי</t>
  </si>
  <si>
    <t>1156611</t>
  </si>
  <si>
    <t>עזריאלי אג2- קבוצת עזריאלי</t>
  </si>
  <si>
    <t>1134436</t>
  </si>
  <si>
    <t>פועלים הנפקות אגח 15- פועלים הנפקות</t>
  </si>
  <si>
    <t>1940543</t>
  </si>
  <si>
    <t>07/01/20</t>
  </si>
  <si>
    <t>פועלים הנפקות התח.14- פועלים הנפקות</t>
  </si>
  <si>
    <t>1940501</t>
  </si>
  <si>
    <t>רכבת ישר  אגח ג- רכבת ישראל</t>
  </si>
  <si>
    <t>1177625</t>
  </si>
  <si>
    <t>520043613</t>
  </si>
  <si>
    <t>21/11/21</t>
  </si>
  <si>
    <t>אמות אג2- אמות</t>
  </si>
  <si>
    <t>1126630</t>
  </si>
  <si>
    <t>520026683</t>
  </si>
  <si>
    <t>ilAA</t>
  </si>
  <si>
    <t>ארפורט אג 9- איירפורט סיטי</t>
  </si>
  <si>
    <t>1160944</t>
  </si>
  <si>
    <t>511659401</t>
  </si>
  <si>
    <t>20/01/22</t>
  </si>
  <si>
    <t>ארפורט סיטי אג"ח 5- איירפורט סיטי</t>
  </si>
  <si>
    <t>1133487</t>
  </si>
  <si>
    <t>ביג אגח ח- ביג</t>
  </si>
  <si>
    <t>1138924</t>
  </si>
  <si>
    <t>513623314</t>
  </si>
  <si>
    <t>19/05/22</t>
  </si>
  <si>
    <t>ביג אגח טז</t>
  </si>
  <si>
    <t>1168442</t>
  </si>
  <si>
    <t>31/05/22</t>
  </si>
  <si>
    <t>ביג אגח יד- ביג</t>
  </si>
  <si>
    <t>1161512</t>
  </si>
  <si>
    <t>24/05/22</t>
  </si>
  <si>
    <t>ביג אגח יז</t>
  </si>
  <si>
    <t>1168459</t>
  </si>
  <si>
    <t>גב ים  אגח 9</t>
  </si>
  <si>
    <t>7590219</t>
  </si>
  <si>
    <t>520001736</t>
  </si>
  <si>
    <t>07/03/22</t>
  </si>
  <si>
    <t>גב ים אג"ח 6- גב-ים</t>
  </si>
  <si>
    <t>7590128</t>
  </si>
  <si>
    <t>Aa2.il</t>
  </si>
  <si>
    <t>25/05/22</t>
  </si>
  <si>
    <t>מבני תעש אגח יח</t>
  </si>
  <si>
    <t>2260479</t>
  </si>
  <si>
    <t>520024126</t>
  </si>
  <si>
    <t>מבני תעשיה אגח יט</t>
  </si>
  <si>
    <t>2260487</t>
  </si>
  <si>
    <t>08/02/22</t>
  </si>
  <si>
    <t>מבני תעשיה אגח כג- מבנה נדל"ן</t>
  </si>
  <si>
    <t>2260545</t>
  </si>
  <si>
    <t>מליסרון   אגח ו- מליסרון</t>
  </si>
  <si>
    <t>3230125</t>
  </si>
  <si>
    <t>520037789</t>
  </si>
  <si>
    <t>25/03/19</t>
  </si>
  <si>
    <t>מליסרון  אגח יד</t>
  </si>
  <si>
    <t>3230232</t>
  </si>
  <si>
    <t>13/06/22</t>
  </si>
  <si>
    <t>מליסרון  אגח יט</t>
  </si>
  <si>
    <t>3230398</t>
  </si>
  <si>
    <t>09/05/22</t>
  </si>
  <si>
    <t>מליסרון  אגח16- מליסרון</t>
  </si>
  <si>
    <t>3230265</t>
  </si>
  <si>
    <t>מליסרון אג"ח יג- מליסרון</t>
  </si>
  <si>
    <t>3230224</t>
  </si>
  <si>
    <t>18/04/19</t>
  </si>
  <si>
    <t>מליסרון אג10- מליסרון</t>
  </si>
  <si>
    <t>3230190</t>
  </si>
  <si>
    <t>מליסרון אגח יח- מליסרון</t>
  </si>
  <si>
    <t>3230372</t>
  </si>
  <si>
    <t>מנורה מבטחים גיוס הון אג"ח א'- מנורה מבטחים גיוס הון</t>
  </si>
  <si>
    <t>1103670</t>
  </si>
  <si>
    <t>513937714</t>
  </si>
  <si>
    <t>ביטוח</t>
  </si>
  <si>
    <t>16/11/17</t>
  </si>
  <si>
    <t>רבוע נדלן אגח ח- רבוע נדלן</t>
  </si>
  <si>
    <t>1157569</t>
  </si>
  <si>
    <t>513765859</t>
  </si>
  <si>
    <t>ריט 1     אגח ו</t>
  </si>
  <si>
    <t>1138544</t>
  </si>
  <si>
    <t>513821488</t>
  </si>
  <si>
    <t>22/11/21</t>
  </si>
  <si>
    <t>ריט 1  אגח ז- ריט1</t>
  </si>
  <si>
    <t>1171271</t>
  </si>
  <si>
    <t>21/04/21</t>
  </si>
  <si>
    <t>ריט אג"ח 4- ריט1</t>
  </si>
  <si>
    <t>1129899</t>
  </si>
  <si>
    <t>09/11/21</t>
  </si>
  <si>
    <t>שופרסל    אגח ו- שופרסל</t>
  </si>
  <si>
    <t>7770217</t>
  </si>
  <si>
    <t>520022732</t>
  </si>
  <si>
    <t>רשתות שיווק</t>
  </si>
  <si>
    <t>שלמה החזקות אג18- שלמה החזקות</t>
  </si>
  <si>
    <t>1410307</t>
  </si>
  <si>
    <t>520034372</t>
  </si>
  <si>
    <t>10/03/22</t>
  </si>
  <si>
    <t>אלוני חץ אג8- אלוני חץ</t>
  </si>
  <si>
    <t>3900271</t>
  </si>
  <si>
    <t>520038506</t>
  </si>
  <si>
    <t>ilAA-</t>
  </si>
  <si>
    <t>בזק אגח 12- בזק</t>
  </si>
  <si>
    <t>2300242</t>
  </si>
  <si>
    <t>520031931</t>
  </si>
  <si>
    <t>14/02/22</t>
  </si>
  <si>
    <t>בזק.ק6- בזק</t>
  </si>
  <si>
    <t>2300143</t>
  </si>
  <si>
    <t>18/11/21</t>
  </si>
  <si>
    <t>ביג  אגח כ- ביג</t>
  </si>
  <si>
    <t>1186188</t>
  </si>
  <si>
    <t>יוניברסל אג1- יוניברסל מוטורס-UMI</t>
  </si>
  <si>
    <t>1141639</t>
  </si>
  <si>
    <t>511809071</t>
  </si>
  <si>
    <t>מסחר</t>
  </si>
  <si>
    <t>05/07/20</t>
  </si>
  <si>
    <t>יוניברסל אגח ג- יוניברסל מוטורס-UMI</t>
  </si>
  <si>
    <t>1160670</t>
  </si>
  <si>
    <t>14/04/22</t>
  </si>
  <si>
    <t>ירושלים הנ אגח טו- ירושלים הנפקות</t>
  </si>
  <si>
    <t>1161769</t>
  </si>
  <si>
    <t>513682146</t>
  </si>
  <si>
    <t>ירושלים הנ אגח יח- ירושלים הנפקות</t>
  </si>
  <si>
    <t>1182054</t>
  </si>
  <si>
    <t>25/11/21</t>
  </si>
  <si>
    <t>ירושלים הנפקות 13- ירושלים הנפקות</t>
  </si>
  <si>
    <t>1142512</t>
  </si>
  <si>
    <t>11/07/21</t>
  </si>
  <si>
    <t>מגה אור אג8- מגה אור</t>
  </si>
  <si>
    <t>1147602</t>
  </si>
  <si>
    <t>513257873</t>
  </si>
  <si>
    <t>15/06/22</t>
  </si>
  <si>
    <t>סלע נדל"ן אג"ח 2- סלע קפיטל נדל"ן</t>
  </si>
  <si>
    <t>1132927</t>
  </si>
  <si>
    <t>513992529</t>
  </si>
  <si>
    <t>Aa3.il</t>
  </si>
  <si>
    <t>סלע נדל"ן אג3</t>
  </si>
  <si>
    <t>1138973</t>
  </si>
  <si>
    <t>05/01/22</t>
  </si>
  <si>
    <t>סלע נדלן  אגח ד- סלע קפיטל נדל"ן</t>
  </si>
  <si>
    <t>1167147</t>
  </si>
  <si>
    <t>רבוע נדלן אגח ז- רבוע נדלן</t>
  </si>
  <si>
    <t>1140615</t>
  </si>
  <si>
    <t>אשטרום נכ אגח 12- אשטרום נכסים</t>
  </si>
  <si>
    <t>2510279</t>
  </si>
  <si>
    <t>520036617</t>
  </si>
  <si>
    <t>ilA+</t>
  </si>
  <si>
    <t>21/02/22</t>
  </si>
  <si>
    <t>אשטרום נכסים אג"ח 11</t>
  </si>
  <si>
    <t>2510238</t>
  </si>
  <si>
    <t>11/01/22</t>
  </si>
  <si>
    <t>ג'י סיטי אגח טז- ג'י סיטי</t>
  </si>
  <si>
    <t>1260785</t>
  </si>
  <si>
    <t>520033234</t>
  </si>
  <si>
    <t>נדלן מניב בחו"ל</t>
  </si>
  <si>
    <t>24/10/21</t>
  </si>
  <si>
    <t>ג'י סיטי אגח יד- ג'י סיטי</t>
  </si>
  <si>
    <t>1260736</t>
  </si>
  <si>
    <t>16/06/22</t>
  </si>
  <si>
    <t>גירון     אגח ו- גירון פיתוח</t>
  </si>
  <si>
    <t>1139849</t>
  </si>
  <si>
    <t>520044520</t>
  </si>
  <si>
    <t>A1.il</t>
  </si>
  <si>
    <t>15/05/22</t>
  </si>
  <si>
    <t>גירון  אגח ח- גירון פיתוח</t>
  </si>
  <si>
    <t>1183151</t>
  </si>
  <si>
    <t>גירון אג"ח 7</t>
  </si>
  <si>
    <t>1142629</t>
  </si>
  <si>
    <t>29/03/22</t>
  </si>
  <si>
    <t>גלוב אג"ח 12- ג'י סיטי</t>
  </si>
  <si>
    <t>1260603</t>
  </si>
  <si>
    <t>14/06/22</t>
  </si>
  <si>
    <t>ג'נרישן קפ אגח ב- ג'נריישן קפיטל</t>
  </si>
  <si>
    <t>1177526</t>
  </si>
  <si>
    <t>515846558</t>
  </si>
  <si>
    <t>20/06/21</t>
  </si>
  <si>
    <t>ג'נרישן קפ אגחג- ג'נריישן קפיטל</t>
  </si>
  <si>
    <t>1184555</t>
  </si>
  <si>
    <t>השקעה ואחזקות</t>
  </si>
  <si>
    <t>20/02/22</t>
  </si>
  <si>
    <t>מגה אור  אגח  י- מגה אור</t>
  </si>
  <si>
    <t>1178367</t>
  </si>
  <si>
    <t>מגה אור אג"ח 4- מגה אור</t>
  </si>
  <si>
    <t>1130632</t>
  </si>
  <si>
    <t>12/01/22</t>
  </si>
  <si>
    <t>מימון ישיר אג ב- מימון ישיר קב</t>
  </si>
  <si>
    <t>1168145</t>
  </si>
  <si>
    <t>513893123</t>
  </si>
  <si>
    <t>אשראי חוץ בנקאי</t>
  </si>
  <si>
    <t>19/01/22</t>
  </si>
  <si>
    <t>מימון ישיר אגח ד- מימון ישיר קב</t>
  </si>
  <si>
    <t>מימון ישיר אגחג</t>
  </si>
  <si>
    <t>1171214</t>
  </si>
  <si>
    <t>26/04/21</t>
  </si>
  <si>
    <t>פז נפט    אגח ז- פז חברת הנפט</t>
  </si>
  <si>
    <t>1142595</t>
  </si>
  <si>
    <t>510216054</t>
  </si>
  <si>
    <t>05/08/19</t>
  </si>
  <si>
    <t>רבוע נדלן אג9- רבוע נדלן</t>
  </si>
  <si>
    <t>1174556</t>
  </si>
  <si>
    <t>אדגר      אגח י- אדגר השקעות</t>
  </si>
  <si>
    <t>1820208</t>
  </si>
  <si>
    <t>520035171</t>
  </si>
  <si>
    <t>A2.il</t>
  </si>
  <si>
    <t>אלדן תחבו אגח ז- אלדן תחבורה</t>
  </si>
  <si>
    <t>510454333</t>
  </si>
  <si>
    <t>ilA</t>
  </si>
  <si>
    <t>27/06/22</t>
  </si>
  <si>
    <t>אלון רבוע אגח ז- אלון רבוע כחול</t>
  </si>
  <si>
    <t>1183979</t>
  </si>
  <si>
    <t>520042847</t>
  </si>
  <si>
    <t>10/04/22</t>
  </si>
  <si>
    <t>אפי נכסים אגח יג- אפי נכסים</t>
  </si>
  <si>
    <t>1178292</t>
  </si>
  <si>
    <t>510560188</t>
  </si>
  <si>
    <t>אשטרום נכסים אגח 8- אשטרום נכסים</t>
  </si>
  <si>
    <t>2510162</t>
  </si>
  <si>
    <t>מנרב    אגח  ד- מנרב אחזקות</t>
  </si>
  <si>
    <t>1550169</t>
  </si>
  <si>
    <t>520034505</t>
  </si>
  <si>
    <t>בנייה</t>
  </si>
  <si>
    <t>שיכון ובינוי אג 9- שיכון ובינוי</t>
  </si>
  <si>
    <t>1167386</t>
  </si>
  <si>
    <t>520036104</t>
  </si>
  <si>
    <t>בראק אן.וי אג"ח 2- בראק אן וי</t>
  </si>
  <si>
    <t>34250659</t>
  </si>
  <si>
    <t>A3.il</t>
  </si>
  <si>
    <t>ilA-</t>
  </si>
  <si>
    <t>מגוריט    אגח ד- מגוריט</t>
  </si>
  <si>
    <t>1185834</t>
  </si>
  <si>
    <t>515434074</t>
  </si>
  <si>
    <t>מגוריט אגח ב- מגוריט</t>
  </si>
  <si>
    <t>27/01/22</t>
  </si>
  <si>
    <t>מגוריט אגח ג- מגוריט</t>
  </si>
  <si>
    <t>1175975</t>
  </si>
  <si>
    <t>ilBBB+</t>
  </si>
  <si>
    <t>26/01/22</t>
  </si>
  <si>
    <t>מישורים אגח ט- מישורים</t>
  </si>
  <si>
    <t>1178797</t>
  </si>
  <si>
    <t>511491839</t>
  </si>
  <si>
    <t>Baa1.il</t>
  </si>
  <si>
    <t>18/10/21</t>
  </si>
  <si>
    <t>דיסקונט הש אג6- דיסקונט השקעות</t>
  </si>
  <si>
    <t>6390207</t>
  </si>
  <si>
    <t>520023896</t>
  </si>
  <si>
    <t>ilBBB</t>
  </si>
  <si>
    <t>ארי נדלן אגח א- ארי נדלן</t>
  </si>
  <si>
    <t>3660156</t>
  </si>
  <si>
    <t>520038332</t>
  </si>
  <si>
    <t>לא מדורג</t>
  </si>
  <si>
    <t>דוראל  אגח א- דוראל אנרגיה</t>
  </si>
  <si>
    <t>1179134</t>
  </si>
  <si>
    <t>515364891</t>
  </si>
  <si>
    <t>אנרגיה מתחדשת</t>
  </si>
  <si>
    <t>12/10/21</t>
  </si>
  <si>
    <t>חג'ג' אג"ח יב- חג'ג' נדלן</t>
  </si>
  <si>
    <t>8230377</t>
  </si>
  <si>
    <t>520033309</t>
  </si>
  <si>
    <t>28/06/22</t>
  </si>
  <si>
    <t>חנן מור אג 9- חנן מור</t>
  </si>
  <si>
    <t>1160506</t>
  </si>
  <si>
    <t>513605519</t>
  </si>
  <si>
    <t>29/09/21</t>
  </si>
  <si>
    <t>מניבים ריט אג"ח 1- מניבים ריט</t>
  </si>
  <si>
    <t>1140581</t>
  </si>
  <si>
    <t>515327120</t>
  </si>
  <si>
    <t>מניבים ריט אג"ח ב- מניבים ריט</t>
  </si>
  <si>
    <t>1155928</t>
  </si>
  <si>
    <t>29/11/21</t>
  </si>
  <si>
    <t>מניבים ריט אגח ג- מניבים ריט</t>
  </si>
  <si>
    <t>1177658</t>
  </si>
  <si>
    <t>17/10/21</t>
  </si>
  <si>
    <t>משק אנרג  אגח א</t>
  </si>
  <si>
    <t>1169531</t>
  </si>
  <si>
    <t>516167343</t>
  </si>
  <si>
    <t>03/02/22</t>
  </si>
  <si>
    <t>נופר אנרג אגח א- נופר אנרג'י</t>
  </si>
  <si>
    <t>1179340</t>
  </si>
  <si>
    <t>514599943</t>
  </si>
  <si>
    <t>24/01/22</t>
  </si>
  <si>
    <t>סולאיר אגח א- סולאיר</t>
  </si>
  <si>
    <t>1183730</t>
  </si>
  <si>
    <t>516046307</t>
  </si>
  <si>
    <t>סולגרין אגח ב- סולגרין</t>
  </si>
  <si>
    <t>1186246</t>
  </si>
  <si>
    <t>512882747</t>
  </si>
  <si>
    <t>פריים אנרג'י אגח ב- פריים אנרג'י</t>
  </si>
  <si>
    <t>1184662</t>
  </si>
  <si>
    <t>514902147</t>
  </si>
  <si>
    <t>דיסק מנ מסחרי 1- דיסקונט מנפיקים</t>
  </si>
  <si>
    <t>7480320</t>
  </si>
  <si>
    <t>דיסקונט מנפיקים אג"ח יג</t>
  </si>
  <si>
    <t>7480155</t>
  </si>
  <si>
    <t>דיסקונט מנפיקים אג"ח יד</t>
  </si>
  <si>
    <t>7480163</t>
  </si>
  <si>
    <t>06/06/22</t>
  </si>
  <si>
    <t>הראל פיקד אגח א- הראל פיקדון סחיר</t>
  </si>
  <si>
    <t>1159623</t>
  </si>
  <si>
    <t>515989440</t>
  </si>
  <si>
    <t>14/10/21</t>
  </si>
  <si>
    <t>הראל פיקדון אגח ב- הראל פיקדון סחיר</t>
  </si>
  <si>
    <t>1162502</t>
  </si>
  <si>
    <t>04/04/22</t>
  </si>
  <si>
    <t>לאומי   אגח 178- לאומי</t>
  </si>
  <si>
    <t>6040323</t>
  </si>
  <si>
    <t>24/03/22</t>
  </si>
  <si>
    <t>לאומי אג"ח 180- לאומי</t>
  </si>
  <si>
    <t>6040422</t>
  </si>
  <si>
    <t>לאומי אגח 184- לאומי</t>
  </si>
  <si>
    <t>6040604</t>
  </si>
  <si>
    <t>27/03/22</t>
  </si>
  <si>
    <t>מז טפ הנפ אגח 60- מזרחי טפחות הנפק</t>
  </si>
  <si>
    <t>2310456</t>
  </si>
  <si>
    <t>21/03/22</t>
  </si>
  <si>
    <t>מזרחי  טפ הנפק   40</t>
  </si>
  <si>
    <t>2310167</t>
  </si>
  <si>
    <t>11/10/21</t>
  </si>
  <si>
    <t>עמידר אגח א- עמידר</t>
  </si>
  <si>
    <t>1143585</t>
  </si>
  <si>
    <t>520017393</t>
  </si>
  <si>
    <t>פועלים  אגח 100- פועלים</t>
  </si>
  <si>
    <t>6620488</t>
  </si>
  <si>
    <t>09/03/22</t>
  </si>
  <si>
    <t>חשמל     אגח 26- חשמל</t>
  </si>
  <si>
    <t>6000202</t>
  </si>
  <si>
    <t>28/03/22</t>
  </si>
  <si>
    <t>נמלי ישראל אג"ח ג- נמלי ישראל</t>
  </si>
  <si>
    <t>1145580</t>
  </si>
  <si>
    <t>פועלים הנפקות הת 16- פועלים הנפקות</t>
  </si>
  <si>
    <t>1940550</t>
  </si>
  <si>
    <t>10/05/22</t>
  </si>
  <si>
    <t>שטראוס    אגח ה- שטראוס גרופ</t>
  </si>
  <si>
    <t>7460389</t>
  </si>
  <si>
    <t>520003781</t>
  </si>
  <si>
    <t>מזון</t>
  </si>
  <si>
    <t>25/04/22</t>
  </si>
  <si>
    <t>תעשיה אוירית אג"ח 4</t>
  </si>
  <si>
    <t>1133131</t>
  </si>
  <si>
    <t>520027194</t>
  </si>
  <si>
    <t>ביטחוניות</t>
  </si>
  <si>
    <t>13/02/22</t>
  </si>
  <si>
    <t>אלביט מע' אגח ב- אלביט מערכות</t>
  </si>
  <si>
    <t>1178235</t>
  </si>
  <si>
    <t>520043027</t>
  </si>
  <si>
    <t>אקויטל    אגח 2- אקויטל</t>
  </si>
  <si>
    <t>7550122</t>
  </si>
  <si>
    <t>520030859</t>
  </si>
  <si>
    <t>ביג אג6- ביג</t>
  </si>
  <si>
    <t>1132521</t>
  </si>
  <si>
    <t>דה זראסאי אג5- דה זראסאי גרופ</t>
  </si>
  <si>
    <t>1169556</t>
  </si>
  <si>
    <t>1744984</t>
  </si>
  <si>
    <t>זה זראסאי אג4- דה זראסאי גרופ</t>
  </si>
  <si>
    <t>1147560</t>
  </si>
  <si>
    <t>20/06/22</t>
  </si>
  <si>
    <t>טאואר     אגח ז</t>
  </si>
  <si>
    <t>1138494</t>
  </si>
  <si>
    <t>520041997</t>
  </si>
  <si>
    <t>מוליכים למחצה</t>
  </si>
  <si>
    <t>כיל       אגח ה</t>
  </si>
  <si>
    <t>2810299</t>
  </si>
  <si>
    <t>520027830</t>
  </si>
  <si>
    <t>כימיה, גומי ופלסטיק</t>
  </si>
  <si>
    <t>מגדל הון  אגח ד- מגדל ביטוח הון</t>
  </si>
  <si>
    <t>1137033</t>
  </si>
  <si>
    <t>513230029</t>
  </si>
  <si>
    <t>נפטא אגח ח- נפטא</t>
  </si>
  <si>
    <t>6430169</t>
  </si>
  <si>
    <t>520020942</t>
  </si>
  <si>
    <t>חיפושי נפט וגז</t>
  </si>
  <si>
    <t>סאמיט אג6- סאמיט</t>
  </si>
  <si>
    <t>1130939</t>
  </si>
  <si>
    <t>520043720</t>
  </si>
  <si>
    <t>שלמה החז אגח יז- שלמה החזקות</t>
  </si>
  <si>
    <t>1410299</t>
  </si>
  <si>
    <t>05/12/21</t>
  </si>
  <si>
    <t>אלקטרה צר אגח א- אלקטרה צריכה</t>
  </si>
  <si>
    <t>5010335</t>
  </si>
  <si>
    <t>520039967</t>
  </si>
  <si>
    <t>07/02/22</t>
  </si>
  <si>
    <t>בזק אגח 11- בזק</t>
  </si>
  <si>
    <t>2300234</t>
  </si>
  <si>
    <t>26/04/20</t>
  </si>
  <si>
    <t>בזק אגח 13- בזק</t>
  </si>
  <si>
    <t>2300309</t>
  </si>
  <si>
    <t>ביג אגח יט- ביג</t>
  </si>
  <si>
    <t>1181007</t>
  </si>
  <si>
    <t>דה זראסאי אגח ג- דה זראסאי גרופ</t>
  </si>
  <si>
    <t>1137975</t>
  </si>
  <si>
    <t>19/06/22</t>
  </si>
  <si>
    <t>יוניברסל  אגח ד- יוניברסל מוטורס-UMI</t>
  </si>
  <si>
    <t>יוניברסל אגח ב- יוניברסל מוטורס-UMI</t>
  </si>
  <si>
    <t>1141647</t>
  </si>
  <si>
    <t>מגדל הון אג"ח 3- מגדל ביטוח הון</t>
  </si>
  <si>
    <t>1135862</t>
  </si>
  <si>
    <t>מגדל הון אגח ח- מגדל ביטוח הון</t>
  </si>
  <si>
    <t>1182955</t>
  </si>
  <si>
    <t>26/12/21</t>
  </si>
  <si>
    <t>מגדל הון אגח ט- מגדל ביטוח הון</t>
  </si>
  <si>
    <t>1185628</t>
  </si>
  <si>
    <t>פורמולה אג"ח 1- פורמולה מערכות</t>
  </si>
  <si>
    <t>2560142</t>
  </si>
  <si>
    <t>520036690</t>
  </si>
  <si>
    <t>שרותי מידע</t>
  </si>
  <si>
    <t>פורמולה אג"ח ג'- פורמולה מערכות</t>
  </si>
  <si>
    <t>2560209</t>
  </si>
  <si>
    <t>22/12/21</t>
  </si>
  <si>
    <t>קרסו  אגח ד- קרסו מוטורס</t>
  </si>
  <si>
    <t>1173566</t>
  </si>
  <si>
    <t>514065283</t>
  </si>
  <si>
    <t>קרסו אגח א- קרסו מוטורס</t>
  </si>
  <si>
    <t>1136464</t>
  </si>
  <si>
    <t>24/06/20</t>
  </si>
  <si>
    <t>קרסו אגח ב- קרסו מוטורס</t>
  </si>
  <si>
    <t>1139591</t>
  </si>
  <si>
    <t>אמ.ג'יג'י אגח ב- אמ.ג'י.ג'י</t>
  </si>
  <si>
    <t>1160811</t>
  </si>
  <si>
    <t>1761</t>
  </si>
  <si>
    <t>26/05/22</t>
  </si>
  <si>
    <t>דיסק מנ מסחרי 2- דיסקונט מנפיקים</t>
  </si>
  <si>
    <t>7480353</t>
  </si>
  <si>
    <t>דמרי אג"ח 6- דמרי</t>
  </si>
  <si>
    <t>1136936</t>
  </si>
  <si>
    <t>511399388</t>
  </si>
  <si>
    <t>טמפו משקאות אג2</t>
  </si>
  <si>
    <t>1133511</t>
  </si>
  <si>
    <t>513682625</t>
  </si>
  <si>
    <t>ירושלים הנ נע"מ 2- ירושלים הנפקות</t>
  </si>
  <si>
    <t>1185560</t>
  </si>
  <si>
    <t>03/04/22</t>
  </si>
  <si>
    <t>לוינשטיין הנדסה  אגח ג</t>
  </si>
  <si>
    <t>5730080</t>
  </si>
  <si>
    <t>520033424</t>
  </si>
  <si>
    <t>ממן אגח ב- ממן</t>
  </si>
  <si>
    <t>2380046</t>
  </si>
  <si>
    <t>520036435</t>
  </si>
  <si>
    <t>סופרגז אגח א- סופרגז אנרגיה</t>
  </si>
  <si>
    <t>1167360</t>
  </si>
  <si>
    <t>516077989</t>
  </si>
  <si>
    <t>08/04/21</t>
  </si>
  <si>
    <t>סטרוברי אגח ג- סטרוברי</t>
  </si>
  <si>
    <t>1179019</t>
  </si>
  <si>
    <t>1863501</t>
  </si>
  <si>
    <t>01/08/21</t>
  </si>
  <si>
    <t>ספנסר אגח ג- ספנסר אקוויטי</t>
  </si>
  <si>
    <t>1147495</t>
  </si>
  <si>
    <t>1838863</t>
  </si>
  <si>
    <t>פז נפט אג5- פז חברת הנפט</t>
  </si>
  <si>
    <t>1139534</t>
  </si>
  <si>
    <t>פרטנר     אגח ו- פרטנר</t>
  </si>
  <si>
    <t>1141415</t>
  </si>
  <si>
    <t>520044314</t>
  </si>
  <si>
    <t>פתאל אג2- פתאל נכסים (אירופה)</t>
  </si>
  <si>
    <t>1140854</t>
  </si>
  <si>
    <t>515328250</t>
  </si>
  <si>
    <t>27/01/20</t>
  </si>
  <si>
    <t>אי.די.אי הנפקות הת ד- איידיאיי הנפקות</t>
  </si>
  <si>
    <t>1133099</t>
  </si>
  <si>
    <t>514486042</t>
  </si>
  <si>
    <t>איידיאייהנ הת ו- איידיאיי הנפקות</t>
  </si>
  <si>
    <t>1183037</t>
  </si>
  <si>
    <t>28/12/21</t>
  </si>
  <si>
    <t>אלדן תחבורה אג3- אלדן תחבורה</t>
  </si>
  <si>
    <t>1140813</t>
  </si>
  <si>
    <t>אלון רבוע אגח ו- אלון רבוע כחול</t>
  </si>
  <si>
    <t>1169127</t>
  </si>
  <si>
    <t>31/08/21</t>
  </si>
  <si>
    <t>אנלייט אנ אגח ד- אנלייט אנרגיה</t>
  </si>
  <si>
    <t>7200256</t>
  </si>
  <si>
    <t>520041146</t>
  </si>
  <si>
    <t>אנלייט אנר אג ג- אנלייט אנרגיה</t>
  </si>
  <si>
    <t>7200249</t>
  </si>
  <si>
    <t>06/03/22</t>
  </si>
  <si>
    <t>אנלייט אנרגיה  אגח ה'- אנלייט אנרגיה</t>
  </si>
  <si>
    <t>7200116</t>
  </si>
  <si>
    <t>אפי נכסים אגח יב- אפי נכסים</t>
  </si>
  <si>
    <t>1173764</t>
  </si>
  <si>
    <t>אפריקה נכסים אג"ח ט- אפי נכסים</t>
  </si>
  <si>
    <t>1156470</t>
  </si>
  <si>
    <t>גולד בונד אג3</t>
  </si>
  <si>
    <t>1490051</t>
  </si>
  <si>
    <t>520034349</t>
  </si>
  <si>
    <t>30/05/22</t>
  </si>
  <si>
    <t>ג'נריישן קפ אגח א- ג'נריישן קפיטל</t>
  </si>
  <si>
    <t>1166222</t>
  </si>
  <si>
    <t>הרץ פרופר אגח ב- הרץ פרופרטיס</t>
  </si>
  <si>
    <t>1184753</t>
  </si>
  <si>
    <t>1957081</t>
  </si>
  <si>
    <t>ויקטורי   אגח א- ויקטורי</t>
  </si>
  <si>
    <t>1136126</t>
  </si>
  <si>
    <t>514068980</t>
  </si>
  <si>
    <t>נאוי אגח ה- נאוי</t>
  </si>
  <si>
    <t>2080257</t>
  </si>
  <si>
    <t>520036070</t>
  </si>
  <si>
    <t>28/10/21</t>
  </si>
  <si>
    <t>פנינסולה אגח ג- פנינסולה</t>
  </si>
  <si>
    <t>3330222</t>
  </si>
  <si>
    <t>520033713</t>
  </si>
  <si>
    <t>31/05/21</t>
  </si>
  <si>
    <t>פרשקובסקי אגח יד- פרשקובסקי</t>
  </si>
  <si>
    <t>1183623</t>
  </si>
  <si>
    <t>513817817</t>
  </si>
  <si>
    <t>17/01/22</t>
  </si>
  <si>
    <t>פתאל אירו אגח ד- פתאל נכסים (אירופה)</t>
  </si>
  <si>
    <t>1168038</t>
  </si>
  <si>
    <t>אאורה אג"ח י"ב- אאורה</t>
  </si>
  <si>
    <t>3730454</t>
  </si>
  <si>
    <t>520038274</t>
  </si>
  <si>
    <t>אאורה אגח טז- אאורה</t>
  </si>
  <si>
    <t>3730579</t>
  </si>
  <si>
    <t>28/07/21</t>
  </si>
  <si>
    <t>אאורה אגח יד- אאורה</t>
  </si>
  <si>
    <t>3730488</t>
  </si>
  <si>
    <t>או.פי.סי  אגח ג- או.פי.סי אנרגיה</t>
  </si>
  <si>
    <t>1180355</t>
  </si>
  <si>
    <t>514401702</t>
  </si>
  <si>
    <t>09/09/21</t>
  </si>
  <si>
    <t>אוריין    אגח ב- אוריין</t>
  </si>
  <si>
    <t>1143379</t>
  </si>
  <si>
    <t>511068256</t>
  </si>
  <si>
    <t>18/04/22</t>
  </si>
  <si>
    <t>אורשי  אגח ג- אורשי</t>
  </si>
  <si>
    <t>1170372</t>
  </si>
  <si>
    <t>513547224</t>
  </si>
  <si>
    <t>אלון רבוע אגח ד- אלון רבוע כחול</t>
  </si>
  <si>
    <t>1139583</t>
  </si>
  <si>
    <t>אלקטרה נדלן אגח ה- אלקטרה נדל"ן</t>
  </si>
  <si>
    <t>1138593</t>
  </si>
  <si>
    <t>510607328</t>
  </si>
  <si>
    <t>30/03/22</t>
  </si>
  <si>
    <t>אסאר אקורד אגח א- אס.אר אקורד</t>
  </si>
  <si>
    <t>520038670</t>
  </si>
  <si>
    <t>אפקון החזקות אג"ח א- אפקון החזקות</t>
  </si>
  <si>
    <t>5780135</t>
  </si>
  <si>
    <t>520033473</t>
  </si>
  <si>
    <t>20/01/20</t>
  </si>
  <si>
    <t>הרץ פרופר אגח א- הרץ פרופרטיס</t>
  </si>
  <si>
    <t>לאומי מסחרי 1- לאומי</t>
  </si>
  <si>
    <t>6040612</t>
  </si>
  <si>
    <t>מלרן  אגח ד- מלרן פרוייקטים</t>
  </si>
  <si>
    <t>1186865</t>
  </si>
  <si>
    <t>514097591</t>
  </si>
  <si>
    <t>מלרן אגח ג- מלרן פרוייקטים</t>
  </si>
  <si>
    <t>1180058</t>
  </si>
  <si>
    <t>מניף אגח א- מניף שירותים פיננסים</t>
  </si>
  <si>
    <t>1185883</t>
  </si>
  <si>
    <t>512764408</t>
  </si>
  <si>
    <t>נאוויטס פט אגח ג- נאוויטס פטרו</t>
  </si>
  <si>
    <t>1181593</t>
  </si>
  <si>
    <t>550263107</t>
  </si>
  <si>
    <t>פתאל החזקות אגח ג- פתאל החזקות</t>
  </si>
  <si>
    <t>1161785</t>
  </si>
  <si>
    <t>512607888</t>
  </si>
  <si>
    <t>מלונאות ותיירות</t>
  </si>
  <si>
    <t>צרפתי     אגח ט- צרפתי</t>
  </si>
  <si>
    <t>4250197</t>
  </si>
  <si>
    <t>520039090</t>
  </si>
  <si>
    <t>צרפתי    אגח יא</t>
  </si>
  <si>
    <t>02/02/22</t>
  </si>
  <si>
    <t>שיכון בינוי נעמ 2- שיכון ובינוי</t>
  </si>
  <si>
    <t>1183052</t>
  </si>
  <si>
    <t>אלומיי אג"ח ג</t>
  </si>
  <si>
    <t>1159375</t>
  </si>
  <si>
    <t>520039868</t>
  </si>
  <si>
    <t>בית הזהב אגח ג</t>
  </si>
  <si>
    <t>2350080</t>
  </si>
  <si>
    <t>520034562</t>
  </si>
  <si>
    <t>חג'ג' אגח 7- חג'ג' נדלן</t>
  </si>
  <si>
    <t>8230195</t>
  </si>
  <si>
    <t>צמח המרמן אג5-דל סחירות  מרווח הוגן- צמח המרמן</t>
  </si>
  <si>
    <t>1151125</t>
  </si>
  <si>
    <t>512531203</t>
  </si>
  <si>
    <t>אורון  אגח ב- אורון קבוצה</t>
  </si>
  <si>
    <t>1160571</t>
  </si>
  <si>
    <t>513432765</t>
  </si>
  <si>
    <t>31/03/22</t>
  </si>
  <si>
    <t>דיסק השק  אגח י- דיסקונט השקעות</t>
  </si>
  <si>
    <t>6390348</t>
  </si>
  <si>
    <t>דלק קב   אגח לד- דלק קבוצה</t>
  </si>
  <si>
    <t>1143361</t>
  </si>
  <si>
    <t>520044322</t>
  </si>
  <si>
    <t>ilBBB-</t>
  </si>
  <si>
    <t>דלק קבוצה אג31- דלק קבוצה</t>
  </si>
  <si>
    <t>1134790</t>
  </si>
  <si>
    <t>בי קומיוניק אג"ח 3</t>
  </si>
  <si>
    <t>1139203</t>
  </si>
  <si>
    <t>512832742</t>
  </si>
  <si>
    <t>Caa2.il</t>
  </si>
  <si>
    <t>אול-יר    אגח ה- אול יר</t>
  </si>
  <si>
    <t>1143304</t>
  </si>
  <si>
    <t>184580</t>
  </si>
  <si>
    <t>Caa3.il</t>
  </si>
  <si>
    <t>10/02/20</t>
  </si>
  <si>
    <t>אול-יר אגח ג- אול יר</t>
  </si>
  <si>
    <t>1140136</t>
  </si>
  <si>
    <t>25/09/19</t>
  </si>
  <si>
    <t>אם.אר.פי אג"ח ג</t>
  </si>
  <si>
    <t>1139278</t>
  </si>
  <si>
    <t>520044421</t>
  </si>
  <si>
    <t>אקונרג'י אג א- אקונרג'י אנרגיה מתחדשת</t>
  </si>
  <si>
    <t>1182518</t>
  </si>
  <si>
    <t>516339777</t>
  </si>
  <si>
    <t>בי קומיונק אגח ו- בי קומיוניקיישנס</t>
  </si>
  <si>
    <t>1178151</t>
  </si>
  <si>
    <t>13/12/21</t>
  </si>
  <si>
    <t>ברוקלנד אגח ב- ברוקלנד</t>
  </si>
  <si>
    <t>1136993</t>
  </si>
  <si>
    <t>1814237</t>
  </si>
  <si>
    <t>12/07/18</t>
  </si>
  <si>
    <t>גבאי מניבים אג 10- גבאי מניבים</t>
  </si>
  <si>
    <t>520032178</t>
  </si>
  <si>
    <t>וויי בוקס אגח ד- וויי בוקס</t>
  </si>
  <si>
    <t>4860193</t>
  </si>
  <si>
    <t>520038688</t>
  </si>
  <si>
    <t>21/06/22</t>
  </si>
  <si>
    <t>חנן מור אגח יג- חנן מור</t>
  </si>
  <si>
    <t>1181502</t>
  </si>
  <si>
    <t>08/11/21</t>
  </si>
  <si>
    <t>חנן מור אגח יד- חנן מור</t>
  </si>
  <si>
    <t>1181510</t>
  </si>
  <si>
    <t>ישראל קנדה אגח ז- ישראל קנדה</t>
  </si>
  <si>
    <t>520039298</t>
  </si>
  <si>
    <t>02/01/22</t>
  </si>
  <si>
    <t>לוי אגח ח- לוי</t>
  </si>
  <si>
    <t>7190242</t>
  </si>
  <si>
    <t>520041096</t>
  </si>
  <si>
    <t>נתנאל גרופ אג יא- נתנאל גרופ</t>
  </si>
  <si>
    <t>4210191</t>
  </si>
  <si>
    <t>520039074</t>
  </si>
  <si>
    <t>נתנאל גרופ אג יב- נתנאל גרופ</t>
  </si>
  <si>
    <t>פריורטק אגח א- פריורטק</t>
  </si>
  <si>
    <t>3280138</t>
  </si>
  <si>
    <t>520037797</t>
  </si>
  <si>
    <t>רבל אג ב- דל סחירות מרווח הוגן- רבל</t>
  </si>
  <si>
    <t>1142769</t>
  </si>
  <si>
    <t>513506329</t>
  </si>
  <si>
    <t>רוטשטיין  אגח ט- רוטשטיין</t>
  </si>
  <si>
    <t>5390224</t>
  </si>
  <si>
    <t>520039959</t>
  </si>
  <si>
    <t>17/01/21</t>
  </si>
  <si>
    <t>רוטשטיין  אגח י- רוטשטיין</t>
  </si>
  <si>
    <t>5390273</t>
  </si>
  <si>
    <t>אלה פקדון אג1- אלה פקדונות</t>
  </si>
  <si>
    <t>1141662</t>
  </si>
  <si>
    <t>אלה פקדון אגח ד- אלה פקדונות</t>
  </si>
  <si>
    <t>1162304</t>
  </si>
  <si>
    <t>15/01/20</t>
  </si>
  <si>
    <t>אלביט מע' אגח ד- אלביט מערכות</t>
  </si>
  <si>
    <t>1178268</t>
  </si>
  <si>
    <t>08/07/21</t>
  </si>
  <si>
    <t>ישראמקו   אגח ב</t>
  </si>
  <si>
    <t>2320224</t>
  </si>
  <si>
    <t>550010003</t>
  </si>
  <si>
    <t>03/11/20</t>
  </si>
  <si>
    <t>ישראמקו אג1- ישראמקו יהש</t>
  </si>
  <si>
    <t>2320174</t>
  </si>
  <si>
    <t>דלק תמלוגים אג"ח א- דלק תמלוגים</t>
  </si>
  <si>
    <t>1147479</t>
  </si>
  <si>
    <t>514837111</t>
  </si>
  <si>
    <t>18/08/21</t>
  </si>
  <si>
    <t>סאפיינס   אגח ב- סאפיינס</t>
  </si>
  <si>
    <t>1141936</t>
  </si>
  <si>
    <t>1146</t>
  </si>
  <si>
    <t>שמוס  אג"ח א- שמוס</t>
  </si>
  <si>
    <t>1155951</t>
  </si>
  <si>
    <t>633896</t>
  </si>
  <si>
    <t>תמר פטרו  אגח א- תמר פטרוליום</t>
  </si>
  <si>
    <t>1141332</t>
  </si>
  <si>
    <t>515334662</t>
  </si>
  <si>
    <t>בזן       אגח ט- בזן (בתי זיקוק)</t>
  </si>
  <si>
    <t>2590461</t>
  </si>
  <si>
    <t>520036658</t>
  </si>
  <si>
    <t>24/12/18</t>
  </si>
  <si>
    <t>בזן אג"ח 6- בזן (בתי זיקוק)</t>
  </si>
  <si>
    <t>2590396</t>
  </si>
  <si>
    <t>חברה לישראל אג"ח 11</t>
  </si>
  <si>
    <t>5760244</t>
  </si>
  <si>
    <t>520028010</t>
  </si>
  <si>
    <t>פננטפארק  אגח א- פננטפארק</t>
  </si>
  <si>
    <t>1142371</t>
  </si>
  <si>
    <t>1504619</t>
  </si>
  <si>
    <t>רציו מימון אגח ד- רציו מימון</t>
  </si>
  <si>
    <t>1178144</t>
  </si>
  <si>
    <t>515060044</t>
  </si>
  <si>
    <t>06/07/21</t>
  </si>
  <si>
    <t>סה"כ אחר</t>
  </si>
  <si>
    <t>LVIATH  6.125 30/06/25- LEVIATHAN BOND LTD</t>
  </si>
  <si>
    <t>IL0011677742</t>
  </si>
  <si>
    <t>בלומברג</t>
  </si>
  <si>
    <t>5338</t>
  </si>
  <si>
    <t>Energy</t>
  </si>
  <si>
    <t>BB-</t>
  </si>
  <si>
    <t>S&amp;P</t>
  </si>
  <si>
    <t>TEVA 3.75 09/05/2027- טבע</t>
  </si>
  <si>
    <t>XS2406607098</t>
  </si>
  <si>
    <t>520013954</t>
  </si>
  <si>
    <t>Pharma &amp; Biotechnology</t>
  </si>
  <si>
    <t>03/11/21</t>
  </si>
  <si>
    <t>TEVA 4.375 09/05/2030- טבע</t>
  </si>
  <si>
    <t>XS2406607171</t>
  </si>
  <si>
    <t>British Airways 2.9 15/03/35- British Airways</t>
  </si>
  <si>
    <t>US11042CAA80</t>
  </si>
  <si>
    <t>5288</t>
  </si>
  <si>
    <t>Airlines</t>
  </si>
  <si>
    <t>A</t>
  </si>
  <si>
    <t>20/07/21</t>
  </si>
  <si>
    <t>EBAY 2.7 11/03/30- EBAY INC</t>
  </si>
  <si>
    <t>US278642AW32</t>
  </si>
  <si>
    <t>5335</t>
  </si>
  <si>
    <t>Commercial &amp; Pro Services</t>
  </si>
  <si>
    <t>BBB+</t>
  </si>
  <si>
    <t>11/05/22</t>
  </si>
  <si>
    <t>MCD 3.6 01/07/2030- MCDONALDS</t>
  </si>
  <si>
    <t>US58013MFQ24</t>
  </si>
  <si>
    <t>5333</t>
  </si>
  <si>
    <t>Food Beverage &amp; Tobacco</t>
  </si>
  <si>
    <t>VERIZON 4.016 03/12/29- Verizon Communications INC</t>
  </si>
  <si>
    <t>US92343VEU44</t>
  </si>
  <si>
    <t>4808</t>
  </si>
  <si>
    <t>Telecommunication Services</t>
  </si>
  <si>
    <t>BAYNGR 4.375 15/12/28- BAYER</t>
  </si>
  <si>
    <t>US07274NAL73</t>
  </si>
  <si>
    <t>4770</t>
  </si>
  <si>
    <t>BBB</t>
  </si>
  <si>
    <t>FDX 4.25 15/05/30- FEDEX</t>
  </si>
  <si>
    <t>US31428XBZ87</t>
  </si>
  <si>
    <t>4578</t>
  </si>
  <si>
    <t>Transportation</t>
  </si>
  <si>
    <t>ORCL 3.25 15/11/27- ORACLE</t>
  </si>
  <si>
    <t>US68389XBN49</t>
  </si>
  <si>
    <t>5066</t>
  </si>
  <si>
    <t>Software &amp; Services</t>
  </si>
  <si>
    <t>Baa2</t>
  </si>
  <si>
    <t>ALATPF 5.25% PREP 21/07/23</t>
  </si>
  <si>
    <t>XS1634523754</t>
  </si>
  <si>
    <t>FWB</t>
  </si>
  <si>
    <t>4845</t>
  </si>
  <si>
    <t>Real Estate</t>
  </si>
  <si>
    <t>BBB-</t>
  </si>
  <si>
    <t>14/06/17</t>
  </si>
  <si>
    <t>AVGO 2.45 15/02/31</t>
  </si>
  <si>
    <t>US11135FBH38</t>
  </si>
  <si>
    <t>5256</t>
  </si>
  <si>
    <t>05/01/21</t>
  </si>
  <si>
    <t>CITCON 1.625 12/03/28- Citycon Treasury B.V</t>
  </si>
  <si>
    <t>XS2310411090</t>
  </si>
  <si>
    <t>EURONEXT</t>
  </si>
  <si>
    <t>5328</t>
  </si>
  <si>
    <t>11/03/22</t>
  </si>
  <si>
    <t>DINO 4.5 01/10/30- HF SINCLAIR</t>
  </si>
  <si>
    <t>USU4322CAC74</t>
  </si>
  <si>
    <t>5334</t>
  </si>
  <si>
    <t>29/04/22</t>
  </si>
  <si>
    <t>FSK 3.125 10.12.28- FS KKR</t>
  </si>
  <si>
    <t>US302635AK33</t>
  </si>
  <si>
    <t>5143</t>
  </si>
  <si>
    <t>Diversified Financials</t>
  </si>
  <si>
    <t>KHC 3.75 01/04/30- KRAFT HEINZ FOODS</t>
  </si>
  <si>
    <t>US50077LAV80</t>
  </si>
  <si>
    <t>5336</t>
  </si>
  <si>
    <t>MSI 4.6 23/05/29- MOTOROLA SOLUTIONS</t>
  </si>
  <si>
    <t>US620076BN89</t>
  </si>
  <si>
    <t>5337</t>
  </si>
  <si>
    <t>ATRSAV 2.625 05/09/27- ATRIUM</t>
  </si>
  <si>
    <t>XS2294495838</t>
  </si>
  <si>
    <t>4595</t>
  </si>
  <si>
    <t>Other</t>
  </si>
  <si>
    <t>Ba2</t>
  </si>
  <si>
    <t>ENOIGA 4.5 30/03/28</t>
  </si>
  <si>
    <t>IL0011736571</t>
  </si>
  <si>
    <t>560033185</t>
  </si>
  <si>
    <t>09/03/21</t>
  </si>
  <si>
    <t>DAN 4.5 15/02/2032- DANA INC</t>
  </si>
  <si>
    <t>US235825AJ53</t>
  </si>
  <si>
    <t>5308</t>
  </si>
  <si>
    <t>Automobiles &amp; Components</t>
  </si>
  <si>
    <t>B1</t>
  </si>
  <si>
    <t>24/11/21</t>
  </si>
  <si>
    <t>ENOGLN 6.50 30.04.2027- Energean</t>
  </si>
  <si>
    <t>USG3044DAA49</t>
  </si>
  <si>
    <t>5144</t>
  </si>
  <si>
    <t>B</t>
  </si>
  <si>
    <t>10/11/21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</si>
  <si>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</si>
  <si>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</si>
  <si>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</si>
  <si>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</si>
  <si>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</si>
  <si>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</si>
  <si>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</si>
  <si>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</si>
  <si>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</si>
  <si>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</si>
  <si>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</si>
  <si>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</si>
  <si>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</si>
  <si>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</si>
  <si>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שיכון ובינוי זכויות 2- שיכון ובינוי</t>
  </si>
  <si>
    <t>1187095</t>
  </si>
  <si>
    <t>שיכון ובינוי- שיכון ובינוי</t>
  </si>
  <si>
    <t>1081942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</si>
  <si>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</si>
  <si>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</si>
  <si>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</si>
  <si>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</si>
  <si>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</si>
  <si>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</si>
  <si>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</si>
  <si>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</si>
  <si>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</si>
  <si>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</si>
  <si>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אלקטרה- אלקטרה</t>
  </si>
  <si>
    <t>739037</t>
  </si>
  <si>
    <t>520028911</t>
  </si>
  <si>
    <t>חברה לישראל- חברה לישראל</t>
  </si>
  <si>
    <t>576017</t>
  </si>
  <si>
    <t>קנון- קנון הולדינגס</t>
  </si>
  <si>
    <t>1134139</t>
  </si>
  <si>
    <t>1635</t>
  </si>
  <si>
    <t>טאואר- טאואר</t>
  </si>
  <si>
    <t>1082379</t>
  </si>
  <si>
    <t>נובה- נובה</t>
  </si>
  <si>
    <t>1084557</t>
  </si>
  <si>
    <t>511812463</t>
  </si>
  <si>
    <t>שטראוס- שטראוס גרופ</t>
  </si>
  <si>
    <t>746016</t>
  </si>
  <si>
    <t>אלוני חץ- אלוני חץ</t>
  </si>
  <si>
    <t>390013</t>
  </si>
  <si>
    <t>אמות- אמות</t>
  </si>
  <si>
    <t>ביג- ביג</t>
  </si>
  <si>
    <t>1097260</t>
  </si>
  <si>
    <t>מבני תעשיה- מבנה נדל"ן</t>
  </si>
  <si>
    <t>226019</t>
  </si>
  <si>
    <t>מליסרון- מליסרון</t>
  </si>
  <si>
    <t>323014</t>
  </si>
  <si>
    <t>עזריאלי קבוצה- קבוצת עזריאלי</t>
  </si>
  <si>
    <t>1119478</t>
  </si>
  <si>
    <t>טבע- טבע</t>
  </si>
  <si>
    <t>629014</t>
  </si>
  <si>
    <t>פארמה</t>
  </si>
  <si>
    <t>מיטרוניקס- מיטרוניקס</t>
  </si>
  <si>
    <t>1091065</t>
  </si>
  <si>
    <t>511527202</t>
  </si>
  <si>
    <t>רובוטיקה ותלת מימד</t>
  </si>
  <si>
    <t>שופרסל- שופרסל</t>
  </si>
  <si>
    <t>777037</t>
  </si>
  <si>
    <t>נייס- נייס</t>
  </si>
  <si>
    <t>273011</t>
  </si>
  <si>
    <t>520036872</t>
  </si>
  <si>
    <t>בזק- בזק</t>
  </si>
  <si>
    <t>230011</t>
  </si>
  <si>
    <t>סה"כ תל אביב 90</t>
  </si>
  <si>
    <t>פז נפט- פז חברת הנפט</t>
  </si>
  <si>
    <t>1100007</t>
  </si>
  <si>
    <t>אנלייט אנרגיה- אנלייט אנרגיה</t>
  </si>
  <si>
    <t>720011</t>
  </si>
  <si>
    <t>איידיאיי ביטוח- 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</si>
  <si>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</si>
  <si>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</si>
  <si>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</si>
  <si>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</si>
  <si>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</si>
  <si>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</si>
  <si>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</si>
  <si>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</si>
  <si>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</si>
  <si>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</si>
  <si>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</si>
  <si>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אאורה</t>
  </si>
  <si>
    <t>373019</t>
  </si>
  <si>
    <t>אזורים- אזורים</t>
  </si>
  <si>
    <t>715011</t>
  </si>
  <si>
    <t>520025990</t>
  </si>
  <si>
    <t>אפריקה מגורים- אפריקה מגורים</t>
  </si>
  <si>
    <t>1097948</t>
  </si>
  <si>
    <t>520034760</t>
  </si>
  <si>
    <t>דמרי- דמרי</t>
  </si>
  <si>
    <t>1090315</t>
  </si>
  <si>
    <t>פיבי- פיבי</t>
  </si>
  <si>
    <t>763011</t>
  </si>
  <si>
    <t>520029026</t>
  </si>
  <si>
    <t>אלקו- אלקו</t>
  </si>
  <si>
    <t>694034</t>
  </si>
  <si>
    <t>520025370</t>
  </si>
  <si>
    <t>ערד- ערד השקעות</t>
  </si>
  <si>
    <t>731018</t>
  </si>
  <si>
    <t>520025198</t>
  </si>
  <si>
    <t>ישראמקו יהש- ישראמקו יהש</t>
  </si>
  <si>
    <t>232017</t>
  </si>
  <si>
    <t>קמטק- קמטק</t>
  </si>
  <si>
    <t>1095264</t>
  </si>
  <si>
    <t>511235434</t>
  </si>
  <si>
    <t>תורפז- תורפז</t>
  </si>
  <si>
    <t>1175611</t>
  </si>
  <si>
    <t>514574524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</si>
  <si>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</si>
  <si>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</si>
  <si>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</si>
  <si>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</si>
  <si>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</si>
  <si>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</si>
  <si>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נטו מלינדה 1- נטו מלינדה</t>
  </si>
  <si>
    <t>1105097</t>
  </si>
  <si>
    <t>511725459</t>
  </si>
  <si>
    <t>קרסו- קרסו מוטורס</t>
  </si>
  <si>
    <t>1123850</t>
  </si>
  <si>
    <t>אינרום- אינרום בניה</t>
  </si>
  <si>
    <t>1132356</t>
  </si>
  <si>
    <t>515001659</t>
  </si>
  <si>
    <t>מתכת ומוצרי בניה</t>
  </si>
  <si>
    <t>אלקטרה נדלן- אלקטרה נדל"ן</t>
  </si>
  <si>
    <t>1094044</t>
  </si>
  <si>
    <t>ג'י סיטי- ג'י סיטי</t>
  </si>
  <si>
    <t>126011</t>
  </si>
  <si>
    <t>סאמיט- סאמיט</t>
  </si>
  <si>
    <t>1081686</t>
  </si>
  <si>
    <t>מגדלי תיכון- מגדלי ים תיכון</t>
  </si>
  <si>
    <t>1131523</t>
  </si>
  <si>
    <t>512719485</t>
  </si>
  <si>
    <t>מגה אור- מגה אור</t>
  </si>
  <si>
    <t>1104488</t>
  </si>
  <si>
    <t>מניבים ריט- מניבים ריט</t>
  </si>
  <si>
    <t>1140573</t>
  </si>
  <si>
    <t>נכסים בנין- נכסים ובנין</t>
  </si>
  <si>
    <t>699017</t>
  </si>
  <si>
    <t>520025438</t>
  </si>
  <si>
    <t>רבוע נדלן- רבוע נדלן</t>
  </si>
  <si>
    <t>1098565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</si>
  <si>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</si>
  <si>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</si>
  <si>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</si>
  <si>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</si>
  <si>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</si>
  <si>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</si>
  <si>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</si>
  <si>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אלקטרה צריכה- אלקטרה צריכה</t>
  </si>
  <si>
    <t>5010129</t>
  </si>
  <si>
    <t>פוקס- פוקס</t>
  </si>
  <si>
    <t>1087022</t>
  </si>
  <si>
    <t>512157603</t>
  </si>
  <si>
    <t>ריטיילורס- ריטיילורס</t>
  </si>
  <si>
    <t>1175488</t>
  </si>
  <si>
    <t>514211457</t>
  </si>
  <si>
    <t>וואן תוכנה- וואן טכנולוגיות תוכנה</t>
  </si>
  <si>
    <t>161018</t>
  </si>
  <si>
    <t>520034695</t>
  </si>
  <si>
    <t>מטריקס- מטריקס</t>
  </si>
  <si>
    <t>445015</t>
  </si>
  <si>
    <t>520039413</t>
  </si>
  <si>
    <t>פורמולה- פורמולה מערכות</t>
  </si>
  <si>
    <t>256016</t>
  </si>
  <si>
    <t>דנאל כא- דנאל כא</t>
  </si>
  <si>
    <t>314013</t>
  </si>
  <si>
    <t>520037565</t>
  </si>
  <si>
    <t>נובולוג- נובולוג</t>
  </si>
  <si>
    <t>1140151</t>
  </si>
  <si>
    <t>510475312</t>
  </si>
  <si>
    <t>אלטשולר פיננסים- אלטשולר שחם פיננסים</t>
  </si>
  <si>
    <t>1184936</t>
  </si>
  <si>
    <t>516508603</t>
  </si>
  <si>
    <t>שרותים פיננסים</t>
  </si>
  <si>
    <t>ישראכרט- ישראכרט</t>
  </si>
  <si>
    <t>1157403</t>
  </si>
  <si>
    <t>510706153</t>
  </si>
  <si>
    <t>מגיק- מג'יק</t>
  </si>
  <si>
    <t>1082312</t>
  </si>
  <si>
    <t>520036740</t>
  </si>
  <si>
    <t>נאייקס- נאייקס</t>
  </si>
  <si>
    <t>1175116</t>
  </si>
  <si>
    <t>513639013</t>
  </si>
  <si>
    <t>סאפינס- סאפיינס</t>
  </si>
  <si>
    <t>1087659</t>
  </si>
  <si>
    <t>פרטנר- פרטנר</t>
  </si>
  <si>
    <t>1083484</t>
  </si>
  <si>
    <t>סה"כ מניות היתר</t>
  </si>
  <si>
    <t>ארד- ארד</t>
  </si>
  <si>
    <t>1091651</t>
  </si>
  <si>
    <t>510007800</t>
  </si>
  <si>
    <t>אלקטרוניקה ואופטיקה</t>
  </si>
  <si>
    <t>פיסיבי- פי.סי.בי טכנולוגיות</t>
  </si>
  <si>
    <t>1091685</t>
  </si>
  <si>
    <t>511888356</t>
  </si>
  <si>
    <t>משק אנרגיה- משק אנרגיה</t>
  </si>
  <si>
    <t>1166974</t>
  </si>
  <si>
    <t>סופרגז- סופרגז אנרגיה</t>
  </si>
  <si>
    <t>1166917</t>
  </si>
  <si>
    <t>אלומיי- אלומיי קפיטל</t>
  </si>
  <si>
    <t>1082635</t>
  </si>
  <si>
    <t>אקונרג'י- אקונרג'י אנרגיה מתחדשת</t>
  </si>
  <si>
    <t>1178334</t>
  </si>
  <si>
    <t>סולאיר- סולאיר</t>
  </si>
  <si>
    <t>1172287</t>
  </si>
  <si>
    <t>פנינסולה- פנינסולה</t>
  </si>
  <si>
    <t>333013</t>
  </si>
  <si>
    <t>ליברה- ליברה</t>
  </si>
  <si>
    <t>1176981</t>
  </si>
  <si>
    <t>515761625</t>
  </si>
  <si>
    <t>אורביט טכנולוג'יס- אורביט</t>
  </si>
  <si>
    <t>265017</t>
  </si>
  <si>
    <t>520036153</t>
  </si>
  <si>
    <t>אימאג'סט- אימאג'סט אינטרנשיונל</t>
  </si>
  <si>
    <t>1183813</t>
  </si>
  <si>
    <t>512737560</t>
  </si>
  <si>
    <t>דוניץ- דוניץ</t>
  </si>
  <si>
    <t>400010</t>
  </si>
  <si>
    <t>520038605</t>
  </si>
  <si>
    <t>חנן מור- חנן מור</t>
  </si>
  <si>
    <t>1102532</t>
  </si>
  <si>
    <t>צמח המרמן- צמח המרמן</t>
  </si>
  <si>
    <t>1104058</t>
  </si>
  <si>
    <t>להב- להב</t>
  </si>
  <si>
    <t>136010</t>
  </si>
  <si>
    <t>520034257</t>
  </si>
  <si>
    <t>מבטח שמיר- מבטח שמיר</t>
  </si>
  <si>
    <t>127019</t>
  </si>
  <si>
    <t>520034125</t>
  </si>
  <si>
    <t>רפק</t>
  </si>
  <si>
    <t>769026</t>
  </si>
  <si>
    <t>520029505</t>
  </si>
  <si>
    <t>קפיטל פוינט- קפיטל פוינט</t>
  </si>
  <si>
    <t>1097146</t>
  </si>
  <si>
    <t>512950320</t>
  </si>
  <si>
    <t>השקעות במדעי החיים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</si>
  <si>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</si>
  <si>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</si>
  <si>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</si>
  <si>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</si>
  <si>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</si>
  <si>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</si>
  <si>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</si>
  <si>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</si>
  <si>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רם און- רם און</t>
  </si>
  <si>
    <t>1090943</t>
  </si>
  <si>
    <t>512776964</t>
  </si>
  <si>
    <t>פריורטק</t>
  </si>
  <si>
    <t>328013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</si>
  <si>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</si>
  <si>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</si>
  <si>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</si>
  <si>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</si>
  <si>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</si>
  <si>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</si>
  <si>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מהדרין- מהדרין</t>
  </si>
  <si>
    <t>686014</t>
  </si>
  <si>
    <t>520018482</t>
  </si>
  <si>
    <t>נטו- נטו אחזקות</t>
  </si>
  <si>
    <t>168013</t>
  </si>
  <si>
    <t>520034109</t>
  </si>
  <si>
    <t>קרור     1- קרור</t>
  </si>
  <si>
    <t>621011</t>
  </si>
  <si>
    <t>520001546</t>
  </si>
  <si>
    <t>סופווייב מדיקל- סופווייב מדיקל</t>
  </si>
  <si>
    <t>1175439</t>
  </si>
  <si>
    <t>515198158</t>
  </si>
  <si>
    <t>מכשור רפואי</t>
  </si>
  <si>
    <t>פלסאנמור- פלסאנמור</t>
  </si>
  <si>
    <t>1176700</t>
  </si>
  <si>
    <t>515139129</t>
  </si>
  <si>
    <t>איסתא- איסתא</t>
  </si>
  <si>
    <t>520042763</t>
  </si>
  <si>
    <t>ישרוטל- ישרוטל</t>
  </si>
  <si>
    <t>1080985</t>
  </si>
  <si>
    <t>520042482</t>
  </si>
  <si>
    <t>גלוברנדס- גלוברנדס גרופ</t>
  </si>
  <si>
    <t>1147487</t>
  </si>
  <si>
    <t>515809499</t>
  </si>
  <si>
    <t>בית שמש- מנועי בית שמש</t>
  </si>
  <si>
    <t>1081561</t>
  </si>
  <si>
    <t>520043480</t>
  </si>
  <si>
    <t>קליל     5- קליל</t>
  </si>
  <si>
    <t>797035</t>
  </si>
  <si>
    <t>520032442</t>
  </si>
  <si>
    <t>אדגר- אדגר השקעות</t>
  </si>
  <si>
    <t>1820083</t>
  </si>
  <si>
    <t>סים בכורה  סד L- קריאטיב מדיה</t>
  </si>
  <si>
    <t>1142355</t>
  </si>
  <si>
    <t>908311</t>
  </si>
  <si>
    <t>ארי נדלן- ארי נדלן</t>
  </si>
  <si>
    <t>וילאר- וילאר</t>
  </si>
  <si>
    <t>416016</t>
  </si>
  <si>
    <t>אבגול- אבגול</t>
  </si>
  <si>
    <t>1100957</t>
  </si>
  <si>
    <t>510119068</t>
  </si>
  <si>
    <t>עץ, נייר ודפוס</t>
  </si>
  <si>
    <t>ניסן</t>
  </si>
  <si>
    <t>660019</t>
  </si>
  <si>
    <t>520040940</t>
  </si>
  <si>
    <t>ספאנטק- ספאנטק</t>
  </si>
  <si>
    <t>1090117</t>
  </si>
  <si>
    <t>512288713</t>
  </si>
  <si>
    <t>ג'נסל- ג'נסל</t>
  </si>
  <si>
    <t>1169689</t>
  </si>
  <si>
    <t>514579887</t>
  </si>
  <si>
    <t>זוז פאוור- זוז פאוור</t>
  </si>
  <si>
    <t>1174184</t>
  </si>
  <si>
    <t>514881564</t>
  </si>
  <si>
    <t>פינרג'י- פינרג'י</t>
  </si>
  <si>
    <t>1172360</t>
  </si>
  <si>
    <t>514354786</t>
  </si>
  <si>
    <t>איירטאצ- איירטאצ' סולאר</t>
  </si>
  <si>
    <t>1173376</t>
  </si>
  <si>
    <t>515509347</t>
  </si>
  <si>
    <t>הייקון מערכות- הייקון מערכות</t>
  </si>
  <si>
    <t>514347160</t>
  </si>
  <si>
    <t>ויקטורי- ויקטורי</t>
  </si>
  <si>
    <t>1123777</t>
  </si>
  <si>
    <t>מחשוב ישיר- מיחשוב ישיר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</si>
  <si>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</si>
  <si>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</si>
  <si>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</si>
  <si>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</si>
  <si>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</si>
  <si>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</si>
  <si>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</si>
  <si>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גלאסבוקס- גלאסבוקס</t>
  </si>
  <si>
    <t>1176288</t>
  </si>
  <si>
    <t>514525260</t>
  </si>
  <si>
    <t>בי קומיוניקיישנס- בי קומיוניקיישנס</t>
  </si>
  <si>
    <t>1107663</t>
  </si>
  <si>
    <t>סה"כ call 001 אופציות</t>
  </si>
  <si>
    <t>INMODE- INMODEMD</t>
  </si>
  <si>
    <t>IL0011595993</t>
  </si>
  <si>
    <t>NASDAQ</t>
  </si>
  <si>
    <t>5297</t>
  </si>
  <si>
    <t>Health Care Equip &amp; Services</t>
  </si>
  <si>
    <t>CESAR STONE SDO</t>
  </si>
  <si>
    <t>IL0011259137</t>
  </si>
  <si>
    <t>2264</t>
  </si>
  <si>
    <t>INDUSTRIAL</t>
  </si>
  <si>
    <t>KORNIT DIGITAL-KRNT</t>
  </si>
  <si>
    <t>IL0011216723</t>
  </si>
  <si>
    <t>1564</t>
  </si>
  <si>
    <t>WIX -  WIX.COM- WIX.COM</t>
  </si>
  <si>
    <t>IL0011301780</t>
  </si>
  <si>
    <t>2275</t>
  </si>
  <si>
    <t>RADWARE LTD</t>
  </si>
  <si>
    <t>IL0010834765</t>
  </si>
  <si>
    <t>2159</t>
  </si>
  <si>
    <t>Technology Hardware &amp; Equip</t>
  </si>
  <si>
    <t>SOLAREDGE</t>
  </si>
  <si>
    <t>US83417M1045</t>
  </si>
  <si>
    <t>4744</t>
  </si>
  <si>
    <t>SILICOM</t>
  </si>
  <si>
    <t>IL0010826928</t>
  </si>
  <si>
    <t>520041120</t>
  </si>
  <si>
    <t>ITURAN LOCATION-US</t>
  </si>
  <si>
    <t>IL0010818685</t>
  </si>
  <si>
    <t>5169</t>
  </si>
  <si>
    <t>RDCM-RADCOM LTD</t>
  </si>
  <si>
    <t>IL0010826688</t>
  </si>
  <si>
    <t>2104</t>
  </si>
  <si>
    <t>INTL FLAVORS &amp; FRAGRANCES</t>
  </si>
  <si>
    <t>US4595061015</t>
  </si>
  <si>
    <t>5262</t>
  </si>
  <si>
    <t>VIATRIS INC</t>
  </si>
  <si>
    <t>US92556V1061</t>
  </si>
  <si>
    <t>5247</t>
  </si>
  <si>
    <t>PERRIGO CO PLC-PRGO</t>
  </si>
  <si>
    <t>IE00BGH1M568</t>
  </si>
  <si>
    <t>529592</t>
  </si>
  <si>
    <t>AROUNDTOWN PROP-ALATP- AROUNDTOWN</t>
  </si>
  <si>
    <t>LU1673108939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</si>
  <si>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</si>
  <si>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</si>
  <si>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</si>
  <si>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</si>
  <si>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</si>
  <si>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מניות</t>
  </si>
  <si>
    <t>הראל סל 50 EURO STOXX- הראל קרנות מדד</t>
  </si>
  <si>
    <t>1149244</t>
  </si>
  <si>
    <t>Lyxor S&amp;P 500 UCITS ETF- ליקסור אינדקס</t>
  </si>
  <si>
    <t>LU1135865084</t>
  </si>
  <si>
    <t>419223375</t>
  </si>
  <si>
    <t>RUSSEL 2000 (4D) MTF מגדל- מגדל קרנות נאמנות</t>
  </si>
  <si>
    <t>1150242</t>
  </si>
  <si>
    <t>511303661</t>
  </si>
  <si>
    <t>מגדל S&amp;P (4D) MTF- מגדל קרנות נאמנות</t>
  </si>
  <si>
    <t>1150333</t>
  </si>
  <si>
    <t>תכלית 100 NASDAQ NDX</t>
  </si>
  <si>
    <t>1144401</t>
  </si>
  <si>
    <t>513534974</t>
  </si>
  <si>
    <t>תכלית RUSSL 2000- מיטב קרנות נאמנות</t>
  </si>
  <si>
    <t>1144484</t>
  </si>
  <si>
    <t>תכלית S&amp;P500</t>
  </si>
  <si>
    <t>1144385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</si>
  <si>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</si>
  <si>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</si>
  <si>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</si>
  <si>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</si>
  <si>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QQQQ - Nasdaq 100- INVESCO POWERSHARES</t>
  </si>
  <si>
    <t>US46090E1038</t>
  </si>
  <si>
    <t>1290</t>
  </si>
  <si>
    <t>ISHARES CORE MSCI EM</t>
  </si>
  <si>
    <t>IE00BKM4GZ66</t>
  </si>
  <si>
    <t>4601</t>
  </si>
  <si>
    <t>MEUD FP</t>
  </si>
  <si>
    <t>LU0908500753</t>
  </si>
  <si>
    <t>4617</t>
  </si>
  <si>
    <t>HEALTH CARE XLV- STATE STREET-SPDRS</t>
  </si>
  <si>
    <t>us81369y2090</t>
  </si>
  <si>
    <t>4640</t>
  </si>
  <si>
    <t>XLF - Financial Select- STATE STREET-SPDRS</t>
  </si>
  <si>
    <t>US81369Y6059</t>
  </si>
  <si>
    <t>XLP - CONSUMER STAPLES</t>
  </si>
  <si>
    <t>US81369Y3080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</si>
  <si>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</si>
  <si>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</si>
  <si>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</si>
  <si>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</si>
  <si>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</si>
  <si>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</si>
  <si>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ביג  אופציה 1 13/12/22- ביג</t>
  </si>
  <si>
    <t>1171024</t>
  </si>
  <si>
    <t>מניבים ריט אפ 3 15/12/2022</t>
  </si>
  <si>
    <t>1170927</t>
  </si>
  <si>
    <t>צ'קראטק אפ 3 20.03.25- זוז פאוור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</si>
  <si>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</si>
  <si>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</si>
  <si>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</si>
  <si>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</si>
  <si>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</si>
  <si>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</si>
  <si>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</si>
  <si>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-GXU2 - 16/09/2022</t>
  </si>
  <si>
    <t>DE000C6JGF51</t>
  </si>
  <si>
    <t>DJIA IN - DMU2 - 16/09/2022</t>
  </si>
  <si>
    <t>BBG012FFK225</t>
  </si>
  <si>
    <t>E- Mini RUSS 2000 - RTYU2 - 16/09/2022</t>
  </si>
  <si>
    <t>BBG011CK2ZM4</t>
  </si>
  <si>
    <t>EURO STOXX 50 - VGU2 - 16/09/2022</t>
  </si>
  <si>
    <t>DE000C5SKSC4</t>
  </si>
  <si>
    <t>FTSE 100 - Z U2 - 16/09/2022</t>
  </si>
  <si>
    <t>GB00JLVR7414</t>
  </si>
  <si>
    <t>FUT VAL AUD HSBC-רוו"ה מחוזים</t>
  </si>
  <si>
    <t>333773</t>
  </si>
  <si>
    <t>FUT VAL EUR HSBC - רוו"ה מחוזים</t>
  </si>
  <si>
    <t>333740</t>
  </si>
  <si>
    <t>FUT VAL GBP HSB - רוו"ה מחוזים</t>
  </si>
  <si>
    <t>333732</t>
  </si>
  <si>
    <t>FUT VAL HKD HSB - רוו"ה מחוזים</t>
  </si>
  <si>
    <t>333724</t>
  </si>
  <si>
    <t>FUT VAL USD - רוו"ה מחוזים</t>
  </si>
  <si>
    <t>415349</t>
  </si>
  <si>
    <t>HANG SENG INDEX - HIN2 - 28/07/2022</t>
  </si>
  <si>
    <t>BBG017VYB500</t>
  </si>
  <si>
    <t>NASDAQ 100 MINI - NQU2 - 16/09/2022</t>
  </si>
  <si>
    <t>BBG011CK2XT2</t>
  </si>
  <si>
    <t>S&amp;P500 EMINI  ESU2 16/09/22</t>
  </si>
  <si>
    <t>BBG011BQCM31</t>
  </si>
  <si>
    <t>SPI 200 - XPU2 -15/09/2022</t>
  </si>
  <si>
    <t>BBG00ZNWRPB9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</si>
  <si>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</si>
  <si>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</si>
  <si>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</si>
  <si>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</si>
  <si>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</si>
  <si>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</si>
  <si>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</si>
  <si>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</si>
  <si>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</si>
  <si>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</si>
  <si>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</si>
  <si>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</si>
  <si>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</si>
  <si>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</si>
  <si>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</si>
  <si>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</si>
  <si>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</si>
  <si>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</si>
  <si>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04/09/18</t>
  </si>
  <si>
    <t>רש"ת אגח א-רמ- רש"ת</t>
  </si>
  <si>
    <t>1187335</t>
  </si>
  <si>
    <t>500102868</t>
  </si>
  <si>
    <t>29/06/22</t>
  </si>
  <si>
    <t>רש"ת אגח ב-רמ- רש"ת</t>
  </si>
  <si>
    <t>1187343</t>
  </si>
  <si>
    <t>תשת אנרג אגא-רמ</t>
  </si>
  <si>
    <t>1168087</t>
  </si>
  <si>
    <t>520027293</t>
  </si>
  <si>
    <t>17/08/20</t>
  </si>
  <si>
    <t>רפאל  אג4מ- רפאל</t>
  </si>
  <si>
    <t>1140284</t>
  </si>
  <si>
    <t>520042185</t>
  </si>
  <si>
    <t>04/05/21</t>
  </si>
  <si>
    <t>רפאל   אג5מ</t>
  </si>
  <si>
    <t>1140292</t>
  </si>
  <si>
    <t>אורמת אגח 4 - רמ</t>
  </si>
  <si>
    <t>1167212</t>
  </si>
  <si>
    <t>01/07/20</t>
  </si>
  <si>
    <t>נאוי נעמ 5-ל- נאוי</t>
  </si>
  <si>
    <t>2080281</t>
  </si>
  <si>
    <t>18/01/22</t>
  </si>
  <si>
    <t>י.ח.ק אגח ב -רמ- י.ח.ק להשקעות</t>
  </si>
  <si>
    <t>1181783</t>
  </si>
  <si>
    <t>550016091</t>
  </si>
  <si>
    <t>15/11/21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</si>
  <si>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</si>
  <si>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</si>
  <si>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</si>
  <si>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</si>
  <si>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</si>
  <si>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</si>
  <si>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</si>
  <si>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</si>
  <si>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אורבנקורפ אגח א- אורבנקורפ</t>
  </si>
  <si>
    <t>1137041</t>
  </si>
  <si>
    <t>514941525</t>
  </si>
  <si>
    <t>04/04/16</t>
  </si>
  <si>
    <t>וואליו אגח ב-רמ- וואליו קפיטל</t>
  </si>
  <si>
    <t>5990171</t>
  </si>
  <si>
    <t>520033804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</si>
  <si>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</si>
  <si>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</si>
  <si>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</si>
  <si>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</si>
  <si>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</si>
  <si>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</si>
  <si>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15/03/22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</si>
  <si>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</si>
  <si>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</si>
  <si>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</si>
  <si>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</si>
  <si>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</si>
  <si>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סולאיר אופציה לא סחירה 30/06/22- סולאיר</t>
  </si>
  <si>
    <t>117228711</t>
  </si>
  <si>
    <t>24/06/21</t>
  </si>
  <si>
    <t>איסתא- אופציה לא סחירה 05/01/24- איסתא</t>
  </si>
  <si>
    <t>108107411</t>
  </si>
  <si>
    <t>אופציה לא סחירה-הייקון מערכות 01/09/23- הייקון מערכות</t>
  </si>
  <si>
    <t>116994511</t>
  </si>
  <si>
    <t>סה"כ מט"ח/מט"ח</t>
  </si>
  <si>
    <t>סה"כ כנגד חסכון עמיתים/מבוטחים</t>
  </si>
  <si>
    <t>לא</t>
  </si>
  <si>
    <t>1305</t>
  </si>
  <si>
    <t>AA+</t>
  </si>
  <si>
    <t>30/06/22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</si>
  <si>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</si>
  <si>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</si>
  <si>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</si>
  <si>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</si>
  <si>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</si>
  <si>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</si>
  <si>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</si>
  <si>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</si>
  <si>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</si>
  <si>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</si>
  <si>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</si>
  <si>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</si>
  <si>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</si>
  <si>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</si>
  <si>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</si>
  <si>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</si>
  <si>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GBP HSBC - בטחונות</t>
  </si>
  <si>
    <t>327114</t>
  </si>
  <si>
    <t>MONEY HKD HSBC - בטחונות</t>
  </si>
  <si>
    <t>327106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</si>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</sst>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4" fontId="2" fillId="0" borderId="0" xfId="0" applyNumberFormat="1" applyFont="1" applyFill="1" applyAlignment="1">
      <alignment horizontal="center"/>
    </xf>
    <xf numFmtId="3" fontId="0" fillId="0" borderId="30" xfId="0" applyNumberFormat="1" applyFill="1" applyBorder="1"/>
    <xf numFmtId="0" fontId="2" fillId="0" borderId="0" xfId="0" applyFont="1" applyFill="1" applyAlignment="1">
      <alignment horizontal="right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504;&#1497;&#1497;&#1512;&#1493;&#1514;%20&#1495;&#1505;&#1493;&#1502;&#1497;&#1501;30.06.22%20+%20SU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אחזקות דנאל"/>
      <sheetName val="טבלת ניירות חסומים"/>
      <sheetName val="sum"/>
    </sheetNames>
    <sheetDataSet>
      <sheetData sheetId="0">
        <row r="85">
          <cell r="F85">
            <v>2530200</v>
          </cell>
          <cell r="J85">
            <v>1110000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3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138085.96363008142</v>
      </c>
      <c r="D11" s="76">
        <f>C11/$C$42</f>
        <v>4.4355438166365412E-2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1015463.613807031</v>
      </c>
      <c r="D13" s="78">
        <f t="shared" ref="D13:D42" si="0">C13/$C$42</f>
        <v>0.32618328719545303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830969.92427061126</v>
      </c>
      <c r="D15" s="78">
        <f t="shared" si="0"/>
        <v>0.26692093913928472</v>
      </c>
    </row>
    <row r="16" spans="1:36">
      <c r="A16" s="10" t="s">
        <v>13</v>
      </c>
      <c r="B16" s="70" t="s">
        <v>19</v>
      </c>
      <c r="C16" s="77">
        <v>584110.25479226303</v>
      </c>
      <c r="D16" s="78">
        <f t="shared" si="0"/>
        <v>0.18762563266882343</v>
      </c>
    </row>
    <row r="17" spans="1:4">
      <c r="A17" s="10" t="s">
        <v>13</v>
      </c>
      <c r="B17" s="70" t="s">
        <v>195</v>
      </c>
      <c r="C17" s="77">
        <v>392536.37957398797</v>
      </c>
      <c r="D17" s="78">
        <f t="shared" si="0"/>
        <v>0.12608901480302254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385.52942000000002</v>
      </c>
      <c r="D19" s="78">
        <f t="shared" si="0"/>
        <v>1.2383826640001438E-4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805.53388509237084</v>
      </c>
      <c r="D21" s="78">
        <f t="shared" si="0"/>
        <v>2.5875047319685125E-4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37185.728988071001</v>
      </c>
      <c r="D26" s="78">
        <f t="shared" si="0"/>
        <v>1.1944655774139038E-2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0"/>
        <v>0</v>
      </c>
    </row>
    <row r="28" spans="1:4">
      <c r="A28" s="10" t="s">
        <v>13</v>
      </c>
      <c r="B28" s="70" t="s">
        <v>29</v>
      </c>
      <c r="C28" s="77">
        <v>9445.9210835694994</v>
      </c>
      <c r="D28" s="78">
        <f t="shared" si="0"/>
        <v>3.0341821683558994E-3</v>
      </c>
    </row>
    <row r="29" spans="1:4">
      <c r="A29" s="10" t="s">
        <v>13</v>
      </c>
      <c r="B29" s="70" t="s">
        <v>30</v>
      </c>
      <c r="C29" s="77">
        <v>11.92748886325</v>
      </c>
      <c r="D29" s="78">
        <f t="shared" si="0"/>
        <v>3.8313017546893267E-6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0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66222.821909728402</v>
      </c>
      <c r="D33" s="78">
        <f t="shared" si="0"/>
        <v>2.1271838246268354E-2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0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37945.142989250999</v>
      </c>
      <c r="D37" s="78">
        <f t="shared" si="0"/>
        <v>1.2188591796936024E-2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3113168.7418385502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3.6364000000000001</v>
      </c>
    </row>
    <row r="48" spans="1:4">
      <c r="C48" t="s">
        <v>120</v>
      </c>
      <c r="D48">
        <v>2.4055</v>
      </c>
    </row>
    <row r="49" spans="3:4">
      <c r="C49" t="s">
        <v>200</v>
      </c>
      <c r="D49">
        <v>0.4461</v>
      </c>
    </row>
    <row r="50" spans="3:4">
      <c r="C50" t="s">
        <v>106</v>
      </c>
      <c r="D50">
        <v>3.5</v>
      </c>
    </row>
    <row r="51" spans="3:4">
      <c r="C51" t="s">
        <v>113</v>
      </c>
      <c r="D51">
        <v>4.2351999999999999</v>
      </c>
    </row>
    <row r="52" spans="3:4">
      <c r="C52" t="s">
        <v>123</v>
      </c>
      <c r="D52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J12+J33</f>
        <v>138085.96363008142</v>
      </c>
      <c r="K11" s="76">
        <f>J11/$J$11</f>
        <v>1</v>
      </c>
      <c r="L11" s="76">
        <f>J11/'סכום נכסי הקרן'!$C$42</f>
        <v>4.4355438166365412E-2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J13+J17+J23+J25+J27+J29+J31</f>
        <v>138085.96363008142</v>
      </c>
      <c r="K12" s="80">
        <f t="shared" ref="K12:K37" si="0">J12/$J$11</f>
        <v>1</v>
      </c>
      <c r="L12" s="80">
        <f>J12/'סכום נכסי הקרן'!$C$42</f>
        <v>4.4355438166365412E-2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J14+J15+J16</f>
        <v>130527.86005000041</v>
      </c>
      <c r="K13" s="80">
        <f t="shared" si="0"/>
        <v>0.94526522912691968</v>
      </c>
      <c r="L13" s="80">
        <f>J13/'סכום נכסי הקרן'!$C$42</f>
        <v>4.1927653421354322E-2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f>129849.52152-138.066909999586</f>
        <v>129711.45461000041</v>
      </c>
      <c r="K14" s="78">
        <f t="shared" si="0"/>
        <v>0.93935293059535374</v>
      </c>
      <c r="L14" s="78">
        <f>J14/'סכום נכסי הקרן'!$C$42</f>
        <v>4.1665410829416355E-2</v>
      </c>
    </row>
    <row r="15" spans="2:13">
      <c r="B15" t="s">
        <v>208</v>
      </c>
      <c r="C15" t="s">
        <v>204</v>
      </c>
      <c r="D15" t="s">
        <v>205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1112.56341</v>
      </c>
      <c r="K15" s="78">
        <f t="shared" si="0"/>
        <v>8.0570347684319806E-3</v>
      </c>
      <c r="L15" s="78">
        <f>J15/'סכום נכסי הקרן'!$C$42</f>
        <v>3.5737330747544102E-4</v>
      </c>
    </row>
    <row r="16" spans="2:13">
      <c r="B16" t="s">
        <v>209</v>
      </c>
      <c r="C16" t="s">
        <v>204</v>
      </c>
      <c r="D16" t="s">
        <v>205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-296.15796999999998</v>
      </c>
      <c r="K16" s="78">
        <f t="shared" si="0"/>
        <v>-2.1447362368660276E-3</v>
      </c>
      <c r="L16" s="78">
        <f>J16/'סכום נכסי הקרן'!$C$42</f>
        <v>-9.5130715537474329E-5</v>
      </c>
    </row>
    <row r="17" spans="2:12">
      <c r="B17" s="79" t="s">
        <v>210</v>
      </c>
      <c r="D17" s="16"/>
      <c r="I17" s="80">
        <v>0</v>
      </c>
      <c r="J17" s="81">
        <v>7558.1035800809996</v>
      </c>
      <c r="K17" s="80">
        <f t="shared" si="0"/>
        <v>5.4734770873080256E-2</v>
      </c>
      <c r="L17" s="80">
        <f>J17/'סכום נכסי הקרן'!$C$42</f>
        <v>2.4277847450110898E-3</v>
      </c>
    </row>
    <row r="18" spans="2:12">
      <c r="B18" t="s">
        <v>211</v>
      </c>
      <c r="C18" t="s">
        <v>212</v>
      </c>
      <c r="D18" t="s">
        <v>205</v>
      </c>
      <c r="E18" t="s">
        <v>206</v>
      </c>
      <c r="F18" t="s">
        <v>207</v>
      </c>
      <c r="G18" t="s">
        <v>110</v>
      </c>
      <c r="H18" s="78">
        <v>0</v>
      </c>
      <c r="I18" s="78">
        <v>0</v>
      </c>
      <c r="J18" s="77">
        <v>257.156826088</v>
      </c>
      <c r="K18" s="78">
        <f t="shared" si="0"/>
        <v>1.8622951915438532E-3</v>
      </c>
      <c r="L18" s="78">
        <f>J18/'סכום נכסי הקרן'!$C$42</f>
        <v>8.2602919216043011E-5</v>
      </c>
    </row>
    <row r="19" spans="2:12">
      <c r="B19" t="s">
        <v>213</v>
      </c>
      <c r="C19" t="s">
        <v>214</v>
      </c>
      <c r="D19" t="s">
        <v>205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4082.7960250000001</v>
      </c>
      <c r="K19" s="78">
        <f t="shared" si="0"/>
        <v>2.9567060385206168E-2</v>
      </c>
      <c r="L19" s="78">
        <f>J19/'סכום נכסי הקרן'!$C$42</f>
        <v>1.3114599186772045E-3</v>
      </c>
    </row>
    <row r="20" spans="2:12">
      <c r="B20" t="s">
        <v>215</v>
      </c>
      <c r="C20" t="s">
        <v>216</v>
      </c>
      <c r="D20" t="s">
        <v>205</v>
      </c>
      <c r="E20" t="s">
        <v>206</v>
      </c>
      <c r="F20" t="s">
        <v>207</v>
      </c>
      <c r="G20" t="s">
        <v>120</v>
      </c>
      <c r="H20" s="78">
        <v>0</v>
      </c>
      <c r="I20" s="78">
        <v>0</v>
      </c>
      <c r="J20" s="77">
        <v>2876.7456527549998</v>
      </c>
      <c r="K20" s="78">
        <f t="shared" si="0"/>
        <v>2.0833005593975617E-2</v>
      </c>
      <c r="L20" s="78">
        <f>J20/'סכום נכסי הקרן'!$C$42</f>
        <v>9.2405709144313024E-4</v>
      </c>
    </row>
    <row r="21" spans="2:12">
      <c r="B21" t="s">
        <v>217</v>
      </c>
      <c r="C21" t="s">
        <v>218</v>
      </c>
      <c r="D21" t="s">
        <v>205</v>
      </c>
      <c r="E21" t="s">
        <v>206</v>
      </c>
      <c r="F21" t="s">
        <v>207</v>
      </c>
      <c r="G21" t="s">
        <v>200</v>
      </c>
      <c r="H21" s="78">
        <v>0</v>
      </c>
      <c r="I21" s="78">
        <v>0</v>
      </c>
      <c r="J21" s="77">
        <v>23.610279678000001</v>
      </c>
      <c r="K21" s="78">
        <f t="shared" si="0"/>
        <v>1.7098247394101254E-4</v>
      </c>
      <c r="L21" s="78">
        <f>J21/'סכום נכסי הקרן'!$C$42</f>
        <v>7.5840025504227667E-6</v>
      </c>
    </row>
    <row r="22" spans="2:12">
      <c r="B22" t="s">
        <v>219</v>
      </c>
      <c r="C22" t="s">
        <v>220</v>
      </c>
      <c r="D22" t="s">
        <v>205</v>
      </c>
      <c r="E22" t="s">
        <v>206</v>
      </c>
      <c r="F22" t="s">
        <v>207</v>
      </c>
      <c r="G22" t="s">
        <v>113</v>
      </c>
      <c r="H22" s="78">
        <v>0</v>
      </c>
      <c r="I22" s="78">
        <v>0</v>
      </c>
      <c r="J22" s="77">
        <v>317.79479656000001</v>
      </c>
      <c r="K22" s="78">
        <f t="shared" si="0"/>
        <v>2.301427228413604E-3</v>
      </c>
      <c r="L22" s="78">
        <f>J22/'סכום נכסי הקרן'!$C$42</f>
        <v>1.0208081312428933E-4</v>
      </c>
    </row>
    <row r="23" spans="2:12">
      <c r="B23" s="79" t="s">
        <v>221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222</v>
      </c>
      <c r="C24" t="s">
        <v>222</v>
      </c>
      <c r="D24" s="16"/>
      <c r="E24" t="s">
        <v>222</v>
      </c>
      <c r="G24" t="s">
        <v>222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223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222</v>
      </c>
      <c r="C26" t="s">
        <v>222</v>
      </c>
      <c r="D26" s="16"/>
      <c r="E26" t="s">
        <v>222</v>
      </c>
      <c r="G26" t="s">
        <v>222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224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222</v>
      </c>
      <c r="C28" t="s">
        <v>222</v>
      </c>
      <c r="D28" s="16"/>
      <c r="E28" t="s">
        <v>222</v>
      </c>
      <c r="G28" t="s">
        <v>222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225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222</v>
      </c>
      <c r="C30" t="s">
        <v>222</v>
      </c>
      <c r="D30" s="16"/>
      <c r="E30" t="s">
        <v>222</v>
      </c>
      <c r="G30" t="s">
        <v>222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226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222</v>
      </c>
      <c r="C32" t="s">
        <v>222</v>
      </c>
      <c r="D32" s="16"/>
      <c r="E32" t="s">
        <v>222</v>
      </c>
      <c r="G32" t="s">
        <v>222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227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s="79" t="s">
        <v>228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222</v>
      </c>
      <c r="C35" t="s">
        <v>222</v>
      </c>
      <c r="D35" s="16"/>
      <c r="E35" t="s">
        <v>222</v>
      </c>
      <c r="G35" t="s">
        <v>222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s="79" t="s">
        <v>226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222</v>
      </c>
      <c r="C37" t="s">
        <v>222</v>
      </c>
      <c r="D37" s="16"/>
      <c r="E37" t="s">
        <v>222</v>
      </c>
      <c r="G37" t="s">
        <v>222</v>
      </c>
      <c r="H37" s="78">
        <v>0</v>
      </c>
      <c r="I37" s="78">
        <v>0</v>
      </c>
      <c r="J37" s="77">
        <v>0</v>
      </c>
      <c r="K37" s="78">
        <f t="shared" si="0"/>
        <v>0</v>
      </c>
      <c r="L37" s="78">
        <f>J37/'סכום נכסי הקרן'!$C$42</f>
        <v>0</v>
      </c>
    </row>
    <row r="38" spans="2:12">
      <c r="B38" t="s">
        <v>229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3.13</v>
      </c>
      <c r="I11" s="7"/>
      <c r="J11" s="7"/>
      <c r="K11" s="76">
        <v>5.5999999999999999E-3</v>
      </c>
      <c r="L11" s="75">
        <v>958410108.96000004</v>
      </c>
      <c r="M11" s="7"/>
      <c r="N11" s="75">
        <v>0</v>
      </c>
      <c r="O11" s="75">
        <v>1015463.613807031</v>
      </c>
      <c r="P11" s="7"/>
      <c r="Q11" s="76">
        <v>1</v>
      </c>
      <c r="R11" s="76">
        <v>0.32619999999999999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3.13</v>
      </c>
      <c r="K12" s="80">
        <v>5.5999999999999999E-3</v>
      </c>
      <c r="L12" s="81">
        <v>956080108.96000004</v>
      </c>
      <c r="N12" s="81">
        <v>0</v>
      </c>
      <c r="O12" s="81">
        <v>1006843.812857031</v>
      </c>
      <c r="Q12" s="80">
        <v>0.99150000000000005</v>
      </c>
      <c r="R12" s="80">
        <v>0.32340000000000002</v>
      </c>
    </row>
    <row r="13" spans="2:53">
      <c r="B13" s="79" t="s">
        <v>230</v>
      </c>
      <c r="C13" s="16"/>
      <c r="D13" s="16"/>
      <c r="H13" s="81">
        <v>3.14</v>
      </c>
      <c r="K13" s="80">
        <v>-1.3899999999999999E-2</v>
      </c>
      <c r="L13" s="81">
        <v>339467669.41000003</v>
      </c>
      <c r="N13" s="81">
        <v>0</v>
      </c>
      <c r="O13" s="81">
        <v>399537.34291819099</v>
      </c>
      <c r="Q13" s="80">
        <v>0.39350000000000002</v>
      </c>
      <c r="R13" s="80">
        <v>0.1283</v>
      </c>
    </row>
    <row r="14" spans="2:53">
      <c r="B14" s="79" t="s">
        <v>231</v>
      </c>
      <c r="C14" s="16"/>
      <c r="D14" s="16"/>
      <c r="H14" s="81">
        <v>3.14</v>
      </c>
      <c r="K14" s="80">
        <v>-1.3899999999999999E-2</v>
      </c>
      <c r="L14" s="81">
        <v>339467669.41000003</v>
      </c>
      <c r="N14" s="81">
        <v>0</v>
      </c>
      <c r="O14" s="81">
        <v>399537.34291819099</v>
      </c>
      <c r="Q14" s="80">
        <v>0.39350000000000002</v>
      </c>
      <c r="R14" s="80">
        <v>0.1283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 t="s">
        <v>235</v>
      </c>
      <c r="H15" s="77">
        <v>1.98</v>
      </c>
      <c r="I15" t="s">
        <v>102</v>
      </c>
      <c r="J15" s="78">
        <v>0.04</v>
      </c>
      <c r="K15" s="78">
        <v>-1.17E-2</v>
      </c>
      <c r="L15" s="77">
        <v>52719498.490000002</v>
      </c>
      <c r="M15" s="77">
        <v>149.59</v>
      </c>
      <c r="N15" s="77">
        <v>0</v>
      </c>
      <c r="O15" s="77">
        <v>78863.097791191001</v>
      </c>
      <c r="P15" s="78">
        <v>3.7000000000000002E-3</v>
      </c>
      <c r="Q15" s="78">
        <v>7.7700000000000005E-2</v>
      </c>
      <c r="R15" s="78">
        <v>2.53E-2</v>
      </c>
    </row>
    <row r="16" spans="2:53">
      <c r="B16" t="s">
        <v>236</v>
      </c>
      <c r="C16" t="s">
        <v>237</v>
      </c>
      <c r="D16" t="s">
        <v>100</v>
      </c>
      <c r="E16" t="s">
        <v>234</v>
      </c>
      <c r="G16" t="s">
        <v>238</v>
      </c>
      <c r="H16" s="77">
        <v>0.25</v>
      </c>
      <c r="I16" t="s">
        <v>102</v>
      </c>
      <c r="J16" s="78">
        <v>2.75E-2</v>
      </c>
      <c r="K16" s="78">
        <v>-3.9300000000000002E-2</v>
      </c>
      <c r="L16" s="77">
        <v>40264716</v>
      </c>
      <c r="M16" s="77">
        <v>113.63</v>
      </c>
      <c r="N16" s="77">
        <v>0</v>
      </c>
      <c r="O16" s="77">
        <v>45752.796790799999</v>
      </c>
      <c r="P16" s="78">
        <v>3.0000000000000001E-3</v>
      </c>
      <c r="Q16" s="78">
        <v>4.5100000000000001E-2</v>
      </c>
      <c r="R16" s="78">
        <v>1.47E-2</v>
      </c>
    </row>
    <row r="17" spans="2:18">
      <c r="B17" t="s">
        <v>239</v>
      </c>
      <c r="C17" t="s">
        <v>240</v>
      </c>
      <c r="D17" t="s">
        <v>100</v>
      </c>
      <c r="E17" t="s">
        <v>234</v>
      </c>
      <c r="G17" t="s">
        <v>241</v>
      </c>
      <c r="H17" s="77">
        <v>1.24</v>
      </c>
      <c r="I17" t="s">
        <v>102</v>
      </c>
      <c r="J17" s="78">
        <v>1.7500000000000002E-2</v>
      </c>
      <c r="K17" s="78">
        <v>-2.1299999999999999E-2</v>
      </c>
      <c r="L17" s="77">
        <v>70517437.920000002</v>
      </c>
      <c r="M17" s="77">
        <v>114.25</v>
      </c>
      <c r="N17" s="77">
        <v>0</v>
      </c>
      <c r="O17" s="77">
        <v>80566.172823600005</v>
      </c>
      <c r="P17" s="78">
        <v>4.1000000000000003E-3</v>
      </c>
      <c r="Q17" s="78">
        <v>7.9299999999999995E-2</v>
      </c>
      <c r="R17" s="78">
        <v>2.5899999999999999E-2</v>
      </c>
    </row>
    <row r="18" spans="2:18">
      <c r="B18" t="s">
        <v>242</v>
      </c>
      <c r="C18" t="s">
        <v>243</v>
      </c>
      <c r="D18" t="s">
        <v>100</v>
      </c>
      <c r="E18" t="s">
        <v>234</v>
      </c>
      <c r="G18" t="s">
        <v>244</v>
      </c>
      <c r="H18" s="77">
        <v>6.82</v>
      </c>
      <c r="I18" t="s">
        <v>102</v>
      </c>
      <c r="J18" s="78">
        <v>5.0000000000000001E-3</v>
      </c>
      <c r="K18" s="78">
        <v>-6.9999999999999999E-4</v>
      </c>
      <c r="L18" s="77">
        <v>40051450</v>
      </c>
      <c r="M18" s="77">
        <v>109.89</v>
      </c>
      <c r="N18" s="77">
        <v>0</v>
      </c>
      <c r="O18" s="77">
        <v>44012.538404999999</v>
      </c>
      <c r="P18" s="78">
        <v>2E-3</v>
      </c>
      <c r="Q18" s="78">
        <v>4.3299999999999998E-2</v>
      </c>
      <c r="R18" s="78">
        <v>1.41E-2</v>
      </c>
    </row>
    <row r="19" spans="2:18">
      <c r="B19" t="s">
        <v>245</v>
      </c>
      <c r="C19" t="s">
        <v>246</v>
      </c>
      <c r="D19" t="s">
        <v>100</v>
      </c>
      <c r="E19" t="s">
        <v>234</v>
      </c>
      <c r="G19" t="s">
        <v>247</v>
      </c>
      <c r="H19" s="77">
        <v>4.08</v>
      </c>
      <c r="I19" t="s">
        <v>102</v>
      </c>
      <c r="J19" s="78">
        <v>1E-3</v>
      </c>
      <c r="K19" s="78">
        <v>-4.8999999999999998E-3</v>
      </c>
      <c r="L19" s="77">
        <v>33585000</v>
      </c>
      <c r="M19" s="77">
        <v>108.37</v>
      </c>
      <c r="N19" s="77">
        <v>0</v>
      </c>
      <c r="O19" s="77">
        <v>36396.0645</v>
      </c>
      <c r="P19" s="78">
        <v>2.5999999999999999E-3</v>
      </c>
      <c r="Q19" s="78">
        <v>3.5799999999999998E-2</v>
      </c>
      <c r="R19" s="78">
        <v>1.17E-2</v>
      </c>
    </row>
    <row r="20" spans="2:18">
      <c r="B20" t="s">
        <v>248</v>
      </c>
      <c r="C20" t="s">
        <v>249</v>
      </c>
      <c r="D20" t="s">
        <v>100</v>
      </c>
      <c r="E20" t="s">
        <v>234</v>
      </c>
      <c r="G20" t="s">
        <v>250</v>
      </c>
      <c r="H20" s="77">
        <v>3.3</v>
      </c>
      <c r="I20" t="s">
        <v>102</v>
      </c>
      <c r="J20" s="78">
        <v>7.4999999999999997E-3</v>
      </c>
      <c r="K20" s="78">
        <v>-6.1999999999999998E-3</v>
      </c>
      <c r="L20" s="77">
        <v>64239440</v>
      </c>
      <c r="M20" s="77">
        <v>111.58</v>
      </c>
      <c r="N20" s="77">
        <v>0</v>
      </c>
      <c r="O20" s="77">
        <v>71678.367152000006</v>
      </c>
      <c r="P20" s="78">
        <v>2.8999999999999998E-3</v>
      </c>
      <c r="Q20" s="78">
        <v>7.0599999999999996E-2</v>
      </c>
      <c r="R20" s="78">
        <v>2.3E-2</v>
      </c>
    </row>
    <row r="21" spans="2:18">
      <c r="B21" t="s">
        <v>251</v>
      </c>
      <c r="C21" t="s">
        <v>252</v>
      </c>
      <c r="D21" t="s">
        <v>100</v>
      </c>
      <c r="E21" t="s">
        <v>234</v>
      </c>
      <c r="G21" t="s">
        <v>253</v>
      </c>
      <c r="H21" s="77">
        <v>9.3800000000000008</v>
      </c>
      <c r="I21" t="s">
        <v>102</v>
      </c>
      <c r="J21" s="78">
        <v>1E-3</v>
      </c>
      <c r="K21" s="78">
        <v>1.6000000000000001E-3</v>
      </c>
      <c r="L21" s="77">
        <v>8300000</v>
      </c>
      <c r="M21" s="77">
        <v>105.2</v>
      </c>
      <c r="N21" s="77">
        <v>0</v>
      </c>
      <c r="O21" s="77">
        <v>8731.6</v>
      </c>
      <c r="P21" s="78">
        <v>6.9999999999999999E-4</v>
      </c>
      <c r="Q21" s="78">
        <v>8.6E-3</v>
      </c>
      <c r="R21" s="78">
        <v>2.8E-3</v>
      </c>
    </row>
    <row r="22" spans="2:18">
      <c r="B22" t="s">
        <v>254</v>
      </c>
      <c r="C22" t="s">
        <v>255</v>
      </c>
      <c r="D22" t="s">
        <v>100</v>
      </c>
      <c r="E22" t="s">
        <v>234</v>
      </c>
      <c r="G22" t="s">
        <v>256</v>
      </c>
      <c r="H22" s="77">
        <v>4.8499999999999996</v>
      </c>
      <c r="I22" t="s">
        <v>102</v>
      </c>
      <c r="J22" s="78">
        <v>7.4999999999999997E-3</v>
      </c>
      <c r="K22" s="78">
        <v>-1.67E-2</v>
      </c>
      <c r="L22" s="77">
        <v>26618515</v>
      </c>
      <c r="M22" s="77">
        <v>112.6</v>
      </c>
      <c r="N22" s="77">
        <v>0</v>
      </c>
      <c r="O22" s="77">
        <v>29972.447889999999</v>
      </c>
      <c r="P22" s="78">
        <v>1.2999999999999999E-3</v>
      </c>
      <c r="Q22" s="78">
        <v>2.9499999999999998E-2</v>
      </c>
      <c r="R22" s="78">
        <v>9.5999999999999992E-3</v>
      </c>
    </row>
    <row r="23" spans="2:18">
      <c r="B23" t="s">
        <v>257</v>
      </c>
      <c r="C23" t="s">
        <v>258</v>
      </c>
      <c r="D23" t="s">
        <v>100</v>
      </c>
      <c r="E23" t="s">
        <v>234</v>
      </c>
      <c r="G23" t="s">
        <v>259</v>
      </c>
      <c r="H23" s="77">
        <v>20.67</v>
      </c>
      <c r="I23" t="s">
        <v>102</v>
      </c>
      <c r="J23" s="78">
        <v>0.01</v>
      </c>
      <c r="K23" s="78">
        <v>7.4000000000000003E-3</v>
      </c>
      <c r="L23" s="77">
        <v>3171612</v>
      </c>
      <c r="M23" s="77">
        <v>112.38</v>
      </c>
      <c r="N23" s="77">
        <v>0</v>
      </c>
      <c r="O23" s="77">
        <v>3564.2575655999999</v>
      </c>
      <c r="P23" s="78">
        <v>2.0000000000000001E-4</v>
      </c>
      <c r="Q23" s="78">
        <v>3.5000000000000001E-3</v>
      </c>
      <c r="R23" s="78">
        <v>1.1000000000000001E-3</v>
      </c>
    </row>
    <row r="24" spans="2:18">
      <c r="B24" s="79" t="s">
        <v>260</v>
      </c>
      <c r="C24" s="16"/>
      <c r="D24" s="16"/>
      <c r="H24" s="81">
        <v>3.12</v>
      </c>
      <c r="K24" s="80">
        <v>1.84E-2</v>
      </c>
      <c r="L24" s="81">
        <v>616612439.54999995</v>
      </c>
      <c r="N24" s="81">
        <v>0</v>
      </c>
      <c r="O24" s="81">
        <v>607306.46993884002</v>
      </c>
      <c r="Q24" s="80">
        <v>0.59809999999999997</v>
      </c>
      <c r="R24" s="80">
        <v>0.1951</v>
      </c>
    </row>
    <row r="25" spans="2:18">
      <c r="B25" s="79" t="s">
        <v>261</v>
      </c>
      <c r="C25" s="16"/>
      <c r="D25" s="16"/>
      <c r="H25" s="81">
        <v>0.55000000000000004</v>
      </c>
      <c r="K25" s="80">
        <v>1.0200000000000001E-2</v>
      </c>
      <c r="L25" s="81">
        <v>75899077</v>
      </c>
      <c r="N25" s="81">
        <v>0</v>
      </c>
      <c r="O25" s="81">
        <v>75413.708304900007</v>
      </c>
      <c r="Q25" s="80">
        <v>7.4300000000000005E-2</v>
      </c>
      <c r="R25" s="80">
        <v>2.4199999999999999E-2</v>
      </c>
    </row>
    <row r="26" spans="2:18">
      <c r="B26" t="s">
        <v>262</v>
      </c>
      <c r="C26" t="s">
        <v>263</v>
      </c>
      <c r="D26" t="s">
        <v>100</v>
      </c>
      <c r="E26" t="s">
        <v>234</v>
      </c>
      <c r="G26" t="s">
        <v>256</v>
      </c>
      <c r="H26" s="77">
        <v>0.52</v>
      </c>
      <c r="I26" t="s">
        <v>102</v>
      </c>
      <c r="J26" s="78">
        <v>0</v>
      </c>
      <c r="K26" s="78">
        <v>8.3999999999999995E-3</v>
      </c>
      <c r="L26" s="77">
        <v>2623316</v>
      </c>
      <c r="M26" s="77">
        <v>99.57</v>
      </c>
      <c r="N26" s="77">
        <v>0</v>
      </c>
      <c r="O26" s="77">
        <v>2612.0357411999998</v>
      </c>
      <c r="P26" s="78">
        <v>2.0000000000000001E-4</v>
      </c>
      <c r="Q26" s="78">
        <v>2.5999999999999999E-3</v>
      </c>
      <c r="R26" s="78">
        <v>8.0000000000000004E-4</v>
      </c>
    </row>
    <row r="27" spans="2:18">
      <c r="B27" t="s">
        <v>264</v>
      </c>
      <c r="C27" t="s">
        <v>265</v>
      </c>
      <c r="D27" t="s">
        <v>100</v>
      </c>
      <c r="E27" t="s">
        <v>234</v>
      </c>
      <c r="G27" t="s">
        <v>241</v>
      </c>
      <c r="H27" s="77">
        <v>0.34</v>
      </c>
      <c r="I27" t="s">
        <v>102</v>
      </c>
      <c r="J27" s="78">
        <v>0</v>
      </c>
      <c r="K27" s="78">
        <v>8.5000000000000006E-3</v>
      </c>
      <c r="L27" s="77">
        <v>14141868</v>
      </c>
      <c r="M27" s="77">
        <v>99.71</v>
      </c>
      <c r="N27" s="77">
        <v>0</v>
      </c>
      <c r="O27" s="77">
        <v>14100.856582799999</v>
      </c>
      <c r="P27" s="78">
        <v>1.2999999999999999E-3</v>
      </c>
      <c r="Q27" s="78">
        <v>1.3899999999999999E-2</v>
      </c>
      <c r="R27" s="78">
        <v>4.4999999999999997E-3</v>
      </c>
    </row>
    <row r="28" spans="2:18">
      <c r="B28" t="s">
        <v>266</v>
      </c>
      <c r="C28" t="s">
        <v>267</v>
      </c>
      <c r="D28" t="s">
        <v>100</v>
      </c>
      <c r="E28" t="s">
        <v>234</v>
      </c>
      <c r="G28" t="s">
        <v>268</v>
      </c>
      <c r="H28" s="77">
        <v>0.44</v>
      </c>
      <c r="I28" t="s">
        <v>102</v>
      </c>
      <c r="J28" s="78">
        <v>0</v>
      </c>
      <c r="K28" s="78">
        <v>7.3000000000000001E-3</v>
      </c>
      <c r="L28" s="77">
        <v>4853948</v>
      </c>
      <c r="M28" s="77">
        <v>99.68</v>
      </c>
      <c r="N28" s="77">
        <v>0</v>
      </c>
      <c r="O28" s="77">
        <v>4838.4153663999996</v>
      </c>
      <c r="P28" s="78">
        <v>4.0000000000000002E-4</v>
      </c>
      <c r="Q28" s="78">
        <v>4.7999999999999996E-3</v>
      </c>
      <c r="R28" s="78">
        <v>1.6000000000000001E-3</v>
      </c>
    </row>
    <row r="29" spans="2:18">
      <c r="B29" t="s">
        <v>269</v>
      </c>
      <c r="C29" t="s">
        <v>270</v>
      </c>
      <c r="D29" t="s">
        <v>100</v>
      </c>
      <c r="E29" t="s">
        <v>234</v>
      </c>
      <c r="G29" t="s">
        <v>271</v>
      </c>
      <c r="H29" s="77">
        <v>0.76</v>
      </c>
      <c r="I29" t="s">
        <v>102</v>
      </c>
      <c r="J29" s="78">
        <v>0</v>
      </c>
      <c r="K29" s="78">
        <v>1.34E-2</v>
      </c>
      <c r="L29" s="77">
        <v>5500000</v>
      </c>
      <c r="M29" s="77">
        <v>98.99</v>
      </c>
      <c r="N29" s="77">
        <v>0</v>
      </c>
      <c r="O29" s="77">
        <v>5444.45</v>
      </c>
      <c r="P29" s="78">
        <v>5.0000000000000001E-4</v>
      </c>
      <c r="Q29" s="78">
        <v>5.4000000000000003E-3</v>
      </c>
      <c r="R29" s="78">
        <v>1.6999999999999999E-3</v>
      </c>
    </row>
    <row r="30" spans="2:18">
      <c r="B30" t="s">
        <v>272</v>
      </c>
      <c r="C30" t="s">
        <v>273</v>
      </c>
      <c r="D30" t="s">
        <v>100</v>
      </c>
      <c r="E30" t="s">
        <v>234</v>
      </c>
      <c r="G30" t="s">
        <v>274</v>
      </c>
      <c r="H30" s="77">
        <v>0.02</v>
      </c>
      <c r="I30" t="s">
        <v>102</v>
      </c>
      <c r="J30" s="78">
        <v>0</v>
      </c>
      <c r="K30" s="78">
        <v>-6.1000000000000004E-3</v>
      </c>
      <c r="L30" s="77">
        <v>2399545</v>
      </c>
      <c r="M30" s="77">
        <v>100.01</v>
      </c>
      <c r="N30" s="77">
        <v>0</v>
      </c>
      <c r="O30" s="77">
        <v>2399.7849544999999</v>
      </c>
      <c r="P30" s="78">
        <v>2.0000000000000001E-4</v>
      </c>
      <c r="Q30" s="78">
        <v>2.3999999999999998E-3</v>
      </c>
      <c r="R30" s="78">
        <v>8.0000000000000004E-4</v>
      </c>
    </row>
    <row r="31" spans="2:18">
      <c r="B31" t="s">
        <v>275</v>
      </c>
      <c r="C31" t="s">
        <v>276</v>
      </c>
      <c r="D31" t="s">
        <v>100</v>
      </c>
      <c r="E31" t="s">
        <v>234</v>
      </c>
      <c r="G31" t="s">
        <v>277</v>
      </c>
      <c r="H31" s="77">
        <v>0.61</v>
      </c>
      <c r="I31" t="s">
        <v>102</v>
      </c>
      <c r="J31" s="78">
        <v>0</v>
      </c>
      <c r="K31" s="78">
        <v>1.17E-2</v>
      </c>
      <c r="L31" s="77">
        <v>12829400</v>
      </c>
      <c r="M31" s="77">
        <v>99.29</v>
      </c>
      <c r="N31" s="77">
        <v>0</v>
      </c>
      <c r="O31" s="77">
        <v>12738.31126</v>
      </c>
      <c r="P31" s="78">
        <v>1.1000000000000001E-3</v>
      </c>
      <c r="Q31" s="78">
        <v>1.2500000000000001E-2</v>
      </c>
      <c r="R31" s="78">
        <v>4.1000000000000003E-3</v>
      </c>
    </row>
    <row r="32" spans="2:18">
      <c r="B32" t="s">
        <v>278</v>
      </c>
      <c r="C32" t="s">
        <v>279</v>
      </c>
      <c r="D32" t="s">
        <v>100</v>
      </c>
      <c r="E32" t="s">
        <v>234</v>
      </c>
      <c r="G32" t="s">
        <v>280</v>
      </c>
      <c r="H32" s="77">
        <v>0.67</v>
      </c>
      <c r="I32" t="s">
        <v>102</v>
      </c>
      <c r="J32" s="78">
        <v>0</v>
      </c>
      <c r="K32" s="78">
        <v>1.3100000000000001E-2</v>
      </c>
      <c r="L32" s="77">
        <v>18150000</v>
      </c>
      <c r="M32" s="77">
        <v>99.13</v>
      </c>
      <c r="N32" s="77">
        <v>0</v>
      </c>
      <c r="O32" s="77">
        <v>17992.095000000001</v>
      </c>
      <c r="P32" s="78">
        <v>1.6999999999999999E-3</v>
      </c>
      <c r="Q32" s="78">
        <v>1.77E-2</v>
      </c>
      <c r="R32" s="78">
        <v>5.7999999999999996E-3</v>
      </c>
    </row>
    <row r="33" spans="2:18">
      <c r="B33" t="s">
        <v>281</v>
      </c>
      <c r="C33" t="s">
        <v>282</v>
      </c>
      <c r="D33" t="s">
        <v>100</v>
      </c>
      <c r="E33" t="s">
        <v>234</v>
      </c>
      <c r="G33" t="s">
        <v>283</v>
      </c>
      <c r="H33" s="77">
        <v>0.84</v>
      </c>
      <c r="I33" t="s">
        <v>102</v>
      </c>
      <c r="J33" s="78">
        <v>0</v>
      </c>
      <c r="K33" s="78">
        <v>1.32E-2</v>
      </c>
      <c r="L33" s="77">
        <v>10000000</v>
      </c>
      <c r="M33" s="77">
        <v>98.9</v>
      </c>
      <c r="N33" s="77">
        <v>0</v>
      </c>
      <c r="O33" s="77">
        <v>9890</v>
      </c>
      <c r="P33" s="78">
        <v>8.9999999999999998E-4</v>
      </c>
      <c r="Q33" s="78">
        <v>9.7000000000000003E-3</v>
      </c>
      <c r="R33" s="78">
        <v>3.2000000000000002E-3</v>
      </c>
    </row>
    <row r="34" spans="2:18">
      <c r="B34" t="s">
        <v>284</v>
      </c>
      <c r="C34" t="s">
        <v>285</v>
      </c>
      <c r="D34" t="s">
        <v>100</v>
      </c>
      <c r="E34" t="s">
        <v>234</v>
      </c>
      <c r="G34" t="s">
        <v>286</v>
      </c>
      <c r="H34" s="77">
        <v>0.19</v>
      </c>
      <c r="I34" t="s">
        <v>102</v>
      </c>
      <c r="J34" s="78">
        <v>0</v>
      </c>
      <c r="K34" s="78">
        <v>3.2000000000000002E-3</v>
      </c>
      <c r="L34" s="77">
        <v>5401000</v>
      </c>
      <c r="M34" s="77">
        <v>99.94</v>
      </c>
      <c r="N34" s="77">
        <v>0</v>
      </c>
      <c r="O34" s="77">
        <v>5397.7593999999999</v>
      </c>
      <c r="P34" s="78">
        <v>5.0000000000000001E-4</v>
      </c>
      <c r="Q34" s="78">
        <v>5.3E-3</v>
      </c>
      <c r="R34" s="78">
        <v>1.6999999999999999E-3</v>
      </c>
    </row>
    <row r="35" spans="2:18">
      <c r="B35" s="79" t="s">
        <v>287</v>
      </c>
      <c r="C35" s="16"/>
      <c r="D35" s="16"/>
      <c r="H35" s="81">
        <v>3.49</v>
      </c>
      <c r="K35" s="80">
        <v>1.95E-2</v>
      </c>
      <c r="L35" s="81">
        <v>539948175.54999995</v>
      </c>
      <c r="N35" s="81">
        <v>0</v>
      </c>
      <c r="O35" s="81">
        <v>531129.02848923998</v>
      </c>
      <c r="Q35" s="80">
        <v>0.52300000000000002</v>
      </c>
      <c r="R35" s="80">
        <v>0.1706</v>
      </c>
    </row>
    <row r="36" spans="2:18">
      <c r="B36" t="s">
        <v>288</v>
      </c>
      <c r="C36" t="s">
        <v>289</v>
      </c>
      <c r="D36" t="s">
        <v>100</v>
      </c>
      <c r="E36" t="s">
        <v>234</v>
      </c>
      <c r="G36" t="s">
        <v>290</v>
      </c>
      <c r="H36" s="77">
        <v>3.63</v>
      </c>
      <c r="I36" t="s">
        <v>102</v>
      </c>
      <c r="J36" s="78">
        <v>5.0000000000000001E-3</v>
      </c>
      <c r="K36" s="78">
        <v>2.3699999999999999E-2</v>
      </c>
      <c r="L36" s="77">
        <v>13274000</v>
      </c>
      <c r="M36" s="77">
        <v>93.67</v>
      </c>
      <c r="N36" s="77">
        <v>0</v>
      </c>
      <c r="O36" s="77">
        <v>12433.755800000001</v>
      </c>
      <c r="P36" s="78">
        <v>8.0000000000000004E-4</v>
      </c>
      <c r="Q36" s="78">
        <v>1.2200000000000001E-2</v>
      </c>
      <c r="R36" s="78">
        <v>4.0000000000000001E-3</v>
      </c>
    </row>
    <row r="37" spans="2:18">
      <c r="B37" t="s">
        <v>291</v>
      </c>
      <c r="C37" t="s">
        <v>292</v>
      </c>
      <c r="D37" t="s">
        <v>100</v>
      </c>
      <c r="E37" t="s">
        <v>234</v>
      </c>
      <c r="G37" t="s">
        <v>290</v>
      </c>
      <c r="H37" s="77">
        <v>2.33</v>
      </c>
      <c r="I37" t="s">
        <v>102</v>
      </c>
      <c r="J37" s="78">
        <v>4.0000000000000001E-3</v>
      </c>
      <c r="K37" s="78">
        <v>2.1499999999999998E-2</v>
      </c>
      <c r="L37" s="77">
        <v>28752000</v>
      </c>
      <c r="M37" s="77">
        <v>96.31</v>
      </c>
      <c r="N37" s="77">
        <v>0</v>
      </c>
      <c r="O37" s="77">
        <v>27691.051200000002</v>
      </c>
      <c r="P37" s="78">
        <v>2.0999999999999999E-3</v>
      </c>
      <c r="Q37" s="78">
        <v>2.7300000000000001E-2</v>
      </c>
      <c r="R37" s="78">
        <v>8.8999999999999999E-3</v>
      </c>
    </row>
    <row r="38" spans="2:18">
      <c r="B38" t="s">
        <v>293</v>
      </c>
      <c r="C38" t="s">
        <v>294</v>
      </c>
      <c r="D38" t="s">
        <v>100</v>
      </c>
      <c r="E38" t="s">
        <v>234</v>
      </c>
      <c r="G38" t="s">
        <v>295</v>
      </c>
      <c r="H38" s="77">
        <v>4.5599999999999996</v>
      </c>
      <c r="I38" t="s">
        <v>102</v>
      </c>
      <c r="J38" s="78">
        <v>0.02</v>
      </c>
      <c r="K38" s="78">
        <v>2.4E-2</v>
      </c>
      <c r="L38" s="77">
        <v>55680634</v>
      </c>
      <c r="M38" s="77">
        <v>98.7</v>
      </c>
      <c r="N38" s="77">
        <v>0</v>
      </c>
      <c r="O38" s="77">
        <v>54956.785757999998</v>
      </c>
      <c r="P38" s="78">
        <v>2.8E-3</v>
      </c>
      <c r="Q38" s="78">
        <v>5.4100000000000002E-2</v>
      </c>
      <c r="R38" s="78">
        <v>1.77E-2</v>
      </c>
    </row>
    <row r="39" spans="2:18">
      <c r="B39" t="s">
        <v>296</v>
      </c>
      <c r="C39" t="s">
        <v>297</v>
      </c>
      <c r="D39" t="s">
        <v>100</v>
      </c>
      <c r="E39" t="s">
        <v>234</v>
      </c>
      <c r="G39" t="s">
        <v>298</v>
      </c>
      <c r="H39" s="77">
        <v>7.46</v>
      </c>
      <c r="I39" t="s">
        <v>102</v>
      </c>
      <c r="J39" s="78">
        <v>0.01</v>
      </c>
      <c r="K39" s="78">
        <v>2.6100000000000002E-2</v>
      </c>
      <c r="L39" s="77">
        <v>41467862</v>
      </c>
      <c r="M39" s="77">
        <v>89.19</v>
      </c>
      <c r="N39" s="77">
        <v>0</v>
      </c>
      <c r="O39" s="77">
        <v>36985.186117800004</v>
      </c>
      <c r="P39" s="78">
        <v>1.6999999999999999E-3</v>
      </c>
      <c r="Q39" s="78">
        <v>3.6400000000000002E-2</v>
      </c>
      <c r="R39" s="78">
        <v>1.1900000000000001E-2</v>
      </c>
    </row>
    <row r="40" spans="2:18">
      <c r="B40" t="s">
        <v>299</v>
      </c>
      <c r="C40" t="s">
        <v>300</v>
      </c>
      <c r="D40" t="s">
        <v>100</v>
      </c>
      <c r="E40" t="s">
        <v>234</v>
      </c>
      <c r="G40" t="s">
        <v>301</v>
      </c>
      <c r="H40" s="77">
        <v>16.68</v>
      </c>
      <c r="I40" t="s">
        <v>102</v>
      </c>
      <c r="J40" s="78">
        <v>3.7499999999999999E-2</v>
      </c>
      <c r="K40" s="78">
        <v>3.3700000000000001E-2</v>
      </c>
      <c r="L40" s="77">
        <v>13722590</v>
      </c>
      <c r="M40" s="77">
        <v>107.18</v>
      </c>
      <c r="N40" s="77">
        <v>0</v>
      </c>
      <c r="O40" s="77">
        <v>14707.871961999999</v>
      </c>
      <c r="P40" s="78">
        <v>5.0000000000000001E-4</v>
      </c>
      <c r="Q40" s="78">
        <v>1.4500000000000001E-2</v>
      </c>
      <c r="R40" s="78">
        <v>4.7000000000000002E-3</v>
      </c>
    </row>
    <row r="41" spans="2:18">
      <c r="B41" t="s">
        <v>302</v>
      </c>
      <c r="C41" t="s">
        <v>303</v>
      </c>
      <c r="D41" t="s">
        <v>100</v>
      </c>
      <c r="E41" t="s">
        <v>234</v>
      </c>
      <c r="G41" t="s">
        <v>304</v>
      </c>
      <c r="H41" s="77">
        <v>9.24</v>
      </c>
      <c r="I41" t="s">
        <v>102</v>
      </c>
      <c r="J41" s="78">
        <v>1.2999999999999999E-2</v>
      </c>
      <c r="K41" s="78">
        <v>2.7099999999999999E-2</v>
      </c>
      <c r="L41" s="77">
        <v>19657907</v>
      </c>
      <c r="M41" s="77">
        <v>88.2</v>
      </c>
      <c r="N41" s="77">
        <v>0</v>
      </c>
      <c r="O41" s="77">
        <v>17338.273974</v>
      </c>
      <c r="P41" s="78">
        <v>2.8E-3</v>
      </c>
      <c r="Q41" s="78">
        <v>1.7100000000000001E-2</v>
      </c>
      <c r="R41" s="78">
        <v>5.5999999999999999E-3</v>
      </c>
    </row>
    <row r="42" spans="2:18">
      <c r="B42" t="s">
        <v>305</v>
      </c>
      <c r="C42" t="s">
        <v>306</v>
      </c>
      <c r="D42" t="s">
        <v>100</v>
      </c>
      <c r="E42" t="s">
        <v>234</v>
      </c>
      <c r="G42" t="s">
        <v>307</v>
      </c>
      <c r="H42" s="77">
        <v>13.27</v>
      </c>
      <c r="I42" t="s">
        <v>102</v>
      </c>
      <c r="J42" s="78">
        <v>1.4999999999999999E-2</v>
      </c>
      <c r="K42" s="78">
        <v>3.0800000000000001E-2</v>
      </c>
      <c r="L42" s="77">
        <v>11517000</v>
      </c>
      <c r="M42" s="77">
        <v>81.400000000000006</v>
      </c>
      <c r="N42" s="77">
        <v>0</v>
      </c>
      <c r="O42" s="77">
        <v>9374.8379999999997</v>
      </c>
      <c r="P42" s="78">
        <v>5.9999999999999995E-4</v>
      </c>
      <c r="Q42" s="78">
        <v>9.1999999999999998E-3</v>
      </c>
      <c r="R42" s="78">
        <v>3.0000000000000001E-3</v>
      </c>
    </row>
    <row r="43" spans="2:18">
      <c r="B43" t="s">
        <v>308</v>
      </c>
      <c r="C43" t="s">
        <v>309</v>
      </c>
      <c r="D43" t="s">
        <v>100</v>
      </c>
      <c r="E43" t="s">
        <v>234</v>
      </c>
      <c r="G43" t="s">
        <v>310</v>
      </c>
      <c r="H43" s="77">
        <v>0.08</v>
      </c>
      <c r="I43" t="s">
        <v>102</v>
      </c>
      <c r="J43" s="78">
        <v>7.4999999999999997E-3</v>
      </c>
      <c r="K43" s="78">
        <v>8.2000000000000007E-3</v>
      </c>
      <c r="L43" s="77">
        <v>24625141</v>
      </c>
      <c r="M43" s="77">
        <v>100.68</v>
      </c>
      <c r="N43" s="77">
        <v>0</v>
      </c>
      <c r="O43" s="77">
        <v>24792.5919588</v>
      </c>
      <c r="P43" s="78">
        <v>1.6000000000000001E-3</v>
      </c>
      <c r="Q43" s="78">
        <v>2.4400000000000002E-2</v>
      </c>
      <c r="R43" s="78">
        <v>8.0000000000000002E-3</v>
      </c>
    </row>
    <row r="44" spans="2:18">
      <c r="B44" t="s">
        <v>311</v>
      </c>
      <c r="C44" t="s">
        <v>312</v>
      </c>
      <c r="D44" t="s">
        <v>100</v>
      </c>
      <c r="E44" t="s">
        <v>234</v>
      </c>
      <c r="G44" t="s">
        <v>313</v>
      </c>
      <c r="H44" s="77">
        <v>5.81</v>
      </c>
      <c r="I44" t="s">
        <v>102</v>
      </c>
      <c r="J44" s="78">
        <v>2.2499999999999999E-2</v>
      </c>
      <c r="K44" s="78">
        <v>2.4799999999999999E-2</v>
      </c>
      <c r="L44" s="77">
        <v>59902570</v>
      </c>
      <c r="M44" s="77">
        <v>100.36</v>
      </c>
      <c r="N44" s="77">
        <v>0</v>
      </c>
      <c r="O44" s="77">
        <v>60118.219252000003</v>
      </c>
      <c r="P44" s="78">
        <v>3.5000000000000001E-3</v>
      </c>
      <c r="Q44" s="78">
        <v>5.9200000000000003E-2</v>
      </c>
      <c r="R44" s="78">
        <v>1.9300000000000001E-2</v>
      </c>
    </row>
    <row r="45" spans="2:18">
      <c r="B45" t="s">
        <v>314</v>
      </c>
      <c r="C45" t="s">
        <v>315</v>
      </c>
      <c r="D45" t="s">
        <v>100</v>
      </c>
      <c r="E45" t="s">
        <v>234</v>
      </c>
      <c r="G45" t="s">
        <v>238</v>
      </c>
      <c r="H45" s="77">
        <v>0.42</v>
      </c>
      <c r="I45" t="s">
        <v>102</v>
      </c>
      <c r="J45" s="78">
        <v>1.2500000000000001E-2</v>
      </c>
      <c r="K45" s="78">
        <v>1.12E-2</v>
      </c>
      <c r="L45" s="77">
        <v>58905796</v>
      </c>
      <c r="M45" s="77">
        <v>100.78</v>
      </c>
      <c r="N45" s="77">
        <v>0</v>
      </c>
      <c r="O45" s="77">
        <v>59365.261208800002</v>
      </c>
      <c r="P45" s="78">
        <v>3.7000000000000002E-3</v>
      </c>
      <c r="Q45" s="78">
        <v>5.8500000000000003E-2</v>
      </c>
      <c r="R45" s="78">
        <v>1.9099999999999999E-2</v>
      </c>
    </row>
    <row r="46" spans="2:18">
      <c r="B46" t="s">
        <v>316</v>
      </c>
      <c r="C46" t="s">
        <v>317</v>
      </c>
      <c r="D46" t="s">
        <v>100</v>
      </c>
      <c r="E46" t="s">
        <v>234</v>
      </c>
      <c r="G46" t="s">
        <v>318</v>
      </c>
      <c r="H46" s="77">
        <v>1.4</v>
      </c>
      <c r="I46" t="s">
        <v>102</v>
      </c>
      <c r="J46" s="78">
        <v>1.4999999999999999E-2</v>
      </c>
      <c r="K46" s="78">
        <v>1.66E-2</v>
      </c>
      <c r="L46" s="77">
        <v>22155765</v>
      </c>
      <c r="M46" s="77">
        <v>100.64</v>
      </c>
      <c r="N46" s="77">
        <v>0</v>
      </c>
      <c r="O46" s="77">
        <v>22297.561895999999</v>
      </c>
      <c r="P46" s="78">
        <v>1.4E-3</v>
      </c>
      <c r="Q46" s="78">
        <v>2.1999999999999999E-2</v>
      </c>
      <c r="R46" s="78">
        <v>7.1999999999999998E-3</v>
      </c>
    </row>
    <row r="47" spans="2:18">
      <c r="B47" t="s">
        <v>319</v>
      </c>
      <c r="C47" t="s">
        <v>320</v>
      </c>
      <c r="D47" t="s">
        <v>100</v>
      </c>
      <c r="E47" t="s">
        <v>234</v>
      </c>
      <c r="G47" t="s">
        <v>238</v>
      </c>
      <c r="H47" s="77">
        <v>0.75</v>
      </c>
      <c r="I47" t="s">
        <v>102</v>
      </c>
      <c r="J47" s="78">
        <v>4.2500000000000003E-2</v>
      </c>
      <c r="K47" s="78">
        <v>1.2500000000000001E-2</v>
      </c>
      <c r="L47" s="77">
        <v>51409521.549999997</v>
      </c>
      <c r="M47" s="77">
        <v>103.28</v>
      </c>
      <c r="N47" s="77">
        <v>0</v>
      </c>
      <c r="O47" s="77">
        <v>53095.753856839998</v>
      </c>
      <c r="P47" s="78">
        <v>3.5999999999999999E-3</v>
      </c>
      <c r="Q47" s="78">
        <v>5.2299999999999999E-2</v>
      </c>
      <c r="R47" s="78">
        <v>1.7100000000000001E-2</v>
      </c>
    </row>
    <row r="48" spans="2:18">
      <c r="B48" t="s">
        <v>321</v>
      </c>
      <c r="C48" t="s">
        <v>322</v>
      </c>
      <c r="D48" t="s">
        <v>100</v>
      </c>
      <c r="E48" t="s">
        <v>234</v>
      </c>
      <c r="G48" t="s">
        <v>318</v>
      </c>
      <c r="H48" s="77">
        <v>1.72</v>
      </c>
      <c r="I48" t="s">
        <v>102</v>
      </c>
      <c r="J48" s="78">
        <v>3.7499999999999999E-2</v>
      </c>
      <c r="K48" s="78">
        <v>0.02</v>
      </c>
      <c r="L48" s="77">
        <v>29270893</v>
      </c>
      <c r="M48" s="77">
        <v>103.9</v>
      </c>
      <c r="N48" s="77">
        <v>0</v>
      </c>
      <c r="O48" s="77">
        <v>30412.457826999998</v>
      </c>
      <c r="P48" s="78">
        <v>1.4E-3</v>
      </c>
      <c r="Q48" s="78">
        <v>2.9899999999999999E-2</v>
      </c>
      <c r="R48" s="78">
        <v>9.7999999999999997E-3</v>
      </c>
    </row>
    <row r="49" spans="2:18">
      <c r="B49" t="s">
        <v>323</v>
      </c>
      <c r="C49" t="s">
        <v>324</v>
      </c>
      <c r="D49" t="s">
        <v>100</v>
      </c>
      <c r="E49" t="s">
        <v>234</v>
      </c>
      <c r="G49" t="s">
        <v>325</v>
      </c>
      <c r="H49" s="77">
        <v>3.07</v>
      </c>
      <c r="I49" t="s">
        <v>102</v>
      </c>
      <c r="J49" s="78">
        <v>1.7500000000000002E-2</v>
      </c>
      <c r="K49" s="78">
        <v>2.24E-2</v>
      </c>
      <c r="L49" s="77">
        <v>15917834</v>
      </c>
      <c r="M49" s="77">
        <v>99.94</v>
      </c>
      <c r="N49" s="77">
        <v>0</v>
      </c>
      <c r="O49" s="77">
        <v>15908.2832996</v>
      </c>
      <c r="P49" s="78">
        <v>8.0000000000000004E-4</v>
      </c>
      <c r="Q49" s="78">
        <v>1.5699999999999999E-2</v>
      </c>
      <c r="R49" s="78">
        <v>5.1000000000000004E-3</v>
      </c>
    </row>
    <row r="50" spans="2:18">
      <c r="B50" t="s">
        <v>326</v>
      </c>
      <c r="C50" t="s">
        <v>327</v>
      </c>
      <c r="D50" t="s">
        <v>100</v>
      </c>
      <c r="E50" t="s">
        <v>234</v>
      </c>
      <c r="G50" t="s">
        <v>328</v>
      </c>
      <c r="H50" s="77">
        <v>2.82</v>
      </c>
      <c r="I50" t="s">
        <v>102</v>
      </c>
      <c r="J50" s="78">
        <v>5.0000000000000001E-3</v>
      </c>
      <c r="K50" s="78">
        <v>2.2100000000000002E-2</v>
      </c>
      <c r="L50" s="77">
        <v>22826552</v>
      </c>
      <c r="M50" s="77">
        <v>95.42</v>
      </c>
      <c r="N50" s="77">
        <v>0</v>
      </c>
      <c r="O50" s="77">
        <v>21781.095918399998</v>
      </c>
      <c r="P50" s="78">
        <v>1.1000000000000001E-3</v>
      </c>
      <c r="Q50" s="78">
        <v>2.1399999999999999E-2</v>
      </c>
      <c r="R50" s="78">
        <v>7.0000000000000001E-3</v>
      </c>
    </row>
    <row r="51" spans="2:18">
      <c r="B51" t="s">
        <v>329</v>
      </c>
      <c r="C51" t="s">
        <v>330</v>
      </c>
      <c r="D51" t="s">
        <v>100</v>
      </c>
      <c r="E51" t="s">
        <v>234</v>
      </c>
      <c r="G51" t="s">
        <v>241</v>
      </c>
      <c r="H51" s="77">
        <v>1.08</v>
      </c>
      <c r="I51" t="s">
        <v>102</v>
      </c>
      <c r="J51" s="78">
        <v>1.5E-3</v>
      </c>
      <c r="K51" s="78">
        <v>1.5900000000000001E-2</v>
      </c>
      <c r="L51" s="77">
        <v>70862110</v>
      </c>
      <c r="M51" s="77">
        <v>98.6</v>
      </c>
      <c r="N51" s="77">
        <v>0</v>
      </c>
      <c r="O51" s="77">
        <v>69870.040460000004</v>
      </c>
      <c r="P51" s="78">
        <v>4.0000000000000001E-3</v>
      </c>
      <c r="Q51" s="78">
        <v>6.88E-2</v>
      </c>
      <c r="R51" s="78">
        <v>2.24E-2</v>
      </c>
    </row>
    <row r="52" spans="2:18">
      <c r="B52" s="79" t="s">
        <v>331</v>
      </c>
      <c r="C52" s="16"/>
      <c r="D52" s="16"/>
      <c r="H52" s="81">
        <v>3.92</v>
      </c>
      <c r="K52" s="80">
        <v>5.0000000000000001E-4</v>
      </c>
      <c r="L52" s="81">
        <v>765187</v>
      </c>
      <c r="N52" s="81">
        <v>0</v>
      </c>
      <c r="O52" s="81">
        <v>763.73314470000003</v>
      </c>
      <c r="Q52" s="80">
        <v>8.0000000000000004E-4</v>
      </c>
      <c r="R52" s="80">
        <v>2.0000000000000001E-4</v>
      </c>
    </row>
    <row r="53" spans="2:18">
      <c r="B53" t="s">
        <v>332</v>
      </c>
      <c r="C53" t="s">
        <v>333</v>
      </c>
      <c r="D53" t="s">
        <v>100</v>
      </c>
      <c r="E53" t="s">
        <v>234</v>
      </c>
      <c r="G53" t="s">
        <v>334</v>
      </c>
      <c r="H53" s="77">
        <v>3.92</v>
      </c>
      <c r="I53" t="s">
        <v>102</v>
      </c>
      <c r="J53" s="78">
        <v>0</v>
      </c>
      <c r="K53" s="78">
        <v>5.0000000000000001E-4</v>
      </c>
      <c r="L53" s="77">
        <v>765187</v>
      </c>
      <c r="M53" s="77">
        <v>99.81</v>
      </c>
      <c r="N53" s="77">
        <v>0</v>
      </c>
      <c r="O53" s="77">
        <v>763.73314470000003</v>
      </c>
      <c r="P53" s="78">
        <v>0</v>
      </c>
      <c r="Q53" s="78">
        <v>8.0000000000000004E-4</v>
      </c>
      <c r="R53" s="78">
        <v>2.0000000000000001E-4</v>
      </c>
    </row>
    <row r="54" spans="2:18">
      <c r="B54" s="79" t="s">
        <v>335</v>
      </c>
      <c r="C54" s="16"/>
      <c r="D54" s="16"/>
      <c r="H54" s="81">
        <v>0</v>
      </c>
      <c r="K54" s="80">
        <v>0</v>
      </c>
      <c r="L54" s="81">
        <v>0</v>
      </c>
      <c r="N54" s="81">
        <v>0</v>
      </c>
      <c r="O54" s="81">
        <v>0</v>
      </c>
      <c r="Q54" s="80">
        <v>0</v>
      </c>
      <c r="R54" s="80">
        <v>0</v>
      </c>
    </row>
    <row r="55" spans="2:18">
      <c r="B55" t="s">
        <v>222</v>
      </c>
      <c r="C55" t="s">
        <v>222</v>
      </c>
      <c r="D55" s="16"/>
      <c r="E55" t="s">
        <v>222</v>
      </c>
      <c r="H55" s="77">
        <v>0</v>
      </c>
      <c r="I55" t="s">
        <v>222</v>
      </c>
      <c r="J55" s="78">
        <v>0</v>
      </c>
      <c r="K55" s="78">
        <v>0</v>
      </c>
      <c r="L55" s="77">
        <v>0</v>
      </c>
      <c r="M55" s="77">
        <v>0</v>
      </c>
      <c r="O55" s="77">
        <v>0</v>
      </c>
      <c r="P55" s="78">
        <v>0</v>
      </c>
      <c r="Q55" s="78">
        <v>0</v>
      </c>
      <c r="R55" s="78">
        <v>0</v>
      </c>
    </row>
    <row r="56" spans="2:18">
      <c r="B56" s="79" t="s">
        <v>227</v>
      </c>
      <c r="C56" s="16"/>
      <c r="D56" s="16"/>
      <c r="H56" s="81">
        <v>2.85</v>
      </c>
      <c r="K56" s="80">
        <v>1.37E-2</v>
      </c>
      <c r="L56" s="81">
        <v>2330000</v>
      </c>
      <c r="N56" s="81">
        <v>0</v>
      </c>
      <c r="O56" s="81">
        <v>8619.8009500000007</v>
      </c>
      <c r="Q56" s="80">
        <v>8.5000000000000006E-3</v>
      </c>
      <c r="R56" s="80">
        <v>2.8E-3</v>
      </c>
    </row>
    <row r="57" spans="2:18">
      <c r="B57" s="79" t="s">
        <v>336</v>
      </c>
      <c r="C57" s="16"/>
      <c r="D57" s="16"/>
      <c r="H57" s="81">
        <v>2.85</v>
      </c>
      <c r="K57" s="80">
        <v>1.37E-2</v>
      </c>
      <c r="L57" s="81">
        <v>2330000</v>
      </c>
      <c r="N57" s="81">
        <v>0</v>
      </c>
      <c r="O57" s="81">
        <v>8619.8009500000007</v>
      </c>
      <c r="Q57" s="80">
        <v>8.5000000000000006E-3</v>
      </c>
      <c r="R57" s="80">
        <v>2.8E-3</v>
      </c>
    </row>
    <row r="58" spans="2:18">
      <c r="B58" t="s">
        <v>337</v>
      </c>
      <c r="C58" t="s">
        <v>338</v>
      </c>
      <c r="D58" t="s">
        <v>100</v>
      </c>
      <c r="E58" t="s">
        <v>339</v>
      </c>
      <c r="F58" t="s">
        <v>150</v>
      </c>
      <c r="H58" s="77">
        <v>1.56</v>
      </c>
      <c r="I58" t="s">
        <v>102</v>
      </c>
      <c r="J58" s="78">
        <v>2.8799999999999999E-2</v>
      </c>
      <c r="K58" s="78">
        <v>3.0000000000000001E-3</v>
      </c>
      <c r="L58" s="77">
        <v>1550000</v>
      </c>
      <c r="M58" s="77">
        <v>385.31</v>
      </c>
      <c r="N58" s="77">
        <v>0</v>
      </c>
      <c r="O58" s="77">
        <v>5972.3050000000003</v>
      </c>
      <c r="P58" s="78">
        <v>4.0000000000000002E-4</v>
      </c>
      <c r="Q58" s="78">
        <v>5.8999999999999999E-3</v>
      </c>
      <c r="R58" s="78">
        <v>1.9E-3</v>
      </c>
    </row>
    <row r="59" spans="2:18">
      <c r="B59" t="s">
        <v>340</v>
      </c>
      <c r="C59" t="s">
        <v>341</v>
      </c>
      <c r="D59" t="s">
        <v>100</v>
      </c>
      <c r="E59" t="s">
        <v>339</v>
      </c>
      <c r="F59" t="s">
        <v>150</v>
      </c>
      <c r="H59" s="77">
        <v>7.11</v>
      </c>
      <c r="I59" t="s">
        <v>102</v>
      </c>
      <c r="J59" s="78">
        <v>2.75E-2</v>
      </c>
      <c r="K59" s="78">
        <v>3.6700000000000003E-2</v>
      </c>
      <c r="L59" s="77">
        <v>150000</v>
      </c>
      <c r="M59" s="77">
        <v>332.84</v>
      </c>
      <c r="N59" s="77">
        <v>0</v>
      </c>
      <c r="O59" s="77">
        <v>499.26</v>
      </c>
      <c r="P59" s="78">
        <v>1E-4</v>
      </c>
      <c r="Q59" s="78">
        <v>5.0000000000000001E-4</v>
      </c>
      <c r="R59" s="78">
        <v>2.0000000000000001E-4</v>
      </c>
    </row>
    <row r="60" spans="2:18">
      <c r="B60" t="s">
        <v>342</v>
      </c>
      <c r="C60" t="s">
        <v>343</v>
      </c>
      <c r="D60" t="s">
        <v>123</v>
      </c>
      <c r="E60" t="s">
        <v>344</v>
      </c>
      <c r="F60" t="s">
        <v>345</v>
      </c>
      <c r="G60" t="s">
        <v>346</v>
      </c>
      <c r="H60" s="77">
        <v>6.81</v>
      </c>
      <c r="I60" t="s">
        <v>106</v>
      </c>
      <c r="J60" s="78">
        <v>2.5000000000000001E-2</v>
      </c>
      <c r="K60" s="78">
        <v>3.85E-2</v>
      </c>
      <c r="L60" s="77">
        <v>150000</v>
      </c>
      <c r="M60" s="77">
        <v>92.558999999999997</v>
      </c>
      <c r="N60" s="77">
        <v>0</v>
      </c>
      <c r="O60" s="77">
        <v>485.93475000000001</v>
      </c>
      <c r="P60" s="78">
        <v>2.0000000000000001E-4</v>
      </c>
      <c r="Q60" s="78">
        <v>5.0000000000000001E-4</v>
      </c>
      <c r="R60" s="78">
        <v>2.0000000000000001E-4</v>
      </c>
    </row>
    <row r="61" spans="2:18">
      <c r="B61" t="s">
        <v>347</v>
      </c>
      <c r="C61" t="s">
        <v>348</v>
      </c>
      <c r="D61" t="s">
        <v>349</v>
      </c>
      <c r="E61" t="s">
        <v>350</v>
      </c>
      <c r="F61" t="s">
        <v>351</v>
      </c>
      <c r="G61" t="s">
        <v>352</v>
      </c>
      <c r="H61" s="77">
        <v>5.04</v>
      </c>
      <c r="I61" t="s">
        <v>106</v>
      </c>
      <c r="J61" s="78">
        <v>3.2500000000000001E-2</v>
      </c>
      <c r="K61" s="78">
        <v>3.7900000000000003E-2</v>
      </c>
      <c r="L61" s="77">
        <v>480000</v>
      </c>
      <c r="M61" s="77">
        <v>98.9465</v>
      </c>
      <c r="N61" s="77">
        <v>0</v>
      </c>
      <c r="O61" s="77">
        <v>1662.3012000000001</v>
      </c>
      <c r="P61" s="78">
        <v>5.0000000000000001E-4</v>
      </c>
      <c r="Q61" s="78">
        <v>1.6000000000000001E-3</v>
      </c>
      <c r="R61" s="78">
        <v>5.0000000000000001E-4</v>
      </c>
    </row>
    <row r="62" spans="2:18">
      <c r="B62" s="79" t="s">
        <v>353</v>
      </c>
      <c r="C62" s="16"/>
      <c r="D62" s="16"/>
      <c r="H62" s="81">
        <v>0</v>
      </c>
      <c r="K62" s="80">
        <v>0</v>
      </c>
      <c r="L62" s="81">
        <v>0</v>
      </c>
      <c r="N62" s="81">
        <v>0</v>
      </c>
      <c r="O62" s="81">
        <v>0</v>
      </c>
      <c r="Q62" s="80">
        <v>0</v>
      </c>
      <c r="R62" s="80">
        <v>0</v>
      </c>
    </row>
    <row r="63" spans="2:18">
      <c r="B63" t="s">
        <v>222</v>
      </c>
      <c r="C63" t="s">
        <v>222</v>
      </c>
      <c r="D63" s="16"/>
      <c r="E63" t="s">
        <v>222</v>
      </c>
      <c r="H63" s="77">
        <v>0</v>
      </c>
      <c r="I63" t="s">
        <v>222</v>
      </c>
      <c r="J63" s="78">
        <v>0</v>
      </c>
      <c r="K63" s="78">
        <v>0</v>
      </c>
      <c r="L63" s="77">
        <v>0</v>
      </c>
      <c r="M63" s="77">
        <v>0</v>
      </c>
      <c r="O63" s="77">
        <v>0</v>
      </c>
      <c r="P63" s="78">
        <v>0</v>
      </c>
      <c r="Q63" s="78">
        <v>0</v>
      </c>
      <c r="R63" s="78">
        <v>0</v>
      </c>
    </row>
    <row r="64" spans="2:18">
      <c r="B64" t="s">
        <v>354</v>
      </c>
      <c r="C64" s="16"/>
      <c r="D64" s="16"/>
    </row>
    <row r="65" spans="2:4">
      <c r="B65" t="s">
        <v>355</v>
      </c>
      <c r="C65" s="16"/>
      <c r="D65" s="16"/>
    </row>
    <row r="66" spans="2:4">
      <c r="B66" t="s">
        <v>356</v>
      </c>
      <c r="C66" s="16"/>
      <c r="D66" s="16"/>
    </row>
    <row r="67" spans="2:4">
      <c r="B67" t="s">
        <v>357</v>
      </c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7">
        <v>0</v>
      </c>
      <c r="L14" t="s">
        <v>222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222</v>
      </c>
      <c r="C16" t="s">
        <v>222</v>
      </c>
      <c r="D16" s="16"/>
      <c r="E16" s="16"/>
      <c r="F16" s="16"/>
      <c r="G16" t="s">
        <v>222</v>
      </c>
      <c r="H16" t="s">
        <v>222</v>
      </c>
      <c r="K16" s="77">
        <v>0</v>
      </c>
      <c r="L16" t="s">
        <v>222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359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7">
        <v>0</v>
      </c>
      <c r="L18" t="s">
        <v>222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360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222</v>
      </c>
      <c r="C21" t="s">
        <v>222</v>
      </c>
      <c r="D21" s="16"/>
      <c r="E21" s="16"/>
      <c r="F21" s="16"/>
      <c r="G21" t="s">
        <v>222</v>
      </c>
      <c r="H21" t="s">
        <v>222</v>
      </c>
      <c r="K21" s="77">
        <v>0</v>
      </c>
      <c r="L21" t="s">
        <v>222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361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7">
        <v>0</v>
      </c>
      <c r="L23" t="s">
        <v>222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354</v>
      </c>
      <c r="C25" s="16"/>
      <c r="D25" s="16"/>
      <c r="E25" s="16"/>
      <c r="F25" s="16"/>
      <c r="G25" s="16"/>
    </row>
    <row r="26" spans="2:21">
      <c r="B26" t="s">
        <v>355</v>
      </c>
      <c r="C26" s="16"/>
      <c r="D26" s="16"/>
      <c r="E26" s="16"/>
      <c r="F26" s="16"/>
      <c r="G26" s="16"/>
    </row>
    <row r="27" spans="2:21">
      <c r="B27" t="s">
        <v>356</v>
      </c>
      <c r="C27" s="16"/>
      <c r="D27" s="16"/>
      <c r="E27" s="16"/>
      <c r="F27" s="16"/>
      <c r="G27" s="16"/>
    </row>
    <row r="28" spans="2:21">
      <c r="B28" t="s">
        <v>357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799"/>
  <sheetViews>
    <sheetView rightToLeft="1" topLeftCell="A277" workbookViewId="0">
      <selection activeCell="A12" sqref="A12:XFD30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17.85546875" style="16" bestFit="1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3.22</v>
      </c>
      <c r="L11" s="7"/>
      <c r="M11" s="7"/>
      <c r="N11" s="76">
        <v>-3.2000000000000002E-3</v>
      </c>
      <c r="O11" s="75">
        <f>O12+O285</f>
        <v>772761533.0799998</v>
      </c>
      <c r="P11" s="33"/>
      <c r="Q11" s="75">
        <v>2879.4137700000001</v>
      </c>
      <c r="R11" s="75">
        <v>830969.92427061126</v>
      </c>
      <c r="S11" s="7"/>
      <c r="T11" s="76">
        <v>1</v>
      </c>
      <c r="U11" s="76">
        <v>0.26690000000000003</v>
      </c>
      <c r="V11" s="35"/>
      <c r="BI11" s="16"/>
      <c r="BJ11" s="19"/>
      <c r="BK11" s="16"/>
      <c r="BN11" s="16"/>
    </row>
    <row r="12" spans="2:66" s="99" customFormat="1">
      <c r="B12" s="98" t="s">
        <v>201</v>
      </c>
      <c r="K12" s="100">
        <v>3.14</v>
      </c>
      <c r="N12" s="101">
        <v>-5.4000000000000003E-3</v>
      </c>
      <c r="O12" s="100">
        <f>O13+O145+O268+O283</f>
        <v>764783533.0799998</v>
      </c>
      <c r="Q12" s="100">
        <v>2855.4737700000001</v>
      </c>
      <c r="R12" s="100">
        <v>806114.24013019609</v>
      </c>
      <c r="T12" s="101">
        <v>0.97009999999999996</v>
      </c>
      <c r="U12" s="101">
        <v>0.25890000000000002</v>
      </c>
    </row>
    <row r="13" spans="2:66" s="99" customFormat="1">
      <c r="B13" s="98" t="s">
        <v>358</v>
      </c>
      <c r="K13" s="100">
        <v>3.81</v>
      </c>
      <c r="N13" s="101">
        <v>4.0000000000000002E-4</v>
      </c>
      <c r="O13" s="100">
        <f>SUM(O14:O144)</f>
        <v>448128138.71999991</v>
      </c>
      <c r="Q13" s="100">
        <v>544.12249999999995</v>
      </c>
      <c r="R13" s="100">
        <v>479362.86376444926</v>
      </c>
      <c r="T13" s="101">
        <v>0.57689999999999997</v>
      </c>
      <c r="U13" s="101">
        <v>0.154</v>
      </c>
    </row>
    <row r="14" spans="2:66" s="99" customFormat="1">
      <c r="B14" s="102" t="s">
        <v>362</v>
      </c>
      <c r="C14" s="102" t="s">
        <v>363</v>
      </c>
      <c r="D14" s="102" t="s">
        <v>100</v>
      </c>
      <c r="E14" s="102" t="s">
        <v>123</v>
      </c>
      <c r="F14" s="102" t="s">
        <v>364</v>
      </c>
      <c r="G14" s="102" t="s">
        <v>365</v>
      </c>
      <c r="H14" s="102" t="s">
        <v>206</v>
      </c>
      <c r="I14" s="102" t="s">
        <v>207</v>
      </c>
      <c r="J14" s="102" t="s">
        <v>366</v>
      </c>
      <c r="K14" s="103">
        <v>0.34</v>
      </c>
      <c r="L14" s="102" t="s">
        <v>102</v>
      </c>
      <c r="M14" s="104">
        <v>6.1999999999999998E-3</v>
      </c>
      <c r="N14" s="104">
        <v>-0.18029999999999999</v>
      </c>
      <c r="O14" s="103">
        <v>17247712</v>
      </c>
      <c r="P14" s="103">
        <v>107.65</v>
      </c>
      <c r="Q14" s="103">
        <v>0</v>
      </c>
      <c r="R14" s="103">
        <v>18567.161968</v>
      </c>
      <c r="S14" s="104">
        <v>3.5000000000000001E-3</v>
      </c>
      <c r="T14" s="104">
        <v>2.23E-2</v>
      </c>
      <c r="U14" s="104">
        <v>6.0000000000000001E-3</v>
      </c>
    </row>
    <row r="15" spans="2:66" s="99" customFormat="1">
      <c r="B15" s="102" t="s">
        <v>367</v>
      </c>
      <c r="C15" s="102" t="s">
        <v>368</v>
      </c>
      <c r="D15" s="102" t="s">
        <v>100</v>
      </c>
      <c r="E15" s="102" t="s">
        <v>123</v>
      </c>
      <c r="F15" s="102" t="s">
        <v>364</v>
      </c>
      <c r="G15" s="102" t="s">
        <v>365</v>
      </c>
      <c r="H15" s="102" t="s">
        <v>206</v>
      </c>
      <c r="I15" s="102" t="s">
        <v>207</v>
      </c>
      <c r="J15" s="102" t="s">
        <v>369</v>
      </c>
      <c r="K15" s="103">
        <v>4.53</v>
      </c>
      <c r="L15" s="102" t="s">
        <v>102</v>
      </c>
      <c r="M15" s="104">
        <v>5.0000000000000001E-4</v>
      </c>
      <c r="N15" s="104">
        <v>1.35E-2</v>
      </c>
      <c r="O15" s="103">
        <v>8835320.0299999993</v>
      </c>
      <c r="P15" s="103">
        <v>98.98</v>
      </c>
      <c r="Q15" s="103">
        <v>0</v>
      </c>
      <c r="R15" s="103">
        <v>8745.1997656940002</v>
      </c>
      <c r="S15" s="104">
        <v>1.35E-2</v>
      </c>
      <c r="T15" s="104">
        <v>1.0500000000000001E-2</v>
      </c>
      <c r="U15" s="104">
        <v>2.8E-3</v>
      </c>
    </row>
    <row r="16" spans="2:66" s="99" customFormat="1">
      <c r="B16" s="102" t="s">
        <v>370</v>
      </c>
      <c r="C16" s="102" t="s">
        <v>371</v>
      </c>
      <c r="D16" s="102" t="s">
        <v>100</v>
      </c>
      <c r="E16" s="102" t="s">
        <v>123</v>
      </c>
      <c r="F16" s="102" t="s">
        <v>372</v>
      </c>
      <c r="G16" s="102" t="s">
        <v>373</v>
      </c>
      <c r="H16" s="102" t="s">
        <v>206</v>
      </c>
      <c r="I16" s="102" t="s">
        <v>207</v>
      </c>
      <c r="J16" s="102" t="s">
        <v>374</v>
      </c>
      <c r="K16" s="103">
        <v>3.19</v>
      </c>
      <c r="L16" s="102" t="s">
        <v>102</v>
      </c>
      <c r="M16" s="104">
        <v>1E-3</v>
      </c>
      <c r="N16" s="104">
        <v>8.9999999999999998E-4</v>
      </c>
      <c r="O16" s="103">
        <v>6484411</v>
      </c>
      <c r="P16" s="103">
        <v>105.1</v>
      </c>
      <c r="Q16" s="103">
        <v>0</v>
      </c>
      <c r="R16" s="103">
        <v>6815.1159610000004</v>
      </c>
      <c r="S16" s="104">
        <v>4.3E-3</v>
      </c>
      <c r="T16" s="104">
        <v>8.2000000000000007E-3</v>
      </c>
      <c r="U16" s="104">
        <v>2.2000000000000001E-3</v>
      </c>
    </row>
    <row r="17" spans="2:21" s="99" customFormat="1">
      <c r="B17" s="102" t="s">
        <v>375</v>
      </c>
      <c r="C17" s="102" t="s">
        <v>376</v>
      </c>
      <c r="D17" s="102" t="s">
        <v>100</v>
      </c>
      <c r="E17" s="102" t="s">
        <v>123</v>
      </c>
      <c r="F17" s="102" t="s">
        <v>372</v>
      </c>
      <c r="G17" s="102" t="s">
        <v>373</v>
      </c>
      <c r="H17" s="102" t="s">
        <v>206</v>
      </c>
      <c r="I17" s="102" t="s">
        <v>207</v>
      </c>
      <c r="J17" s="102" t="s">
        <v>377</v>
      </c>
      <c r="K17" s="103">
        <v>4.43</v>
      </c>
      <c r="L17" s="102" t="s">
        <v>102</v>
      </c>
      <c r="M17" s="104">
        <v>1E-3</v>
      </c>
      <c r="N17" s="104">
        <v>2.2000000000000001E-3</v>
      </c>
      <c r="O17" s="103">
        <v>6722151</v>
      </c>
      <c r="P17" s="103">
        <v>102.52</v>
      </c>
      <c r="Q17" s="103">
        <v>0</v>
      </c>
      <c r="R17" s="103">
        <v>6891.5492052</v>
      </c>
      <c r="S17" s="104">
        <v>1.44E-2</v>
      </c>
      <c r="T17" s="104">
        <v>8.3000000000000001E-3</v>
      </c>
      <c r="U17" s="104">
        <v>2.2000000000000001E-3</v>
      </c>
    </row>
    <row r="18" spans="2:21" s="99" customFormat="1">
      <c r="B18" s="102" t="s">
        <v>378</v>
      </c>
      <c r="C18" s="102" t="s">
        <v>379</v>
      </c>
      <c r="D18" s="102" t="s">
        <v>100</v>
      </c>
      <c r="E18" s="102" t="s">
        <v>123</v>
      </c>
      <c r="F18" s="102" t="s">
        <v>380</v>
      </c>
      <c r="G18" s="102" t="s">
        <v>373</v>
      </c>
      <c r="H18" s="102" t="s">
        <v>206</v>
      </c>
      <c r="I18" s="102" t="s">
        <v>207</v>
      </c>
      <c r="J18" s="102" t="s">
        <v>381</v>
      </c>
      <c r="K18" s="103">
        <v>5.31</v>
      </c>
      <c r="L18" s="102" t="s">
        <v>102</v>
      </c>
      <c r="M18" s="104">
        <v>2E-3</v>
      </c>
      <c r="N18" s="104">
        <v>5.7000000000000002E-3</v>
      </c>
      <c r="O18" s="103">
        <v>7115000</v>
      </c>
      <c r="P18" s="103">
        <v>101.1</v>
      </c>
      <c r="Q18" s="103">
        <v>0</v>
      </c>
      <c r="R18" s="103">
        <v>7193.2650000000003</v>
      </c>
      <c r="S18" s="104">
        <v>2.5000000000000001E-3</v>
      </c>
      <c r="T18" s="104">
        <v>8.6999999999999994E-3</v>
      </c>
      <c r="U18" s="104">
        <v>2.3E-3</v>
      </c>
    </row>
    <row r="19" spans="2:21" s="99" customFormat="1">
      <c r="B19" s="102" t="s">
        <v>382</v>
      </c>
      <c r="C19" s="102" t="s">
        <v>383</v>
      </c>
      <c r="D19" s="102" t="s">
        <v>100</v>
      </c>
      <c r="E19" s="102" t="s">
        <v>123</v>
      </c>
      <c r="F19" s="102" t="s">
        <v>384</v>
      </c>
      <c r="G19" s="102" t="s">
        <v>373</v>
      </c>
      <c r="H19" s="102" t="s">
        <v>206</v>
      </c>
      <c r="I19" s="102" t="s">
        <v>207</v>
      </c>
      <c r="J19" s="102" t="s">
        <v>385</v>
      </c>
      <c r="K19" s="103">
        <v>2.98</v>
      </c>
      <c r="L19" s="102" t="s">
        <v>102</v>
      </c>
      <c r="M19" s="104">
        <v>8.3000000000000001E-3</v>
      </c>
      <c r="N19" s="104">
        <v>2.5999999999999999E-3</v>
      </c>
      <c r="O19" s="103">
        <v>9305000</v>
      </c>
      <c r="P19" s="103">
        <v>108.8</v>
      </c>
      <c r="Q19" s="103">
        <v>0</v>
      </c>
      <c r="R19" s="103">
        <v>10123.84</v>
      </c>
      <c r="S19" s="104">
        <v>3.0999999999999999E-3</v>
      </c>
      <c r="T19" s="104">
        <v>1.2200000000000001E-2</v>
      </c>
      <c r="U19" s="104">
        <v>3.3E-3</v>
      </c>
    </row>
    <row r="20" spans="2:21" s="99" customFormat="1">
      <c r="B20" s="102" t="s">
        <v>386</v>
      </c>
      <c r="C20" s="102" t="s">
        <v>387</v>
      </c>
      <c r="D20" s="102" t="s">
        <v>100</v>
      </c>
      <c r="E20" s="102" t="s">
        <v>123</v>
      </c>
      <c r="F20" s="102" t="s">
        <v>384</v>
      </c>
      <c r="G20" s="102" t="s">
        <v>373</v>
      </c>
      <c r="H20" s="102" t="s">
        <v>388</v>
      </c>
      <c r="I20" s="102" t="s">
        <v>150</v>
      </c>
      <c r="J20" s="102" t="s">
        <v>389</v>
      </c>
      <c r="K20" s="103">
        <v>1.17</v>
      </c>
      <c r="L20" s="102" t="s">
        <v>102</v>
      </c>
      <c r="M20" s="104">
        <v>0.01</v>
      </c>
      <c r="N20" s="104">
        <v>-8.5000000000000006E-3</v>
      </c>
      <c r="O20" s="103">
        <v>13866575</v>
      </c>
      <c r="P20" s="103">
        <v>108.59</v>
      </c>
      <c r="Q20" s="103">
        <v>0</v>
      </c>
      <c r="R20" s="103">
        <v>15057.713792500001</v>
      </c>
      <c r="S20" s="104">
        <v>6.0000000000000001E-3</v>
      </c>
      <c r="T20" s="104">
        <v>1.8100000000000002E-2</v>
      </c>
      <c r="U20" s="104">
        <v>4.7999999999999996E-3</v>
      </c>
    </row>
    <row r="21" spans="2:21" s="99" customFormat="1">
      <c r="B21" s="102" t="s">
        <v>390</v>
      </c>
      <c r="C21" s="102" t="s">
        <v>391</v>
      </c>
      <c r="D21" s="102" t="s">
        <v>100</v>
      </c>
      <c r="E21" s="102" t="s">
        <v>123</v>
      </c>
      <c r="F21" s="102" t="s">
        <v>384</v>
      </c>
      <c r="G21" s="102" t="s">
        <v>373</v>
      </c>
      <c r="H21" s="102" t="s">
        <v>206</v>
      </c>
      <c r="I21" s="102" t="s">
        <v>207</v>
      </c>
      <c r="J21" s="102" t="s">
        <v>392</v>
      </c>
      <c r="K21" s="103">
        <v>5.39</v>
      </c>
      <c r="L21" s="102" t="s">
        <v>102</v>
      </c>
      <c r="M21" s="104">
        <v>1E-3</v>
      </c>
      <c r="N21" s="104">
        <v>5.1999999999999998E-3</v>
      </c>
      <c r="O21" s="103">
        <v>9109117</v>
      </c>
      <c r="P21" s="103">
        <v>100.78</v>
      </c>
      <c r="Q21" s="103">
        <v>0</v>
      </c>
      <c r="R21" s="103">
        <v>9180.1681126000003</v>
      </c>
      <c r="S21" s="104">
        <v>2.8999999999999998E-3</v>
      </c>
      <c r="T21" s="104">
        <v>1.0999999999999999E-2</v>
      </c>
      <c r="U21" s="104">
        <v>2.8999999999999998E-3</v>
      </c>
    </row>
    <row r="22" spans="2:21" s="99" customFormat="1">
      <c r="B22" s="102" t="s">
        <v>393</v>
      </c>
      <c r="C22" s="102" t="s">
        <v>394</v>
      </c>
      <c r="D22" s="102" t="s">
        <v>100</v>
      </c>
      <c r="E22" s="102" t="s">
        <v>123</v>
      </c>
      <c r="F22" s="102" t="s">
        <v>395</v>
      </c>
      <c r="G22" s="102" t="s">
        <v>373</v>
      </c>
      <c r="H22" s="102" t="s">
        <v>206</v>
      </c>
      <c r="I22" s="102" t="s">
        <v>207</v>
      </c>
      <c r="J22" s="102" t="s">
        <v>396</v>
      </c>
      <c r="K22" s="103">
        <v>6.3</v>
      </c>
      <c r="L22" s="102" t="s">
        <v>102</v>
      </c>
      <c r="M22" s="104">
        <v>1E-3</v>
      </c>
      <c r="N22" s="104">
        <v>8.8000000000000005E-3</v>
      </c>
      <c r="O22" s="103">
        <v>9372000</v>
      </c>
      <c r="P22" s="103">
        <v>98.25</v>
      </c>
      <c r="Q22" s="103">
        <v>0</v>
      </c>
      <c r="R22" s="103">
        <v>9207.99</v>
      </c>
      <c r="S22" s="104">
        <v>2.8E-3</v>
      </c>
      <c r="T22" s="104">
        <v>1.11E-2</v>
      </c>
      <c r="U22" s="104">
        <v>3.0000000000000001E-3</v>
      </c>
    </row>
    <row r="23" spans="2:21" s="99" customFormat="1">
      <c r="B23" s="102" t="s">
        <v>397</v>
      </c>
      <c r="C23" s="102" t="s">
        <v>398</v>
      </c>
      <c r="D23" s="102" t="s">
        <v>100</v>
      </c>
      <c r="E23" s="102" t="s">
        <v>123</v>
      </c>
      <c r="F23" s="102" t="s">
        <v>395</v>
      </c>
      <c r="G23" s="102" t="s">
        <v>373</v>
      </c>
      <c r="H23" s="102" t="s">
        <v>206</v>
      </c>
      <c r="I23" s="102" t="s">
        <v>207</v>
      </c>
      <c r="J23" s="102" t="s">
        <v>399</v>
      </c>
      <c r="K23" s="103">
        <v>4.75</v>
      </c>
      <c r="L23" s="102" t="s">
        <v>102</v>
      </c>
      <c r="M23" s="104">
        <v>1E-3</v>
      </c>
      <c r="N23" s="104">
        <v>4.7999999999999996E-3</v>
      </c>
      <c r="O23" s="103">
        <v>3720000</v>
      </c>
      <c r="P23" s="103">
        <v>100.12</v>
      </c>
      <c r="Q23" s="103">
        <v>0</v>
      </c>
      <c r="R23" s="103">
        <v>3724.4639999999999</v>
      </c>
      <c r="S23" s="104">
        <v>3.2000000000000002E-3</v>
      </c>
      <c r="T23" s="104">
        <v>4.4999999999999997E-3</v>
      </c>
      <c r="U23" s="104">
        <v>1.1999999999999999E-3</v>
      </c>
    </row>
    <row r="24" spans="2:21" s="99" customFormat="1">
      <c r="B24" s="102" t="s">
        <v>400</v>
      </c>
      <c r="C24" s="102" t="s">
        <v>401</v>
      </c>
      <c r="D24" s="102" t="s">
        <v>100</v>
      </c>
      <c r="E24" s="102" t="s">
        <v>123</v>
      </c>
      <c r="F24" s="102" t="s">
        <v>395</v>
      </c>
      <c r="G24" s="102" t="s">
        <v>373</v>
      </c>
      <c r="H24" s="102" t="s">
        <v>388</v>
      </c>
      <c r="I24" s="102" t="s">
        <v>150</v>
      </c>
      <c r="J24" s="102" t="s">
        <v>402</v>
      </c>
      <c r="K24" s="103">
        <v>1.67</v>
      </c>
      <c r="L24" s="102" t="s">
        <v>102</v>
      </c>
      <c r="M24" s="104">
        <v>9.4999999999999998E-3</v>
      </c>
      <c r="N24" s="104">
        <v>-8.2000000000000007E-3</v>
      </c>
      <c r="O24" s="103">
        <v>8700752.6799999997</v>
      </c>
      <c r="P24" s="103">
        <v>110.17</v>
      </c>
      <c r="Q24" s="103">
        <v>0</v>
      </c>
      <c r="R24" s="103">
        <v>9585.6192275560006</v>
      </c>
      <c r="S24" s="104">
        <v>1.7999999999999999E-2</v>
      </c>
      <c r="T24" s="104">
        <v>1.15E-2</v>
      </c>
      <c r="U24" s="104">
        <v>3.0999999999999999E-3</v>
      </c>
    </row>
    <row r="25" spans="2:21" s="99" customFormat="1">
      <c r="B25" s="102" t="s">
        <v>403</v>
      </c>
      <c r="C25" s="102" t="s">
        <v>404</v>
      </c>
      <c r="D25" s="102" t="s">
        <v>100</v>
      </c>
      <c r="E25" s="102" t="s">
        <v>123</v>
      </c>
      <c r="F25" s="102" t="s">
        <v>395</v>
      </c>
      <c r="G25" s="102" t="s">
        <v>373</v>
      </c>
      <c r="H25" s="102" t="s">
        <v>388</v>
      </c>
      <c r="I25" s="102" t="s">
        <v>150</v>
      </c>
      <c r="J25" s="102" t="s">
        <v>247</v>
      </c>
      <c r="K25" s="103">
        <v>0.21</v>
      </c>
      <c r="L25" s="102" t="s">
        <v>102</v>
      </c>
      <c r="M25" s="104">
        <v>2.8E-3</v>
      </c>
      <c r="N25" s="104">
        <v>3.4599999999999999E-2</v>
      </c>
      <c r="O25" s="103">
        <v>2204908</v>
      </c>
      <c r="P25" s="103">
        <v>106.41</v>
      </c>
      <c r="Q25" s="103">
        <v>0</v>
      </c>
      <c r="R25" s="103">
        <v>2346.2426028</v>
      </c>
      <c r="S25" s="104">
        <v>5.1999999999999998E-3</v>
      </c>
      <c r="T25" s="104">
        <v>2.8E-3</v>
      </c>
      <c r="U25" s="104">
        <v>8.0000000000000004E-4</v>
      </c>
    </row>
    <row r="26" spans="2:21" s="99" customFormat="1">
      <c r="B26" s="102" t="s">
        <v>405</v>
      </c>
      <c r="C26" s="102" t="s">
        <v>406</v>
      </c>
      <c r="D26" s="102" t="s">
        <v>100</v>
      </c>
      <c r="E26" s="102" t="s">
        <v>123</v>
      </c>
      <c r="F26" s="102" t="s">
        <v>395</v>
      </c>
      <c r="G26" s="102" t="s">
        <v>373</v>
      </c>
      <c r="H26" s="102" t="s">
        <v>388</v>
      </c>
      <c r="I26" s="102" t="s">
        <v>150</v>
      </c>
      <c r="J26" s="102" t="s">
        <v>247</v>
      </c>
      <c r="K26" s="103">
        <v>1.75</v>
      </c>
      <c r="L26" s="102" t="s">
        <v>102</v>
      </c>
      <c r="M26" s="104">
        <v>0.01</v>
      </c>
      <c r="N26" s="104">
        <v>-7.7999999999999996E-3</v>
      </c>
      <c r="O26" s="103">
        <v>12626357</v>
      </c>
      <c r="P26" s="103">
        <v>109.52</v>
      </c>
      <c r="Q26" s="103">
        <v>0</v>
      </c>
      <c r="R26" s="103">
        <v>13828.386186399999</v>
      </c>
      <c r="S26" s="104">
        <v>3.1300000000000001E-2</v>
      </c>
      <c r="T26" s="104">
        <v>1.66E-2</v>
      </c>
      <c r="U26" s="104">
        <v>4.4000000000000003E-3</v>
      </c>
    </row>
    <row r="27" spans="2:21" s="99" customFormat="1">
      <c r="B27" s="102" t="s">
        <v>407</v>
      </c>
      <c r="C27" s="102" t="s">
        <v>408</v>
      </c>
      <c r="D27" s="102" t="s">
        <v>100</v>
      </c>
      <c r="E27" s="102" t="s">
        <v>123</v>
      </c>
      <c r="F27" s="102" t="s">
        <v>395</v>
      </c>
      <c r="G27" s="102" t="s">
        <v>373</v>
      </c>
      <c r="H27" s="102" t="s">
        <v>388</v>
      </c>
      <c r="I27" s="102" t="s">
        <v>150</v>
      </c>
      <c r="J27" s="102" t="s">
        <v>409</v>
      </c>
      <c r="K27" s="103">
        <v>4.38</v>
      </c>
      <c r="L27" s="102" t="s">
        <v>102</v>
      </c>
      <c r="M27" s="104">
        <v>5.0000000000000001E-3</v>
      </c>
      <c r="N27" s="104">
        <v>4.4999999999999997E-3</v>
      </c>
      <c r="O27" s="103">
        <v>4739637</v>
      </c>
      <c r="P27" s="103">
        <v>105.42</v>
      </c>
      <c r="Q27" s="103">
        <v>0</v>
      </c>
      <c r="R27" s="103">
        <v>4996.5253253999999</v>
      </c>
      <c r="S27" s="104">
        <v>6.1999999999999998E-3</v>
      </c>
      <c r="T27" s="104">
        <v>6.0000000000000001E-3</v>
      </c>
      <c r="U27" s="104">
        <v>1.6000000000000001E-3</v>
      </c>
    </row>
    <row r="28" spans="2:21" s="99" customFormat="1">
      <c r="B28" s="102" t="s">
        <v>410</v>
      </c>
      <c r="C28" s="102" t="s">
        <v>411</v>
      </c>
      <c r="D28" s="102" t="s">
        <v>100</v>
      </c>
      <c r="E28" s="102" t="s">
        <v>123</v>
      </c>
      <c r="F28" s="102" t="s">
        <v>395</v>
      </c>
      <c r="G28" s="102" t="s">
        <v>373</v>
      </c>
      <c r="H28" s="102" t="s">
        <v>206</v>
      </c>
      <c r="I28" s="102" t="s">
        <v>207</v>
      </c>
      <c r="J28" s="102" t="s">
        <v>290</v>
      </c>
      <c r="K28" s="103">
        <v>2.2200000000000002</v>
      </c>
      <c r="L28" s="102" t="s">
        <v>102</v>
      </c>
      <c r="M28" s="104">
        <v>8.6E-3</v>
      </c>
      <c r="N28" s="104">
        <v>-1E-3</v>
      </c>
      <c r="O28" s="103">
        <v>9386505</v>
      </c>
      <c r="P28" s="103">
        <v>109.65</v>
      </c>
      <c r="Q28" s="103">
        <v>0</v>
      </c>
      <c r="R28" s="103">
        <v>10292.3027325</v>
      </c>
      <c r="S28" s="104">
        <v>3.8E-3</v>
      </c>
      <c r="T28" s="104">
        <v>1.24E-2</v>
      </c>
      <c r="U28" s="104">
        <v>3.3E-3</v>
      </c>
    </row>
    <row r="29" spans="2:21" s="99" customFormat="1">
      <c r="B29" s="102" t="s">
        <v>412</v>
      </c>
      <c r="C29" s="102" t="s">
        <v>413</v>
      </c>
      <c r="D29" s="102" t="s">
        <v>100</v>
      </c>
      <c r="E29" s="102" t="s">
        <v>123</v>
      </c>
      <c r="F29" s="102" t="s">
        <v>395</v>
      </c>
      <c r="G29" s="102" t="s">
        <v>373</v>
      </c>
      <c r="H29" s="102" t="s">
        <v>206</v>
      </c>
      <c r="I29" s="102" t="s">
        <v>207</v>
      </c>
      <c r="J29" s="102" t="s">
        <v>334</v>
      </c>
      <c r="K29" s="103">
        <v>5.08</v>
      </c>
      <c r="L29" s="102" t="s">
        <v>102</v>
      </c>
      <c r="M29" s="104">
        <v>1.2200000000000001E-2</v>
      </c>
      <c r="N29" s="104">
        <v>5.7000000000000002E-3</v>
      </c>
      <c r="O29" s="103">
        <v>4887511</v>
      </c>
      <c r="P29" s="103">
        <v>111.19</v>
      </c>
      <c r="Q29" s="103">
        <v>0</v>
      </c>
      <c r="R29" s="103">
        <v>5434.4234809</v>
      </c>
      <c r="S29" s="104">
        <v>1.6000000000000001E-3</v>
      </c>
      <c r="T29" s="104">
        <v>6.4999999999999997E-3</v>
      </c>
      <c r="U29" s="104">
        <v>1.6999999999999999E-3</v>
      </c>
    </row>
    <row r="30" spans="2:21" s="99" customFormat="1">
      <c r="B30" s="102" t="s">
        <v>414</v>
      </c>
      <c r="C30" s="102" t="s">
        <v>415</v>
      </c>
      <c r="D30" s="102" t="s">
        <v>100</v>
      </c>
      <c r="E30" s="102" t="s">
        <v>123</v>
      </c>
      <c r="F30" s="102" t="s">
        <v>395</v>
      </c>
      <c r="G30" s="102" t="s">
        <v>373</v>
      </c>
      <c r="H30" s="102" t="s">
        <v>388</v>
      </c>
      <c r="I30" s="102" t="s">
        <v>150</v>
      </c>
      <c r="J30" s="102" t="s">
        <v>416</v>
      </c>
      <c r="K30" s="103">
        <v>1.33</v>
      </c>
      <c r="L30" s="102" t="s">
        <v>102</v>
      </c>
      <c r="M30" s="104">
        <v>1E-3</v>
      </c>
      <c r="N30" s="104">
        <v>-1.14E-2</v>
      </c>
      <c r="O30" s="103">
        <v>14100088</v>
      </c>
      <c r="P30" s="103">
        <v>106.81</v>
      </c>
      <c r="Q30" s="103">
        <v>0</v>
      </c>
      <c r="R30" s="103">
        <v>15060.3039928</v>
      </c>
      <c r="S30" s="104">
        <v>5.4999999999999997E-3</v>
      </c>
      <c r="T30" s="104">
        <v>1.8100000000000002E-2</v>
      </c>
      <c r="U30" s="104">
        <v>4.7999999999999996E-3</v>
      </c>
    </row>
    <row r="31" spans="2:21" s="99" customFormat="1">
      <c r="B31" s="102" t="s">
        <v>417</v>
      </c>
      <c r="C31" s="102" t="s">
        <v>418</v>
      </c>
      <c r="D31" s="102" t="s">
        <v>100</v>
      </c>
      <c r="E31" s="102" t="s">
        <v>123</v>
      </c>
      <c r="F31" s="102" t="s">
        <v>395</v>
      </c>
      <c r="G31" s="102" t="s">
        <v>373</v>
      </c>
      <c r="H31" s="102" t="s">
        <v>206</v>
      </c>
      <c r="I31" s="102" t="s">
        <v>207</v>
      </c>
      <c r="J31" s="102" t="s">
        <v>334</v>
      </c>
      <c r="K31" s="103">
        <v>7.95</v>
      </c>
      <c r="L31" s="102" t="s">
        <v>102</v>
      </c>
      <c r="M31" s="104">
        <v>2E-3</v>
      </c>
      <c r="N31" s="104">
        <v>1.01E-2</v>
      </c>
      <c r="O31" s="103">
        <v>1419000</v>
      </c>
      <c r="P31" s="103">
        <v>99.17</v>
      </c>
      <c r="Q31" s="103">
        <v>3.00007</v>
      </c>
      <c r="R31" s="103">
        <v>1410.22237</v>
      </c>
      <c r="S31" s="104">
        <v>1.5E-3</v>
      </c>
      <c r="T31" s="104">
        <v>1.6999999999999999E-3</v>
      </c>
      <c r="U31" s="104">
        <v>5.0000000000000001E-4</v>
      </c>
    </row>
    <row r="32" spans="2:21" s="99" customFormat="1">
      <c r="B32" s="102" t="s">
        <v>419</v>
      </c>
      <c r="C32" s="102" t="s">
        <v>420</v>
      </c>
      <c r="D32" s="102" t="s">
        <v>100</v>
      </c>
      <c r="E32" s="102" t="s">
        <v>123</v>
      </c>
      <c r="F32" s="102" t="s">
        <v>395</v>
      </c>
      <c r="G32" s="102" t="s">
        <v>373</v>
      </c>
      <c r="H32" s="102" t="s">
        <v>206</v>
      </c>
      <c r="I32" s="102" t="s">
        <v>207</v>
      </c>
      <c r="J32" s="102" t="s">
        <v>235</v>
      </c>
      <c r="K32" s="103">
        <v>3.96</v>
      </c>
      <c r="L32" s="102" t="s">
        <v>102</v>
      </c>
      <c r="M32" s="104">
        <v>3.8E-3</v>
      </c>
      <c r="N32" s="104">
        <v>3.8999999999999998E-3</v>
      </c>
      <c r="O32" s="103">
        <v>8294072</v>
      </c>
      <c r="P32" s="103">
        <v>104</v>
      </c>
      <c r="Q32" s="103">
        <v>0</v>
      </c>
      <c r="R32" s="103">
        <v>8625.8348800000003</v>
      </c>
      <c r="S32" s="104">
        <v>2.8E-3</v>
      </c>
      <c r="T32" s="104">
        <v>1.04E-2</v>
      </c>
      <c r="U32" s="104">
        <v>2.8E-3</v>
      </c>
    </row>
    <row r="33" spans="2:21" s="99" customFormat="1">
      <c r="B33" s="102" t="s">
        <v>421</v>
      </c>
      <c r="C33" s="102" t="s">
        <v>422</v>
      </c>
      <c r="D33" s="102" t="s">
        <v>100</v>
      </c>
      <c r="E33" s="102" t="s">
        <v>123</v>
      </c>
      <c r="F33" s="102" t="s">
        <v>395</v>
      </c>
      <c r="G33" s="102" t="s">
        <v>373</v>
      </c>
      <c r="H33" s="102" t="s">
        <v>206</v>
      </c>
      <c r="I33" s="102" t="s">
        <v>207</v>
      </c>
      <c r="J33" s="102" t="s">
        <v>247</v>
      </c>
      <c r="K33" s="103">
        <v>0.24</v>
      </c>
      <c r="L33" s="102" t="s">
        <v>102</v>
      </c>
      <c r="M33" s="104">
        <v>9.9000000000000008E-3</v>
      </c>
      <c r="N33" s="104">
        <v>-1.9099999999999999E-2</v>
      </c>
      <c r="O33" s="103">
        <v>6193322</v>
      </c>
      <c r="P33" s="103">
        <v>108.1</v>
      </c>
      <c r="Q33" s="103">
        <v>0</v>
      </c>
      <c r="R33" s="103">
        <v>6694.9810820000002</v>
      </c>
      <c r="S33" s="104">
        <v>2.0999999999999999E-3</v>
      </c>
      <c r="T33" s="104">
        <v>8.0999999999999996E-3</v>
      </c>
      <c r="U33" s="104">
        <v>2.2000000000000001E-3</v>
      </c>
    </row>
    <row r="34" spans="2:21" s="99" customFormat="1">
      <c r="B34" s="102" t="s">
        <v>423</v>
      </c>
      <c r="C34" s="102" t="s">
        <v>424</v>
      </c>
      <c r="D34" s="102" t="s">
        <v>100</v>
      </c>
      <c r="E34" s="102" t="s">
        <v>123</v>
      </c>
      <c r="F34" s="102" t="s">
        <v>425</v>
      </c>
      <c r="G34" s="102" t="s">
        <v>426</v>
      </c>
      <c r="H34" s="102" t="s">
        <v>206</v>
      </c>
      <c r="I34" s="102" t="s">
        <v>207</v>
      </c>
      <c r="J34" s="102" t="s">
        <v>241</v>
      </c>
      <c r="K34" s="103">
        <v>13.41</v>
      </c>
      <c r="L34" s="102" t="s">
        <v>102</v>
      </c>
      <c r="M34" s="104">
        <v>2.07E-2</v>
      </c>
      <c r="N34" s="104">
        <v>1.7899999999999999E-2</v>
      </c>
      <c r="O34" s="103">
        <v>8633660.3399999999</v>
      </c>
      <c r="P34" s="103">
        <v>108</v>
      </c>
      <c r="Q34" s="103">
        <v>0</v>
      </c>
      <c r="R34" s="103">
        <v>9324.3531672000008</v>
      </c>
      <c r="S34" s="104">
        <v>3.0000000000000001E-3</v>
      </c>
      <c r="T34" s="104">
        <v>1.12E-2</v>
      </c>
      <c r="U34" s="104">
        <v>3.0000000000000001E-3</v>
      </c>
    </row>
    <row r="35" spans="2:21" s="99" customFormat="1">
      <c r="B35" s="102" t="s">
        <v>427</v>
      </c>
      <c r="C35" s="102" t="s">
        <v>428</v>
      </c>
      <c r="D35" s="102" t="s">
        <v>100</v>
      </c>
      <c r="E35" s="102" t="s">
        <v>123</v>
      </c>
      <c r="F35" s="102" t="s">
        <v>425</v>
      </c>
      <c r="G35" s="102" t="s">
        <v>426</v>
      </c>
      <c r="H35" s="102" t="s">
        <v>206</v>
      </c>
      <c r="I35" s="102" t="s">
        <v>207</v>
      </c>
      <c r="J35" s="102" t="s">
        <v>241</v>
      </c>
      <c r="K35" s="103">
        <v>3.5</v>
      </c>
      <c r="L35" s="102" t="s">
        <v>102</v>
      </c>
      <c r="M35" s="104">
        <v>1E-3</v>
      </c>
      <c r="N35" s="104">
        <v>2.5000000000000001E-3</v>
      </c>
      <c r="O35" s="103">
        <v>16641780</v>
      </c>
      <c r="P35" s="103">
        <v>103.51</v>
      </c>
      <c r="Q35" s="103">
        <v>0</v>
      </c>
      <c r="R35" s="103">
        <v>17225.906478000001</v>
      </c>
      <c r="S35" s="104">
        <v>1.55E-2</v>
      </c>
      <c r="T35" s="104">
        <v>2.07E-2</v>
      </c>
      <c r="U35" s="104">
        <v>5.4999999999999997E-3</v>
      </c>
    </row>
    <row r="36" spans="2:21" s="99" customFormat="1">
      <c r="B36" s="102" t="s">
        <v>429</v>
      </c>
      <c r="C36" s="102" t="s">
        <v>430</v>
      </c>
      <c r="D36" s="102" t="s">
        <v>100</v>
      </c>
      <c r="E36" s="102" t="s">
        <v>123</v>
      </c>
      <c r="F36" s="102" t="s">
        <v>431</v>
      </c>
      <c r="G36" s="102" t="s">
        <v>373</v>
      </c>
      <c r="H36" s="102" t="s">
        <v>206</v>
      </c>
      <c r="I36" s="102" t="s">
        <v>207</v>
      </c>
      <c r="J36" s="102" t="s">
        <v>318</v>
      </c>
      <c r="K36" s="103">
        <v>0.52</v>
      </c>
      <c r="L36" s="102" t="s">
        <v>102</v>
      </c>
      <c r="M36" s="104">
        <v>3.5499999999999997E-2</v>
      </c>
      <c r="N36" s="104">
        <v>0.25840000000000002</v>
      </c>
      <c r="O36" s="103">
        <v>308227.40999999997</v>
      </c>
      <c r="P36" s="103">
        <v>120.63</v>
      </c>
      <c r="Q36" s="103">
        <v>0</v>
      </c>
      <c r="R36" s="103">
        <v>371.81472468300001</v>
      </c>
      <c r="S36" s="104">
        <v>2.2000000000000001E-3</v>
      </c>
      <c r="T36" s="104">
        <v>4.0000000000000002E-4</v>
      </c>
      <c r="U36" s="104">
        <v>1E-4</v>
      </c>
    </row>
    <row r="37" spans="2:21" s="99" customFormat="1">
      <c r="B37" s="102" t="s">
        <v>432</v>
      </c>
      <c r="C37" s="102" t="s">
        <v>433</v>
      </c>
      <c r="D37" s="102" t="s">
        <v>100</v>
      </c>
      <c r="E37" s="102" t="s">
        <v>123</v>
      </c>
      <c r="F37" s="102" t="s">
        <v>431</v>
      </c>
      <c r="G37" s="102" t="s">
        <v>373</v>
      </c>
      <c r="H37" s="102" t="s">
        <v>206</v>
      </c>
      <c r="I37" s="102" t="s">
        <v>207</v>
      </c>
      <c r="J37" s="102" t="s">
        <v>434</v>
      </c>
      <c r="K37" s="103">
        <v>3.98</v>
      </c>
      <c r="L37" s="102" t="s">
        <v>102</v>
      </c>
      <c r="M37" s="104">
        <v>1.4999999999999999E-2</v>
      </c>
      <c r="N37" s="104">
        <v>8.3999999999999995E-3</v>
      </c>
      <c r="O37" s="103">
        <v>1713717</v>
      </c>
      <c r="P37" s="103">
        <v>111.43</v>
      </c>
      <c r="Q37" s="103">
        <v>0</v>
      </c>
      <c r="R37" s="103">
        <v>1909.5948530999999</v>
      </c>
      <c r="S37" s="104">
        <v>4.5999999999999999E-3</v>
      </c>
      <c r="T37" s="104">
        <v>2.3E-3</v>
      </c>
      <c r="U37" s="104">
        <v>5.9999999999999995E-4</v>
      </c>
    </row>
    <row r="38" spans="2:21" s="99" customFormat="1">
      <c r="B38" s="102" t="s">
        <v>435</v>
      </c>
      <c r="C38" s="102" t="s">
        <v>436</v>
      </c>
      <c r="D38" s="102" t="s">
        <v>100</v>
      </c>
      <c r="E38" s="102" t="s">
        <v>123</v>
      </c>
      <c r="F38" s="102" t="s">
        <v>437</v>
      </c>
      <c r="G38" s="102" t="s">
        <v>373</v>
      </c>
      <c r="H38" s="102" t="s">
        <v>206</v>
      </c>
      <c r="I38" s="102" t="s">
        <v>207</v>
      </c>
      <c r="J38" s="102" t="s">
        <v>325</v>
      </c>
      <c r="K38" s="103">
        <v>4.9000000000000004</v>
      </c>
      <c r="L38" s="102" t="s">
        <v>102</v>
      </c>
      <c r="M38" s="104">
        <v>1E-3</v>
      </c>
      <c r="N38" s="104">
        <v>5.1999999999999998E-3</v>
      </c>
      <c r="O38" s="103">
        <v>5460000</v>
      </c>
      <c r="P38" s="103">
        <v>100.96</v>
      </c>
      <c r="Q38" s="103">
        <v>0</v>
      </c>
      <c r="R38" s="103">
        <v>5512.4160000000002</v>
      </c>
      <c r="S38" s="104">
        <v>1.6999999999999999E-3</v>
      </c>
      <c r="T38" s="104">
        <v>6.6E-3</v>
      </c>
      <c r="U38" s="104">
        <v>1.8E-3</v>
      </c>
    </row>
    <row r="39" spans="2:21" s="99" customFormat="1">
      <c r="B39" s="102" t="s">
        <v>438</v>
      </c>
      <c r="C39" s="102" t="s">
        <v>439</v>
      </c>
      <c r="D39" s="102" t="s">
        <v>100</v>
      </c>
      <c r="E39" s="102" t="s">
        <v>123</v>
      </c>
      <c r="F39" s="102" t="s">
        <v>440</v>
      </c>
      <c r="G39" s="102" t="s">
        <v>373</v>
      </c>
      <c r="H39" s="102" t="s">
        <v>206</v>
      </c>
      <c r="I39" s="102" t="s">
        <v>207</v>
      </c>
      <c r="J39" s="102" t="s">
        <v>441</v>
      </c>
      <c r="K39" s="103">
        <v>0.74</v>
      </c>
      <c r="L39" s="102" t="s">
        <v>102</v>
      </c>
      <c r="M39" s="104">
        <v>7.0000000000000001E-3</v>
      </c>
      <c r="N39" s="104">
        <v>-7.4000000000000003E-3</v>
      </c>
      <c r="O39" s="103">
        <v>2618309.7200000002</v>
      </c>
      <c r="P39" s="103">
        <v>108.65</v>
      </c>
      <c r="Q39" s="103">
        <v>0</v>
      </c>
      <c r="R39" s="103">
        <v>2844.7935107799999</v>
      </c>
      <c r="S39" s="104">
        <v>3.7000000000000002E-3</v>
      </c>
      <c r="T39" s="104">
        <v>3.3999999999999998E-3</v>
      </c>
      <c r="U39" s="104">
        <v>8.9999999999999998E-4</v>
      </c>
    </row>
    <row r="40" spans="2:21" s="99" customFormat="1">
      <c r="B40" s="102" t="s">
        <v>442</v>
      </c>
      <c r="C40" s="102" t="s">
        <v>443</v>
      </c>
      <c r="D40" s="102" t="s">
        <v>100</v>
      </c>
      <c r="E40" s="102" t="s">
        <v>123</v>
      </c>
      <c r="F40" s="102" t="s">
        <v>440</v>
      </c>
      <c r="G40" s="102" t="s">
        <v>373</v>
      </c>
      <c r="H40" s="102" t="s">
        <v>206</v>
      </c>
      <c r="I40" s="102" t="s">
        <v>207</v>
      </c>
      <c r="J40" s="102" t="s">
        <v>444</v>
      </c>
      <c r="K40" s="103">
        <v>3.31</v>
      </c>
      <c r="L40" s="102" t="s">
        <v>102</v>
      </c>
      <c r="M40" s="104">
        <v>6.0000000000000001E-3</v>
      </c>
      <c r="N40" s="104">
        <v>1.8E-3</v>
      </c>
      <c r="O40" s="103">
        <v>3504745.17</v>
      </c>
      <c r="P40" s="103">
        <v>108.16</v>
      </c>
      <c r="Q40" s="103">
        <v>0</v>
      </c>
      <c r="R40" s="103">
        <v>3790.7323758719999</v>
      </c>
      <c r="S40" s="104">
        <v>2.5999999999999999E-3</v>
      </c>
      <c r="T40" s="104">
        <v>4.5999999999999999E-3</v>
      </c>
      <c r="U40" s="104">
        <v>1.1999999999999999E-3</v>
      </c>
    </row>
    <row r="41" spans="2:21" s="99" customFormat="1">
      <c r="B41" s="102" t="s">
        <v>445</v>
      </c>
      <c r="C41" s="102" t="s">
        <v>446</v>
      </c>
      <c r="D41" s="102" t="s">
        <v>100</v>
      </c>
      <c r="E41" s="102" t="s">
        <v>123</v>
      </c>
      <c r="F41" s="102" t="s">
        <v>440</v>
      </c>
      <c r="G41" s="102" t="s">
        <v>373</v>
      </c>
      <c r="H41" s="102" t="s">
        <v>388</v>
      </c>
      <c r="I41" s="102" t="s">
        <v>150</v>
      </c>
      <c r="J41" s="102" t="s">
        <v>283</v>
      </c>
      <c r="K41" s="103">
        <v>0.6</v>
      </c>
      <c r="L41" s="102" t="s">
        <v>102</v>
      </c>
      <c r="M41" s="104">
        <v>0.05</v>
      </c>
      <c r="N41" s="104">
        <v>-8.8999999999999999E-3</v>
      </c>
      <c r="O41" s="103">
        <v>4297903.82</v>
      </c>
      <c r="P41" s="103">
        <v>115.13</v>
      </c>
      <c r="Q41" s="103">
        <v>0</v>
      </c>
      <c r="R41" s="103">
        <v>4948.1766679660004</v>
      </c>
      <c r="S41" s="104">
        <v>2E-3</v>
      </c>
      <c r="T41" s="104">
        <v>6.0000000000000001E-3</v>
      </c>
      <c r="U41" s="104">
        <v>1.6000000000000001E-3</v>
      </c>
    </row>
    <row r="42" spans="2:21" s="99" customFormat="1">
      <c r="B42" s="102" t="s">
        <v>447</v>
      </c>
      <c r="C42" s="102" t="s">
        <v>448</v>
      </c>
      <c r="D42" s="102" t="s">
        <v>100</v>
      </c>
      <c r="E42" s="102" t="s">
        <v>123</v>
      </c>
      <c r="F42" s="102" t="s">
        <v>440</v>
      </c>
      <c r="G42" s="102" t="s">
        <v>373</v>
      </c>
      <c r="H42" s="102" t="s">
        <v>206</v>
      </c>
      <c r="I42" s="102" t="s">
        <v>207</v>
      </c>
      <c r="J42" s="102" t="s">
        <v>449</v>
      </c>
      <c r="K42" s="103">
        <v>4.37</v>
      </c>
      <c r="L42" s="102" t="s">
        <v>102</v>
      </c>
      <c r="M42" s="104">
        <v>1.7500000000000002E-2</v>
      </c>
      <c r="N42" s="104">
        <v>-6.8999999999999999E-3</v>
      </c>
      <c r="O42" s="103">
        <v>8049752.54</v>
      </c>
      <c r="P42" s="103">
        <v>112.1</v>
      </c>
      <c r="Q42" s="103">
        <v>0</v>
      </c>
      <c r="R42" s="103">
        <v>9023.7725973399993</v>
      </c>
      <c r="S42" s="104">
        <v>2.2000000000000001E-3</v>
      </c>
      <c r="T42" s="104">
        <v>1.09E-2</v>
      </c>
      <c r="U42" s="104">
        <v>2.8999999999999998E-3</v>
      </c>
    </row>
    <row r="43" spans="2:21" s="99" customFormat="1">
      <c r="B43" s="102" t="s">
        <v>450</v>
      </c>
      <c r="C43" s="102" t="s">
        <v>451</v>
      </c>
      <c r="D43" s="102" t="s">
        <v>100</v>
      </c>
      <c r="E43" s="102" t="s">
        <v>123</v>
      </c>
      <c r="F43" s="102" t="s">
        <v>380</v>
      </c>
      <c r="G43" s="102" t="s">
        <v>373</v>
      </c>
      <c r="H43" s="102" t="s">
        <v>452</v>
      </c>
      <c r="I43" s="102" t="s">
        <v>207</v>
      </c>
      <c r="J43" s="102" t="s">
        <v>453</v>
      </c>
      <c r="K43" s="103">
        <v>0.33</v>
      </c>
      <c r="L43" s="102" t="s">
        <v>102</v>
      </c>
      <c r="M43" s="104">
        <v>4.7500000000000001E-2</v>
      </c>
      <c r="N43" s="104">
        <v>0.70479999999999998</v>
      </c>
      <c r="O43" s="103">
        <v>470891.83</v>
      </c>
      <c r="P43" s="103">
        <v>131.07</v>
      </c>
      <c r="Q43" s="103">
        <v>0</v>
      </c>
      <c r="R43" s="103">
        <v>617.19792158099995</v>
      </c>
      <c r="S43" s="104">
        <v>6.4999999999999997E-3</v>
      </c>
      <c r="T43" s="104">
        <v>6.9999999999999999E-4</v>
      </c>
      <c r="U43" s="104">
        <v>2.0000000000000001E-4</v>
      </c>
    </row>
    <row r="44" spans="2:21" s="99" customFormat="1">
      <c r="B44" s="102" t="s">
        <v>454</v>
      </c>
      <c r="C44" s="102" t="s">
        <v>455</v>
      </c>
      <c r="D44" s="102" t="s">
        <v>100</v>
      </c>
      <c r="E44" s="102" t="s">
        <v>123</v>
      </c>
      <c r="F44" s="102" t="s">
        <v>456</v>
      </c>
      <c r="G44" s="102" t="s">
        <v>457</v>
      </c>
      <c r="H44" s="102" t="s">
        <v>452</v>
      </c>
      <c r="I44" s="102" t="s">
        <v>207</v>
      </c>
      <c r="J44" s="102" t="s">
        <v>458</v>
      </c>
      <c r="K44" s="103">
        <v>0.18</v>
      </c>
      <c r="L44" s="102" t="s">
        <v>102</v>
      </c>
      <c r="M44" s="104">
        <v>3.6400000000000002E-2</v>
      </c>
      <c r="N44" s="104">
        <v>-1.18E-2</v>
      </c>
      <c r="O44" s="103">
        <v>196074.63</v>
      </c>
      <c r="P44" s="103">
        <v>117.5</v>
      </c>
      <c r="Q44" s="103">
        <v>0</v>
      </c>
      <c r="R44" s="103">
        <v>230.38769024999999</v>
      </c>
      <c r="S44" s="104">
        <v>1.0699999999999999E-2</v>
      </c>
      <c r="T44" s="104">
        <v>2.9999999999999997E-4</v>
      </c>
      <c r="U44" s="104">
        <v>1E-4</v>
      </c>
    </row>
    <row r="45" spans="2:21" s="99" customFormat="1">
      <c r="B45" s="102" t="s">
        <v>459</v>
      </c>
      <c r="C45" s="102" t="s">
        <v>460</v>
      </c>
      <c r="D45" s="102" t="s">
        <v>100</v>
      </c>
      <c r="E45" s="102" t="s">
        <v>123</v>
      </c>
      <c r="F45" s="102" t="s">
        <v>461</v>
      </c>
      <c r="G45" s="102" t="s">
        <v>462</v>
      </c>
      <c r="H45" s="102" t="s">
        <v>463</v>
      </c>
      <c r="I45" s="102" t="s">
        <v>150</v>
      </c>
      <c r="J45" s="102" t="s">
        <v>464</v>
      </c>
      <c r="K45" s="103">
        <v>2.97</v>
      </c>
      <c r="L45" s="102" t="s">
        <v>102</v>
      </c>
      <c r="M45" s="104">
        <v>4.4999999999999998E-2</v>
      </c>
      <c r="N45" s="104">
        <v>1.1999999999999999E-3</v>
      </c>
      <c r="O45" s="103">
        <v>5040655</v>
      </c>
      <c r="P45" s="103">
        <v>123.51</v>
      </c>
      <c r="Q45" s="103">
        <v>0</v>
      </c>
      <c r="R45" s="103">
        <v>6225.7129905000002</v>
      </c>
      <c r="S45" s="104">
        <v>1.6999999999999999E-3</v>
      </c>
      <c r="T45" s="104">
        <v>7.4999999999999997E-3</v>
      </c>
      <c r="U45" s="104">
        <v>2E-3</v>
      </c>
    </row>
    <row r="46" spans="2:21" s="99" customFormat="1">
      <c r="B46" s="102" t="s">
        <v>465</v>
      </c>
      <c r="C46" s="102" t="s">
        <v>466</v>
      </c>
      <c r="D46" s="102" t="s">
        <v>100</v>
      </c>
      <c r="E46" s="102" t="s">
        <v>123</v>
      </c>
      <c r="F46" s="102" t="s">
        <v>461</v>
      </c>
      <c r="G46" s="102" t="s">
        <v>462</v>
      </c>
      <c r="H46" s="102" t="s">
        <v>463</v>
      </c>
      <c r="I46" s="102" t="s">
        <v>150</v>
      </c>
      <c r="J46" s="102" t="s">
        <v>467</v>
      </c>
      <c r="K46" s="103">
        <v>7.74</v>
      </c>
      <c r="L46" s="102" t="s">
        <v>102</v>
      </c>
      <c r="M46" s="104">
        <v>2.3900000000000001E-2</v>
      </c>
      <c r="N46" s="104">
        <v>6.6E-3</v>
      </c>
      <c r="O46" s="103">
        <v>9710599</v>
      </c>
      <c r="P46" s="103">
        <v>114.9</v>
      </c>
      <c r="Q46" s="103">
        <v>0</v>
      </c>
      <c r="R46" s="103">
        <v>11157.478251</v>
      </c>
      <c r="S46" s="104">
        <v>4.8999999999999998E-3</v>
      </c>
      <c r="T46" s="104">
        <v>1.34E-2</v>
      </c>
      <c r="U46" s="104">
        <v>3.5999999999999999E-3</v>
      </c>
    </row>
    <row r="47" spans="2:21" s="99" customFormat="1">
      <c r="B47" s="102" t="s">
        <v>468</v>
      </c>
      <c r="C47" s="102" t="s">
        <v>469</v>
      </c>
      <c r="D47" s="102" t="s">
        <v>100</v>
      </c>
      <c r="E47" s="102" t="s">
        <v>123</v>
      </c>
      <c r="F47" s="102" t="s">
        <v>461</v>
      </c>
      <c r="G47" s="102" t="s">
        <v>462</v>
      </c>
      <c r="H47" s="102" t="s">
        <v>463</v>
      </c>
      <c r="I47" s="102" t="s">
        <v>150</v>
      </c>
      <c r="J47" s="102" t="s">
        <v>470</v>
      </c>
      <c r="K47" s="103">
        <v>5.28</v>
      </c>
      <c r="L47" s="102" t="s">
        <v>102</v>
      </c>
      <c r="M47" s="104">
        <v>3.85E-2</v>
      </c>
      <c r="N47" s="104">
        <v>8.0000000000000002E-3</v>
      </c>
      <c r="O47" s="103">
        <v>843031.76</v>
      </c>
      <c r="P47" s="103">
        <v>125.57</v>
      </c>
      <c r="Q47" s="103">
        <v>0</v>
      </c>
      <c r="R47" s="103">
        <v>1058.5949810320001</v>
      </c>
      <c r="S47" s="104">
        <v>2.9999999999999997E-4</v>
      </c>
      <c r="T47" s="104">
        <v>1.2999999999999999E-3</v>
      </c>
      <c r="U47" s="104">
        <v>2.9999999999999997E-4</v>
      </c>
    </row>
    <row r="48" spans="2:21" s="99" customFormat="1">
      <c r="B48" s="102" t="s">
        <v>471</v>
      </c>
      <c r="C48" s="102" t="s">
        <v>472</v>
      </c>
      <c r="D48" s="102" t="s">
        <v>100</v>
      </c>
      <c r="E48" s="102" t="s">
        <v>123</v>
      </c>
      <c r="F48" s="102" t="s">
        <v>461</v>
      </c>
      <c r="G48" s="102" t="s">
        <v>462</v>
      </c>
      <c r="H48" s="102" t="s">
        <v>463</v>
      </c>
      <c r="I48" s="102" t="s">
        <v>150</v>
      </c>
      <c r="J48" s="102" t="s">
        <v>318</v>
      </c>
      <c r="K48" s="103">
        <v>4.92</v>
      </c>
      <c r="L48" s="102" t="s">
        <v>102</v>
      </c>
      <c r="M48" s="104">
        <v>0.01</v>
      </c>
      <c r="N48" s="104">
        <v>6.3E-3</v>
      </c>
      <c r="O48" s="103">
        <v>5276383</v>
      </c>
      <c r="P48" s="103">
        <v>106.93</v>
      </c>
      <c r="Q48" s="103">
        <v>0</v>
      </c>
      <c r="R48" s="103">
        <v>5642.0363418999996</v>
      </c>
      <c r="S48" s="104">
        <v>4.4000000000000003E-3</v>
      </c>
      <c r="T48" s="104">
        <v>6.7999999999999996E-3</v>
      </c>
      <c r="U48" s="104">
        <v>1.8E-3</v>
      </c>
    </row>
    <row r="49" spans="2:21" s="99" customFormat="1">
      <c r="B49" s="102" t="s">
        <v>473</v>
      </c>
      <c r="C49" s="102" t="s">
        <v>474</v>
      </c>
      <c r="D49" s="102" t="s">
        <v>100</v>
      </c>
      <c r="E49" s="102" t="s">
        <v>123</v>
      </c>
      <c r="F49" s="102" t="s">
        <v>461</v>
      </c>
      <c r="G49" s="102" t="s">
        <v>462</v>
      </c>
      <c r="H49" s="102" t="s">
        <v>463</v>
      </c>
      <c r="I49" s="102" t="s">
        <v>150</v>
      </c>
      <c r="J49" s="102" t="s">
        <v>318</v>
      </c>
      <c r="K49" s="103">
        <v>12.81</v>
      </c>
      <c r="L49" s="102" t="s">
        <v>102</v>
      </c>
      <c r="M49" s="104">
        <v>1.2500000000000001E-2</v>
      </c>
      <c r="N49" s="104">
        <v>1.77E-2</v>
      </c>
      <c r="O49" s="103">
        <v>1860000</v>
      </c>
      <c r="P49" s="103">
        <v>97.5</v>
      </c>
      <c r="Q49" s="103">
        <v>0</v>
      </c>
      <c r="R49" s="103">
        <v>1813.5</v>
      </c>
      <c r="S49" s="104">
        <v>1E-3</v>
      </c>
      <c r="T49" s="104">
        <v>2.2000000000000001E-3</v>
      </c>
      <c r="U49" s="104">
        <v>5.9999999999999995E-4</v>
      </c>
    </row>
    <row r="50" spans="2:21" s="99" customFormat="1">
      <c r="B50" s="102" t="s">
        <v>475</v>
      </c>
      <c r="C50" s="102" t="s">
        <v>476</v>
      </c>
      <c r="D50" s="102" t="s">
        <v>100</v>
      </c>
      <c r="E50" s="102" t="s">
        <v>123</v>
      </c>
      <c r="F50" s="102" t="s">
        <v>477</v>
      </c>
      <c r="G50" s="102" t="s">
        <v>457</v>
      </c>
      <c r="H50" s="102" t="s">
        <v>463</v>
      </c>
      <c r="I50" s="102" t="s">
        <v>150</v>
      </c>
      <c r="J50" s="102" t="s">
        <v>464</v>
      </c>
      <c r="K50" s="103">
        <v>3.1</v>
      </c>
      <c r="L50" s="102" t="s">
        <v>102</v>
      </c>
      <c r="M50" s="104">
        <v>8.3000000000000001E-3</v>
      </c>
      <c r="N50" s="104">
        <v>1.1000000000000001E-3</v>
      </c>
      <c r="O50" s="103">
        <v>4609892</v>
      </c>
      <c r="P50" s="103">
        <v>108.95</v>
      </c>
      <c r="Q50" s="103">
        <v>0</v>
      </c>
      <c r="R50" s="103">
        <v>5022.4773340000002</v>
      </c>
      <c r="S50" s="104">
        <v>3.0000000000000001E-3</v>
      </c>
      <c r="T50" s="104">
        <v>6.0000000000000001E-3</v>
      </c>
      <c r="U50" s="104">
        <v>1.6000000000000001E-3</v>
      </c>
    </row>
    <row r="51" spans="2:21" s="99" customFormat="1">
      <c r="B51" s="102" t="s">
        <v>478</v>
      </c>
      <c r="C51" s="102" t="s">
        <v>479</v>
      </c>
      <c r="D51" s="102" t="s">
        <v>100</v>
      </c>
      <c r="E51" s="102" t="s">
        <v>123</v>
      </c>
      <c r="F51" s="102" t="s">
        <v>477</v>
      </c>
      <c r="G51" s="102" t="s">
        <v>457</v>
      </c>
      <c r="H51" s="102" t="s">
        <v>463</v>
      </c>
      <c r="I51" s="102" t="s">
        <v>150</v>
      </c>
      <c r="J51" s="102" t="s">
        <v>480</v>
      </c>
      <c r="K51" s="103">
        <v>7.1</v>
      </c>
      <c r="L51" s="102" t="s">
        <v>102</v>
      </c>
      <c r="M51" s="104">
        <v>1.6500000000000001E-2</v>
      </c>
      <c r="N51" s="104">
        <v>1.03E-2</v>
      </c>
      <c r="O51" s="103">
        <v>4373000</v>
      </c>
      <c r="P51" s="103">
        <v>111.33</v>
      </c>
      <c r="Q51" s="103">
        <v>0</v>
      </c>
      <c r="R51" s="103">
        <v>4868.4609</v>
      </c>
      <c r="S51" s="104">
        <v>2.0999999999999999E-3</v>
      </c>
      <c r="T51" s="104">
        <v>5.8999999999999999E-3</v>
      </c>
      <c r="U51" s="104">
        <v>1.6000000000000001E-3</v>
      </c>
    </row>
    <row r="52" spans="2:21" s="99" customFormat="1">
      <c r="B52" s="102" t="s">
        <v>481</v>
      </c>
      <c r="C52" s="102" t="s">
        <v>482</v>
      </c>
      <c r="D52" s="102" t="s">
        <v>100</v>
      </c>
      <c r="E52" s="102" t="s">
        <v>123</v>
      </c>
      <c r="F52" s="102" t="s">
        <v>483</v>
      </c>
      <c r="G52" s="102" t="s">
        <v>426</v>
      </c>
      <c r="H52" s="102" t="s">
        <v>452</v>
      </c>
      <c r="I52" s="102" t="s">
        <v>207</v>
      </c>
      <c r="J52" s="102" t="s">
        <v>484</v>
      </c>
      <c r="K52" s="103">
        <v>7.31</v>
      </c>
      <c r="L52" s="102" t="s">
        <v>102</v>
      </c>
      <c r="M52" s="104">
        <v>2.6499999999999999E-2</v>
      </c>
      <c r="N52" s="104">
        <v>1.4999999999999999E-2</v>
      </c>
      <c r="O52" s="103">
        <v>4301543.7</v>
      </c>
      <c r="P52" s="103">
        <v>117.9</v>
      </c>
      <c r="Q52" s="103">
        <v>0</v>
      </c>
      <c r="R52" s="103">
        <v>5071.5200223000002</v>
      </c>
      <c r="S52" s="104">
        <v>2.8E-3</v>
      </c>
      <c r="T52" s="104">
        <v>6.1000000000000004E-3</v>
      </c>
      <c r="U52" s="104">
        <v>1.6000000000000001E-3</v>
      </c>
    </row>
    <row r="53" spans="2:21" s="99" customFormat="1">
      <c r="B53" s="102" t="s">
        <v>485</v>
      </c>
      <c r="C53" s="102" t="s">
        <v>486</v>
      </c>
      <c r="D53" s="102" t="s">
        <v>100</v>
      </c>
      <c r="E53" s="102" t="s">
        <v>123</v>
      </c>
      <c r="F53" s="102" t="s">
        <v>487</v>
      </c>
      <c r="G53" s="102" t="s">
        <v>457</v>
      </c>
      <c r="H53" s="102" t="s">
        <v>452</v>
      </c>
      <c r="I53" s="102" t="s">
        <v>207</v>
      </c>
      <c r="J53" s="102" t="s">
        <v>488</v>
      </c>
      <c r="K53" s="103">
        <v>8.98</v>
      </c>
      <c r="L53" s="102" t="s">
        <v>102</v>
      </c>
      <c r="M53" s="104">
        <v>8.9999999999999993E-3</v>
      </c>
      <c r="N53" s="104">
        <v>1.83E-2</v>
      </c>
      <c r="O53" s="103">
        <v>1622000</v>
      </c>
      <c r="P53" s="103">
        <v>95.75</v>
      </c>
      <c r="Q53" s="103">
        <v>7.5941299999999998</v>
      </c>
      <c r="R53" s="103">
        <v>1560.65913</v>
      </c>
      <c r="S53" s="104">
        <v>8.9999999999999998E-4</v>
      </c>
      <c r="T53" s="104">
        <v>1.9E-3</v>
      </c>
      <c r="U53" s="104">
        <v>5.0000000000000001E-4</v>
      </c>
    </row>
    <row r="54" spans="2:21" s="99" customFormat="1">
      <c r="B54" s="102" t="s">
        <v>489</v>
      </c>
      <c r="C54" s="102" t="s">
        <v>490</v>
      </c>
      <c r="D54" s="102" t="s">
        <v>100</v>
      </c>
      <c r="E54" s="102" t="s">
        <v>123</v>
      </c>
      <c r="F54" s="102" t="s">
        <v>487</v>
      </c>
      <c r="G54" s="102" t="s">
        <v>457</v>
      </c>
      <c r="H54" s="102" t="s">
        <v>463</v>
      </c>
      <c r="I54" s="102" t="s">
        <v>150</v>
      </c>
      <c r="J54" s="102" t="s">
        <v>491</v>
      </c>
      <c r="K54" s="103">
        <v>4.16</v>
      </c>
      <c r="L54" s="102" t="s">
        <v>102</v>
      </c>
      <c r="M54" s="104">
        <v>1.34E-2</v>
      </c>
      <c r="N54" s="104">
        <v>8.6E-3</v>
      </c>
      <c r="O54" s="103">
        <v>4401816.8899999997</v>
      </c>
      <c r="P54" s="103">
        <v>109.1</v>
      </c>
      <c r="Q54" s="103">
        <v>327.84771000000001</v>
      </c>
      <c r="R54" s="103">
        <v>5130.2299369900002</v>
      </c>
      <c r="S54" s="104">
        <v>1.5E-3</v>
      </c>
      <c r="T54" s="104">
        <v>6.1999999999999998E-3</v>
      </c>
      <c r="U54" s="104">
        <v>1.6000000000000001E-3</v>
      </c>
    </row>
    <row r="55" spans="2:21" s="99" customFormat="1">
      <c r="B55" s="102" t="s">
        <v>492</v>
      </c>
      <c r="C55" s="102" t="s">
        <v>493</v>
      </c>
      <c r="D55" s="102" t="s">
        <v>100</v>
      </c>
      <c r="E55" s="102" t="s">
        <v>123</v>
      </c>
      <c r="F55" s="102" t="s">
        <v>487</v>
      </c>
      <c r="G55" s="102" t="s">
        <v>457</v>
      </c>
      <c r="H55" s="102" t="s">
        <v>463</v>
      </c>
      <c r="I55" s="102" t="s">
        <v>150</v>
      </c>
      <c r="J55" s="102" t="s">
        <v>494</v>
      </c>
      <c r="K55" s="103">
        <v>4.26</v>
      </c>
      <c r="L55" s="102" t="s">
        <v>102</v>
      </c>
      <c r="M55" s="104">
        <v>1.77E-2</v>
      </c>
      <c r="N55" s="104">
        <v>9.5999999999999992E-3</v>
      </c>
      <c r="O55" s="103">
        <v>5857148.0999999996</v>
      </c>
      <c r="P55" s="103">
        <v>109.27</v>
      </c>
      <c r="Q55" s="103">
        <v>0</v>
      </c>
      <c r="R55" s="103">
        <v>6400.1057288700003</v>
      </c>
      <c r="S55" s="104">
        <v>2E-3</v>
      </c>
      <c r="T55" s="104">
        <v>7.7000000000000002E-3</v>
      </c>
      <c r="U55" s="104">
        <v>2.0999999999999999E-3</v>
      </c>
    </row>
    <row r="56" spans="2:21" s="99" customFormat="1">
      <c r="B56" s="102" t="s">
        <v>495</v>
      </c>
      <c r="C56" s="102" t="s">
        <v>496</v>
      </c>
      <c r="D56" s="102" t="s">
        <v>100</v>
      </c>
      <c r="E56" s="102" t="s">
        <v>123</v>
      </c>
      <c r="F56" s="102" t="s">
        <v>487</v>
      </c>
      <c r="G56" s="102" t="s">
        <v>457</v>
      </c>
      <c r="H56" s="102" t="s">
        <v>463</v>
      </c>
      <c r="I56" s="102" t="s">
        <v>150</v>
      </c>
      <c r="J56" s="102" t="s">
        <v>480</v>
      </c>
      <c r="K56" s="103">
        <v>7.5</v>
      </c>
      <c r="L56" s="102" t="s">
        <v>102</v>
      </c>
      <c r="M56" s="104">
        <v>2.4799999999999999E-2</v>
      </c>
      <c r="N56" s="104">
        <v>1.5599999999999999E-2</v>
      </c>
      <c r="O56" s="103">
        <v>1132000</v>
      </c>
      <c r="P56" s="103">
        <v>113</v>
      </c>
      <c r="Q56" s="103">
        <v>0</v>
      </c>
      <c r="R56" s="103">
        <v>1279.1600000000001</v>
      </c>
      <c r="S56" s="104">
        <v>5.9999999999999995E-4</v>
      </c>
      <c r="T56" s="104">
        <v>1.5E-3</v>
      </c>
      <c r="U56" s="104">
        <v>4.0000000000000002E-4</v>
      </c>
    </row>
    <row r="57" spans="2:21" s="99" customFormat="1">
      <c r="B57" s="102" t="s">
        <v>497</v>
      </c>
      <c r="C57" s="102" t="s">
        <v>498</v>
      </c>
      <c r="D57" s="102" t="s">
        <v>100</v>
      </c>
      <c r="E57" s="102" t="s">
        <v>123</v>
      </c>
      <c r="F57" s="102" t="s">
        <v>487</v>
      </c>
      <c r="G57" s="102" t="s">
        <v>457</v>
      </c>
      <c r="H57" s="102" t="s">
        <v>452</v>
      </c>
      <c r="I57" s="102" t="s">
        <v>207</v>
      </c>
      <c r="J57" s="102" t="s">
        <v>286</v>
      </c>
      <c r="K57" s="103">
        <v>1.75</v>
      </c>
      <c r="L57" s="102" t="s">
        <v>102</v>
      </c>
      <c r="M57" s="104">
        <v>6.4999999999999997E-3</v>
      </c>
      <c r="N57" s="104">
        <v>-6.4000000000000003E-3</v>
      </c>
      <c r="O57" s="103">
        <v>356485.06</v>
      </c>
      <c r="P57" s="103">
        <v>108.18</v>
      </c>
      <c r="Q57" s="103">
        <v>0</v>
      </c>
      <c r="R57" s="103">
        <v>385.64553790799999</v>
      </c>
      <c r="S57" s="104">
        <v>8.0000000000000004E-4</v>
      </c>
      <c r="T57" s="104">
        <v>5.0000000000000001E-4</v>
      </c>
      <c r="U57" s="104">
        <v>1E-4</v>
      </c>
    </row>
    <row r="58" spans="2:21" s="99" customFormat="1">
      <c r="B58" s="102" t="s">
        <v>499</v>
      </c>
      <c r="C58" s="102" t="s">
        <v>500</v>
      </c>
      <c r="D58" s="102" t="s">
        <v>100</v>
      </c>
      <c r="E58" s="102" t="s">
        <v>123</v>
      </c>
      <c r="F58" s="102" t="s">
        <v>440</v>
      </c>
      <c r="G58" s="102" t="s">
        <v>373</v>
      </c>
      <c r="H58" s="102" t="s">
        <v>452</v>
      </c>
      <c r="I58" s="102" t="s">
        <v>207</v>
      </c>
      <c r="J58" s="102" t="s">
        <v>501</v>
      </c>
      <c r="K58" s="103">
        <v>0.92</v>
      </c>
      <c r="L58" s="102" t="s">
        <v>102</v>
      </c>
      <c r="M58" s="104">
        <v>4.2000000000000003E-2</v>
      </c>
      <c r="N58" s="104">
        <v>-8.2000000000000007E-3</v>
      </c>
      <c r="O58" s="103">
        <v>1342374.68</v>
      </c>
      <c r="P58" s="103">
        <v>113.08</v>
      </c>
      <c r="Q58" s="103">
        <v>0</v>
      </c>
      <c r="R58" s="103">
        <v>1517.9572881439999</v>
      </c>
      <c r="S58" s="104">
        <v>4.0000000000000001E-3</v>
      </c>
      <c r="T58" s="104">
        <v>1.8E-3</v>
      </c>
      <c r="U58" s="104">
        <v>5.0000000000000001E-4</v>
      </c>
    </row>
    <row r="59" spans="2:21" s="99" customFormat="1">
      <c r="B59" s="102" t="s">
        <v>502</v>
      </c>
      <c r="C59" s="102" t="s">
        <v>503</v>
      </c>
      <c r="D59" s="102" t="s">
        <v>100</v>
      </c>
      <c r="E59" s="102" t="s">
        <v>123</v>
      </c>
      <c r="F59" s="102" t="s">
        <v>440</v>
      </c>
      <c r="G59" s="102" t="s">
        <v>373</v>
      </c>
      <c r="H59" s="102" t="s">
        <v>452</v>
      </c>
      <c r="I59" s="102" t="s">
        <v>207</v>
      </c>
      <c r="J59" s="102" t="s">
        <v>318</v>
      </c>
      <c r="K59" s="103">
        <v>0.44</v>
      </c>
      <c r="L59" s="102" t="s">
        <v>102</v>
      </c>
      <c r="M59" s="104">
        <v>0.04</v>
      </c>
      <c r="N59" s="104">
        <v>-1.5100000000000001E-2</v>
      </c>
      <c r="O59" s="103">
        <v>1675917.25</v>
      </c>
      <c r="P59" s="103">
        <v>114.94</v>
      </c>
      <c r="Q59" s="103">
        <v>0</v>
      </c>
      <c r="R59" s="103">
        <v>1926.2992871500001</v>
      </c>
      <c r="S59" s="104">
        <v>2.3E-3</v>
      </c>
      <c r="T59" s="104">
        <v>2.3E-3</v>
      </c>
      <c r="U59" s="104">
        <v>5.9999999999999995E-4</v>
      </c>
    </row>
    <row r="60" spans="2:21" s="99" customFormat="1">
      <c r="B60" s="102" t="s">
        <v>504</v>
      </c>
      <c r="C60" s="102" t="s">
        <v>505</v>
      </c>
      <c r="D60" s="102" t="s">
        <v>100</v>
      </c>
      <c r="E60" s="102" t="s">
        <v>123</v>
      </c>
      <c r="F60" s="102" t="s">
        <v>506</v>
      </c>
      <c r="G60" s="102" t="s">
        <v>426</v>
      </c>
      <c r="H60" s="102" t="s">
        <v>452</v>
      </c>
      <c r="I60" s="102" t="s">
        <v>207</v>
      </c>
      <c r="J60" s="102" t="s">
        <v>507</v>
      </c>
      <c r="K60" s="103">
        <v>4.91</v>
      </c>
      <c r="L60" s="102" t="s">
        <v>102</v>
      </c>
      <c r="M60" s="104">
        <v>7.0000000000000001E-3</v>
      </c>
      <c r="N60" s="104">
        <v>7.1999999999999998E-3</v>
      </c>
      <c r="O60" s="103">
        <v>2257853.4</v>
      </c>
      <c r="P60" s="103">
        <v>104.02</v>
      </c>
      <c r="Q60" s="103">
        <v>0</v>
      </c>
      <c r="R60" s="103">
        <v>2348.6191066800002</v>
      </c>
      <c r="S60" s="104">
        <v>2.5100000000000001E-2</v>
      </c>
      <c r="T60" s="104">
        <v>2.8E-3</v>
      </c>
      <c r="U60" s="104">
        <v>8.0000000000000004E-4</v>
      </c>
    </row>
    <row r="61" spans="2:21" s="99" customFormat="1">
      <c r="B61" s="102" t="s">
        <v>508</v>
      </c>
      <c r="C61" s="102" t="s">
        <v>509</v>
      </c>
      <c r="D61" s="102" t="s">
        <v>100</v>
      </c>
      <c r="E61" s="102" t="s">
        <v>123</v>
      </c>
      <c r="F61" s="102" t="s">
        <v>510</v>
      </c>
      <c r="G61" s="102" t="s">
        <v>457</v>
      </c>
      <c r="H61" s="102" t="s">
        <v>511</v>
      </c>
      <c r="I61" s="102" t="s">
        <v>207</v>
      </c>
      <c r="J61" s="102" t="s">
        <v>280</v>
      </c>
      <c r="K61" s="103">
        <v>0.01</v>
      </c>
      <c r="L61" s="102" t="s">
        <v>102</v>
      </c>
      <c r="M61" s="104">
        <v>4.8000000000000001E-2</v>
      </c>
      <c r="N61" s="104">
        <v>2.7900000000000001E-2</v>
      </c>
      <c r="O61" s="103">
        <v>1754404</v>
      </c>
      <c r="P61" s="103">
        <v>112.87</v>
      </c>
      <c r="Q61" s="103">
        <v>0</v>
      </c>
      <c r="R61" s="103">
        <v>1980.1957947999999</v>
      </c>
      <c r="S61" s="104">
        <v>4.3E-3</v>
      </c>
      <c r="T61" s="104">
        <v>2.3999999999999998E-3</v>
      </c>
      <c r="U61" s="104">
        <v>5.9999999999999995E-4</v>
      </c>
    </row>
    <row r="62" spans="2:21" s="99" customFormat="1">
      <c r="B62" s="102" t="s">
        <v>512</v>
      </c>
      <c r="C62" s="102" t="s">
        <v>513</v>
      </c>
      <c r="D62" s="102" t="s">
        <v>100</v>
      </c>
      <c r="E62" s="102" t="s">
        <v>123</v>
      </c>
      <c r="F62" s="102" t="s">
        <v>514</v>
      </c>
      <c r="G62" s="102" t="s">
        <v>457</v>
      </c>
      <c r="H62" s="102" t="s">
        <v>511</v>
      </c>
      <c r="I62" s="102" t="s">
        <v>207</v>
      </c>
      <c r="J62" s="102" t="s">
        <v>515</v>
      </c>
      <c r="K62" s="103">
        <v>6.34</v>
      </c>
      <c r="L62" s="102" t="s">
        <v>102</v>
      </c>
      <c r="M62" s="104">
        <v>6.4999999999999997E-3</v>
      </c>
      <c r="N62" s="104">
        <v>1.78E-2</v>
      </c>
      <c r="O62" s="103">
        <v>1400000</v>
      </c>
      <c r="P62" s="103">
        <v>98.25</v>
      </c>
      <c r="Q62" s="103">
        <v>0</v>
      </c>
      <c r="R62" s="103">
        <v>1375.5</v>
      </c>
      <c r="S62" s="104">
        <v>8.0000000000000004E-4</v>
      </c>
      <c r="T62" s="104">
        <v>1.6999999999999999E-3</v>
      </c>
      <c r="U62" s="104">
        <v>4.0000000000000002E-4</v>
      </c>
    </row>
    <row r="63" spans="2:21" s="99" customFormat="1">
      <c r="B63" s="102" t="s">
        <v>516</v>
      </c>
      <c r="C63" s="102" t="s">
        <v>517</v>
      </c>
      <c r="D63" s="102" t="s">
        <v>100</v>
      </c>
      <c r="E63" s="102" t="s">
        <v>123</v>
      </c>
      <c r="F63" s="102" t="s">
        <v>514</v>
      </c>
      <c r="G63" s="102" t="s">
        <v>457</v>
      </c>
      <c r="H63" s="102" t="s">
        <v>511</v>
      </c>
      <c r="I63" s="102" t="s">
        <v>207</v>
      </c>
      <c r="J63" s="102" t="s">
        <v>515</v>
      </c>
      <c r="K63" s="103">
        <v>3.38</v>
      </c>
      <c r="L63" s="102" t="s">
        <v>102</v>
      </c>
      <c r="M63" s="104">
        <v>2.3400000000000001E-2</v>
      </c>
      <c r="N63" s="104">
        <v>7.7999999999999996E-3</v>
      </c>
      <c r="O63" s="103">
        <v>413795.19</v>
      </c>
      <c r="P63" s="103">
        <v>111.8</v>
      </c>
      <c r="Q63" s="103">
        <v>0</v>
      </c>
      <c r="R63" s="103">
        <v>462.62302241999998</v>
      </c>
      <c r="S63" s="104">
        <v>1E-4</v>
      </c>
      <c r="T63" s="104">
        <v>5.9999999999999995E-4</v>
      </c>
      <c r="U63" s="104">
        <v>1E-4</v>
      </c>
    </row>
    <row r="64" spans="2:21" s="99" customFormat="1">
      <c r="B64" s="102" t="s">
        <v>518</v>
      </c>
      <c r="C64" s="102" t="s">
        <v>519</v>
      </c>
      <c r="D64" s="102" t="s">
        <v>100</v>
      </c>
      <c r="E64" s="102" t="s">
        <v>123</v>
      </c>
      <c r="F64" s="102" t="s">
        <v>520</v>
      </c>
      <c r="G64" s="102" t="s">
        <v>457</v>
      </c>
      <c r="H64" s="102" t="s">
        <v>511</v>
      </c>
      <c r="I64" s="102" t="s">
        <v>207</v>
      </c>
      <c r="J64" s="102" t="s">
        <v>521</v>
      </c>
      <c r="K64" s="103">
        <v>3.29</v>
      </c>
      <c r="L64" s="102" t="s">
        <v>102</v>
      </c>
      <c r="M64" s="104">
        <v>1.34E-2</v>
      </c>
      <c r="N64" s="104">
        <v>3.5000000000000001E-3</v>
      </c>
      <c r="O64" s="103">
        <v>1541101.13</v>
      </c>
      <c r="P64" s="103">
        <v>110.37</v>
      </c>
      <c r="Q64" s="103">
        <v>0</v>
      </c>
      <c r="R64" s="103">
        <v>1700.9133171809999</v>
      </c>
      <c r="S64" s="104">
        <v>4.7999999999999996E-3</v>
      </c>
      <c r="T64" s="104">
        <v>2E-3</v>
      </c>
      <c r="U64" s="104">
        <v>5.0000000000000001E-4</v>
      </c>
    </row>
    <row r="65" spans="2:21" s="99" customFormat="1">
      <c r="B65" s="102" t="s">
        <v>522</v>
      </c>
      <c r="C65" s="102" t="s">
        <v>523</v>
      </c>
      <c r="D65" s="102" t="s">
        <v>100</v>
      </c>
      <c r="E65" s="102" t="s">
        <v>123</v>
      </c>
      <c r="F65" s="102" t="s">
        <v>520</v>
      </c>
      <c r="G65" s="102" t="s">
        <v>457</v>
      </c>
      <c r="H65" s="102" t="s">
        <v>511</v>
      </c>
      <c r="I65" s="102" t="s">
        <v>207</v>
      </c>
      <c r="J65" s="102" t="s">
        <v>524</v>
      </c>
      <c r="K65" s="103">
        <v>5.14</v>
      </c>
      <c r="L65" s="102" t="s">
        <v>102</v>
      </c>
      <c r="M65" s="104">
        <v>6.8999999999999999E-3</v>
      </c>
      <c r="N65" s="104">
        <v>8.0000000000000002E-3</v>
      </c>
      <c r="O65" s="103">
        <v>346614</v>
      </c>
      <c r="P65" s="103">
        <v>105.61</v>
      </c>
      <c r="Q65" s="103">
        <v>0</v>
      </c>
      <c r="R65" s="103">
        <v>366.0590454</v>
      </c>
      <c r="S65" s="104">
        <v>1.8E-3</v>
      </c>
      <c r="T65" s="104">
        <v>4.0000000000000002E-4</v>
      </c>
      <c r="U65" s="104">
        <v>1E-4</v>
      </c>
    </row>
    <row r="66" spans="2:21" s="99" customFormat="1">
      <c r="B66" s="102" t="s">
        <v>525</v>
      </c>
      <c r="C66" s="102" t="s">
        <v>526</v>
      </c>
      <c r="D66" s="102" t="s">
        <v>100</v>
      </c>
      <c r="E66" s="102" t="s">
        <v>123</v>
      </c>
      <c r="F66" s="102" t="s">
        <v>520</v>
      </c>
      <c r="G66" s="102" t="s">
        <v>457</v>
      </c>
      <c r="H66" s="102" t="s">
        <v>511</v>
      </c>
      <c r="I66" s="102" t="s">
        <v>207</v>
      </c>
      <c r="J66" s="102" t="s">
        <v>527</v>
      </c>
      <c r="K66" s="103">
        <v>3.15</v>
      </c>
      <c r="L66" s="102" t="s">
        <v>102</v>
      </c>
      <c r="M66" s="104">
        <v>2E-3</v>
      </c>
      <c r="N66" s="104">
        <v>4.3E-3</v>
      </c>
      <c r="O66" s="103">
        <v>3796924.6</v>
      </c>
      <c r="P66" s="103">
        <v>103.84</v>
      </c>
      <c r="Q66" s="103">
        <v>0</v>
      </c>
      <c r="R66" s="103">
        <v>3942.7265046399998</v>
      </c>
      <c r="S66" s="104">
        <v>1.0999999999999999E-2</v>
      </c>
      <c r="T66" s="104">
        <v>4.7000000000000002E-3</v>
      </c>
      <c r="U66" s="104">
        <v>1.2999999999999999E-3</v>
      </c>
    </row>
    <row r="67" spans="2:21" s="99" customFormat="1">
      <c r="B67" s="102" t="s">
        <v>528</v>
      </c>
      <c r="C67" s="102" t="s">
        <v>529</v>
      </c>
      <c r="D67" s="102" t="s">
        <v>100</v>
      </c>
      <c r="E67" s="102" t="s">
        <v>123</v>
      </c>
      <c r="F67" s="102" t="s">
        <v>520</v>
      </c>
      <c r="G67" s="102" t="s">
        <v>457</v>
      </c>
      <c r="H67" s="102" t="s">
        <v>511</v>
      </c>
      <c r="I67" s="102" t="s">
        <v>207</v>
      </c>
      <c r="J67" s="102" t="s">
        <v>524</v>
      </c>
      <c r="K67" s="103">
        <v>5.09</v>
      </c>
      <c r="L67" s="102" t="s">
        <v>102</v>
      </c>
      <c r="M67" s="104">
        <v>6.8999999999999999E-3</v>
      </c>
      <c r="N67" s="104">
        <v>1.04E-2</v>
      </c>
      <c r="O67" s="103">
        <v>2112488.7599999998</v>
      </c>
      <c r="P67" s="103">
        <v>104.01</v>
      </c>
      <c r="Q67" s="103">
        <v>0</v>
      </c>
      <c r="R67" s="103">
        <v>2197.1995592759999</v>
      </c>
      <c r="S67" s="104">
        <v>0.01</v>
      </c>
      <c r="T67" s="104">
        <v>2.5999999999999999E-3</v>
      </c>
      <c r="U67" s="104">
        <v>6.9999999999999999E-4</v>
      </c>
    </row>
    <row r="68" spans="2:21" s="99" customFormat="1">
      <c r="B68" s="102" t="s">
        <v>530</v>
      </c>
      <c r="C68" s="102" t="s">
        <v>531</v>
      </c>
      <c r="D68" s="102" t="s">
        <v>100</v>
      </c>
      <c r="E68" s="102" t="s">
        <v>123</v>
      </c>
      <c r="F68" s="102" t="s">
        <v>532</v>
      </c>
      <c r="G68" s="102" t="s">
        <v>457</v>
      </c>
      <c r="H68" s="102" t="s">
        <v>511</v>
      </c>
      <c r="I68" s="102" t="s">
        <v>207</v>
      </c>
      <c r="J68" s="102" t="s">
        <v>533</v>
      </c>
      <c r="K68" s="103">
        <v>5.05</v>
      </c>
      <c r="L68" s="102" t="s">
        <v>102</v>
      </c>
      <c r="M68" s="104">
        <v>5.0000000000000001E-3</v>
      </c>
      <c r="N68" s="104">
        <v>1.29E-2</v>
      </c>
      <c r="O68" s="103">
        <v>142724.5</v>
      </c>
      <c r="P68" s="103">
        <v>101.6</v>
      </c>
      <c r="Q68" s="103">
        <v>0</v>
      </c>
      <c r="R68" s="103">
        <v>145.008092</v>
      </c>
      <c r="S68" s="104">
        <v>1E-4</v>
      </c>
      <c r="T68" s="104">
        <v>2.0000000000000001E-4</v>
      </c>
      <c r="U68" s="104">
        <v>0</v>
      </c>
    </row>
    <row r="69" spans="2:21" s="99" customFormat="1">
      <c r="B69" s="102" t="s">
        <v>534</v>
      </c>
      <c r="C69" s="102" t="s">
        <v>535</v>
      </c>
      <c r="D69" s="102" t="s">
        <v>100</v>
      </c>
      <c r="E69" s="102" t="s">
        <v>123</v>
      </c>
      <c r="F69" s="102" t="s">
        <v>532</v>
      </c>
      <c r="G69" s="102" t="s">
        <v>457</v>
      </c>
      <c r="H69" s="102" t="s">
        <v>536</v>
      </c>
      <c r="I69" s="102" t="s">
        <v>150</v>
      </c>
      <c r="J69" s="102" t="s">
        <v>537</v>
      </c>
      <c r="K69" s="103">
        <v>2.17</v>
      </c>
      <c r="L69" s="102" t="s">
        <v>102</v>
      </c>
      <c r="M69" s="104">
        <v>4.7500000000000001E-2</v>
      </c>
      <c r="N69" s="104">
        <v>2.5999999999999999E-3</v>
      </c>
      <c r="O69" s="103">
        <v>1569877.07</v>
      </c>
      <c r="P69" s="103">
        <v>142.55000000000001</v>
      </c>
      <c r="Q69" s="103">
        <v>0</v>
      </c>
      <c r="R69" s="103">
        <v>2237.8597632850001</v>
      </c>
      <c r="S69" s="104">
        <v>1.1999999999999999E-3</v>
      </c>
      <c r="T69" s="104">
        <v>2.7000000000000001E-3</v>
      </c>
      <c r="U69" s="104">
        <v>6.9999999999999999E-4</v>
      </c>
    </row>
    <row r="70" spans="2:21" s="99" customFormat="1">
      <c r="B70" s="102" t="s">
        <v>538</v>
      </c>
      <c r="C70" s="102" t="s">
        <v>539</v>
      </c>
      <c r="D70" s="102" t="s">
        <v>100</v>
      </c>
      <c r="E70" s="102" t="s">
        <v>123</v>
      </c>
      <c r="F70" s="102" t="s">
        <v>540</v>
      </c>
      <c r="G70" s="102" t="s">
        <v>457</v>
      </c>
      <c r="H70" s="102" t="s">
        <v>511</v>
      </c>
      <c r="I70" s="102" t="s">
        <v>207</v>
      </c>
      <c r="J70" s="102" t="s">
        <v>464</v>
      </c>
      <c r="K70" s="103">
        <v>1.88</v>
      </c>
      <c r="L70" s="102" t="s">
        <v>102</v>
      </c>
      <c r="M70" s="104">
        <v>2.8500000000000001E-2</v>
      </c>
      <c r="N70" s="104">
        <v>-3.3E-3</v>
      </c>
      <c r="O70" s="103">
        <v>1594566</v>
      </c>
      <c r="P70" s="103">
        <v>115.06</v>
      </c>
      <c r="Q70" s="103">
        <v>0</v>
      </c>
      <c r="R70" s="103">
        <v>1834.7076396</v>
      </c>
      <c r="S70" s="104">
        <v>2.3999999999999998E-3</v>
      </c>
      <c r="T70" s="104">
        <v>2.2000000000000001E-3</v>
      </c>
      <c r="U70" s="104">
        <v>5.9999999999999995E-4</v>
      </c>
    </row>
    <row r="71" spans="2:21" s="99" customFormat="1">
      <c r="B71" s="102" t="s">
        <v>541</v>
      </c>
      <c r="C71" s="102" t="s">
        <v>542</v>
      </c>
      <c r="D71" s="102" t="s">
        <v>100</v>
      </c>
      <c r="E71" s="102" t="s">
        <v>123</v>
      </c>
      <c r="F71" s="102" t="s">
        <v>540</v>
      </c>
      <c r="G71" s="102" t="s">
        <v>457</v>
      </c>
      <c r="H71" s="102" t="s">
        <v>511</v>
      </c>
      <c r="I71" s="102" t="s">
        <v>207</v>
      </c>
      <c r="J71" s="102" t="s">
        <v>543</v>
      </c>
      <c r="K71" s="103">
        <v>4.12</v>
      </c>
      <c r="L71" s="102" t="s">
        <v>102</v>
      </c>
      <c r="M71" s="104">
        <v>2.5999999999999999E-2</v>
      </c>
      <c r="N71" s="104">
        <v>8.0000000000000002E-3</v>
      </c>
      <c r="O71" s="103">
        <v>2826732.03</v>
      </c>
      <c r="P71" s="103">
        <v>115.38</v>
      </c>
      <c r="Q71" s="103">
        <v>0</v>
      </c>
      <c r="R71" s="103">
        <v>3261.483416214</v>
      </c>
      <c r="S71" s="104">
        <v>7.4000000000000003E-3</v>
      </c>
      <c r="T71" s="104">
        <v>3.8999999999999998E-3</v>
      </c>
      <c r="U71" s="104">
        <v>1E-3</v>
      </c>
    </row>
    <row r="72" spans="2:21" s="99" customFormat="1">
      <c r="B72" s="102" t="s">
        <v>544</v>
      </c>
      <c r="C72" s="102" t="s">
        <v>545</v>
      </c>
      <c r="D72" s="102" t="s">
        <v>100</v>
      </c>
      <c r="E72" s="102" t="s">
        <v>123</v>
      </c>
      <c r="F72" s="102" t="s">
        <v>540</v>
      </c>
      <c r="G72" s="102" t="s">
        <v>457</v>
      </c>
      <c r="H72" s="102" t="s">
        <v>511</v>
      </c>
      <c r="I72" s="102" t="s">
        <v>207</v>
      </c>
      <c r="J72" s="102" t="s">
        <v>537</v>
      </c>
      <c r="K72" s="103">
        <v>3.51</v>
      </c>
      <c r="L72" s="102" t="s">
        <v>102</v>
      </c>
      <c r="M72" s="104">
        <v>2.4E-2</v>
      </c>
      <c r="N72" s="104">
        <v>5.5999999999999999E-3</v>
      </c>
      <c r="O72" s="103">
        <v>887079</v>
      </c>
      <c r="P72" s="103">
        <v>113.78</v>
      </c>
      <c r="Q72" s="103">
        <v>0</v>
      </c>
      <c r="R72" s="103">
        <v>1009.3184862000001</v>
      </c>
      <c r="S72" s="104">
        <v>1.4E-3</v>
      </c>
      <c r="T72" s="104">
        <v>1.1999999999999999E-3</v>
      </c>
      <c r="U72" s="104">
        <v>2.9999999999999997E-4</v>
      </c>
    </row>
    <row r="73" spans="2:21" s="99" customFormat="1">
      <c r="B73" s="102" t="s">
        <v>546</v>
      </c>
      <c r="C73" s="102" t="s">
        <v>547</v>
      </c>
      <c r="D73" s="102" t="s">
        <v>100</v>
      </c>
      <c r="E73" s="102" t="s">
        <v>123</v>
      </c>
      <c r="F73" s="102" t="s">
        <v>548</v>
      </c>
      <c r="G73" s="102" t="s">
        <v>457</v>
      </c>
      <c r="H73" s="102" t="s">
        <v>511</v>
      </c>
      <c r="I73" s="102" t="s">
        <v>207</v>
      </c>
      <c r="J73" s="102" t="s">
        <v>549</v>
      </c>
      <c r="K73" s="103">
        <v>0.78</v>
      </c>
      <c r="L73" s="102" t="s">
        <v>102</v>
      </c>
      <c r="M73" s="104">
        <v>4.9000000000000002E-2</v>
      </c>
      <c r="N73" s="104">
        <v>-5.8999999999999999E-3</v>
      </c>
      <c r="O73" s="103">
        <v>555102.73</v>
      </c>
      <c r="P73" s="103">
        <v>114.71</v>
      </c>
      <c r="Q73" s="103">
        <v>0</v>
      </c>
      <c r="R73" s="103">
        <v>636.75834158299995</v>
      </c>
      <c r="S73" s="104">
        <v>2.0999999999999999E-3</v>
      </c>
      <c r="T73" s="104">
        <v>8.0000000000000004E-4</v>
      </c>
      <c r="U73" s="104">
        <v>2.0000000000000001E-4</v>
      </c>
    </row>
    <row r="74" spans="2:21" s="99" customFormat="1">
      <c r="B74" s="102" t="s">
        <v>550</v>
      </c>
      <c r="C74" s="102" t="s">
        <v>551</v>
      </c>
      <c r="D74" s="102" t="s">
        <v>100</v>
      </c>
      <c r="E74" s="102" t="s">
        <v>123</v>
      </c>
      <c r="F74" s="102" t="s">
        <v>548</v>
      </c>
      <c r="G74" s="102" t="s">
        <v>457</v>
      </c>
      <c r="H74" s="102" t="s">
        <v>511</v>
      </c>
      <c r="I74" s="102" t="s">
        <v>207</v>
      </c>
      <c r="J74" s="102" t="s">
        <v>552</v>
      </c>
      <c r="K74" s="103">
        <v>3.54</v>
      </c>
      <c r="L74" s="102" t="s">
        <v>102</v>
      </c>
      <c r="M74" s="104">
        <v>2.1499999999999998E-2</v>
      </c>
      <c r="N74" s="104">
        <v>6.1999999999999998E-3</v>
      </c>
      <c r="O74" s="103">
        <v>3201195.39</v>
      </c>
      <c r="P74" s="103">
        <v>113.88</v>
      </c>
      <c r="Q74" s="103">
        <v>0</v>
      </c>
      <c r="R74" s="103">
        <v>3645.5213101320001</v>
      </c>
      <c r="S74" s="104">
        <v>2.5999999999999999E-3</v>
      </c>
      <c r="T74" s="104">
        <v>4.4000000000000003E-3</v>
      </c>
      <c r="U74" s="104">
        <v>1.1999999999999999E-3</v>
      </c>
    </row>
    <row r="75" spans="2:21" s="99" customFormat="1">
      <c r="B75" s="102" t="s">
        <v>553</v>
      </c>
      <c r="C75" s="102" t="s">
        <v>554</v>
      </c>
      <c r="D75" s="102" t="s">
        <v>100</v>
      </c>
      <c r="E75" s="102" t="s">
        <v>123</v>
      </c>
      <c r="F75" s="102" t="s">
        <v>548</v>
      </c>
      <c r="G75" s="102" t="s">
        <v>457</v>
      </c>
      <c r="H75" s="102" t="s">
        <v>511</v>
      </c>
      <c r="I75" s="102" t="s">
        <v>207</v>
      </c>
      <c r="J75" s="102" t="s">
        <v>555</v>
      </c>
      <c r="K75" s="103">
        <v>6.25</v>
      </c>
      <c r="L75" s="102" t="s">
        <v>102</v>
      </c>
      <c r="M75" s="104">
        <v>1.43E-2</v>
      </c>
      <c r="N75" s="104">
        <v>1.5900000000000001E-2</v>
      </c>
      <c r="O75" s="103">
        <v>1920127.18</v>
      </c>
      <c r="P75" s="103">
        <v>104.6</v>
      </c>
      <c r="Q75" s="103">
        <v>35.771929999999998</v>
      </c>
      <c r="R75" s="103">
        <v>2044.22496028</v>
      </c>
      <c r="S75" s="104">
        <v>4.7000000000000002E-3</v>
      </c>
      <c r="T75" s="104">
        <v>2.5000000000000001E-3</v>
      </c>
      <c r="U75" s="104">
        <v>6.9999999999999999E-4</v>
      </c>
    </row>
    <row r="76" spans="2:21" s="99" customFormat="1">
      <c r="B76" s="102" t="s">
        <v>556</v>
      </c>
      <c r="C76" s="102" t="s">
        <v>557</v>
      </c>
      <c r="D76" s="102" t="s">
        <v>100</v>
      </c>
      <c r="E76" s="102" t="s">
        <v>123</v>
      </c>
      <c r="F76" s="102" t="s">
        <v>548</v>
      </c>
      <c r="G76" s="102" t="s">
        <v>457</v>
      </c>
      <c r="H76" s="102" t="s">
        <v>511</v>
      </c>
      <c r="I76" s="102" t="s">
        <v>207</v>
      </c>
      <c r="J76" s="102" t="s">
        <v>402</v>
      </c>
      <c r="K76" s="103">
        <v>4.29</v>
      </c>
      <c r="L76" s="102" t="s">
        <v>102</v>
      </c>
      <c r="M76" s="104">
        <v>2.35E-2</v>
      </c>
      <c r="N76" s="104">
        <v>8.0999999999999996E-3</v>
      </c>
      <c r="O76" s="103">
        <v>1732531.94</v>
      </c>
      <c r="P76" s="103">
        <v>114.75</v>
      </c>
      <c r="Q76" s="103">
        <v>0</v>
      </c>
      <c r="R76" s="103">
        <v>1988.0804011499999</v>
      </c>
      <c r="S76" s="104">
        <v>2.3E-3</v>
      </c>
      <c r="T76" s="104">
        <v>2.3999999999999998E-3</v>
      </c>
      <c r="U76" s="104">
        <v>5.9999999999999995E-4</v>
      </c>
    </row>
    <row r="77" spans="2:21" s="99" customFormat="1">
      <c r="B77" s="102" t="s">
        <v>558</v>
      </c>
      <c r="C77" s="102" t="s">
        <v>559</v>
      </c>
      <c r="D77" s="102" t="s">
        <v>100</v>
      </c>
      <c r="E77" s="102" t="s">
        <v>123</v>
      </c>
      <c r="F77" s="102" t="s">
        <v>548</v>
      </c>
      <c r="G77" s="102" t="s">
        <v>457</v>
      </c>
      <c r="H77" s="102" t="s">
        <v>511</v>
      </c>
      <c r="I77" s="102" t="s">
        <v>207</v>
      </c>
      <c r="J77" s="102" t="s">
        <v>560</v>
      </c>
      <c r="K77" s="103">
        <v>0.66</v>
      </c>
      <c r="L77" s="102" t="s">
        <v>102</v>
      </c>
      <c r="M77" s="104">
        <v>5.8500000000000003E-2</v>
      </c>
      <c r="N77" s="104">
        <v>-1.4E-3</v>
      </c>
      <c r="O77" s="103">
        <v>237421.15</v>
      </c>
      <c r="P77" s="103">
        <v>119.52</v>
      </c>
      <c r="Q77" s="103">
        <v>0</v>
      </c>
      <c r="R77" s="103">
        <v>283.76575847999999</v>
      </c>
      <c r="S77" s="104">
        <v>1E-3</v>
      </c>
      <c r="T77" s="104">
        <v>2.9999999999999997E-4</v>
      </c>
      <c r="U77" s="104">
        <v>1E-4</v>
      </c>
    </row>
    <row r="78" spans="2:21" s="99" customFormat="1">
      <c r="B78" s="102" t="s">
        <v>561</v>
      </c>
      <c r="C78" s="102" t="s">
        <v>562</v>
      </c>
      <c r="D78" s="102" t="s">
        <v>100</v>
      </c>
      <c r="E78" s="102" t="s">
        <v>123</v>
      </c>
      <c r="F78" s="102" t="s">
        <v>548</v>
      </c>
      <c r="G78" s="102" t="s">
        <v>457</v>
      </c>
      <c r="H78" s="102" t="s">
        <v>511</v>
      </c>
      <c r="I78" s="102" t="s">
        <v>207</v>
      </c>
      <c r="J78" s="102" t="s">
        <v>555</v>
      </c>
      <c r="K78" s="103">
        <v>2.88</v>
      </c>
      <c r="L78" s="102" t="s">
        <v>102</v>
      </c>
      <c r="M78" s="104">
        <v>1.7600000000000001E-2</v>
      </c>
      <c r="N78" s="104">
        <v>2.8E-3</v>
      </c>
      <c r="O78" s="103">
        <v>4784008.09</v>
      </c>
      <c r="P78" s="103">
        <v>111.9</v>
      </c>
      <c r="Q78" s="103">
        <v>105.39515</v>
      </c>
      <c r="R78" s="103">
        <v>5458.7002027099998</v>
      </c>
      <c r="S78" s="104">
        <v>3.5000000000000001E-3</v>
      </c>
      <c r="T78" s="104">
        <v>6.6E-3</v>
      </c>
      <c r="U78" s="104">
        <v>1.8E-3</v>
      </c>
    </row>
    <row r="79" spans="2:21" s="99" customFormat="1">
      <c r="B79" s="102" t="s">
        <v>563</v>
      </c>
      <c r="C79" s="102" t="s">
        <v>564</v>
      </c>
      <c r="D79" s="102" t="s">
        <v>100</v>
      </c>
      <c r="E79" s="102" t="s">
        <v>123</v>
      </c>
      <c r="F79" s="102" t="s">
        <v>548</v>
      </c>
      <c r="G79" s="102" t="s">
        <v>457</v>
      </c>
      <c r="H79" s="102" t="s">
        <v>511</v>
      </c>
      <c r="I79" s="102" t="s">
        <v>207</v>
      </c>
      <c r="J79" s="102" t="s">
        <v>295</v>
      </c>
      <c r="K79" s="103">
        <v>5.56</v>
      </c>
      <c r="L79" s="102" t="s">
        <v>102</v>
      </c>
      <c r="M79" s="104">
        <v>6.4999999999999997E-3</v>
      </c>
      <c r="N79" s="104">
        <v>1.34E-2</v>
      </c>
      <c r="O79" s="103">
        <v>3149498.9</v>
      </c>
      <c r="P79" s="103">
        <v>101.44</v>
      </c>
      <c r="Q79" s="103">
        <v>45.842829999999999</v>
      </c>
      <c r="R79" s="103">
        <v>3240.6945141599999</v>
      </c>
      <c r="S79" s="104">
        <v>8.3000000000000001E-3</v>
      </c>
      <c r="T79" s="104">
        <v>3.8999999999999998E-3</v>
      </c>
      <c r="U79" s="104">
        <v>1E-3</v>
      </c>
    </row>
    <row r="80" spans="2:21" s="99" customFormat="1">
      <c r="B80" s="102" t="s">
        <v>565</v>
      </c>
      <c r="C80" s="102" t="s">
        <v>566</v>
      </c>
      <c r="D80" s="102" t="s">
        <v>100</v>
      </c>
      <c r="E80" s="102" t="s">
        <v>123</v>
      </c>
      <c r="F80" s="102" t="s">
        <v>567</v>
      </c>
      <c r="G80" s="102" t="s">
        <v>568</v>
      </c>
      <c r="H80" s="102" t="s">
        <v>536</v>
      </c>
      <c r="I80" s="102" t="s">
        <v>150</v>
      </c>
      <c r="J80" s="102" t="s">
        <v>569</v>
      </c>
      <c r="K80" s="103">
        <v>0</v>
      </c>
      <c r="L80" s="102" t="s">
        <v>102</v>
      </c>
      <c r="M80" s="104">
        <v>4.0500000000000001E-2</v>
      </c>
      <c r="N80" s="104">
        <v>0.39889999999999998</v>
      </c>
      <c r="O80" s="103">
        <v>121321.9</v>
      </c>
      <c r="P80" s="103">
        <v>132.27000000000001</v>
      </c>
      <c r="Q80" s="103">
        <v>0</v>
      </c>
      <c r="R80" s="103">
        <v>160.47247712999999</v>
      </c>
      <c r="S80" s="104">
        <v>3.3E-3</v>
      </c>
      <c r="T80" s="104">
        <v>2.0000000000000001E-4</v>
      </c>
      <c r="U80" s="104">
        <v>1E-4</v>
      </c>
    </row>
    <row r="81" spans="2:21" s="99" customFormat="1">
      <c r="B81" s="102" t="s">
        <v>570</v>
      </c>
      <c r="C81" s="102" t="s">
        <v>571</v>
      </c>
      <c r="D81" s="102" t="s">
        <v>100</v>
      </c>
      <c r="E81" s="102" t="s">
        <v>123</v>
      </c>
      <c r="F81" s="102" t="s">
        <v>572</v>
      </c>
      <c r="G81" s="102" t="s">
        <v>457</v>
      </c>
      <c r="H81" s="102" t="s">
        <v>511</v>
      </c>
      <c r="I81" s="102" t="s">
        <v>207</v>
      </c>
      <c r="J81" s="102" t="s">
        <v>464</v>
      </c>
      <c r="K81" s="103">
        <v>3.98</v>
      </c>
      <c r="L81" s="102" t="s">
        <v>102</v>
      </c>
      <c r="M81" s="104">
        <v>1.4200000000000001E-2</v>
      </c>
      <c r="N81" s="104">
        <v>9.7000000000000003E-3</v>
      </c>
      <c r="O81" s="103">
        <v>3048998.92</v>
      </c>
      <c r="P81" s="103">
        <v>108.15</v>
      </c>
      <c r="Q81" s="103">
        <v>0</v>
      </c>
      <c r="R81" s="103">
        <v>3297.49233198</v>
      </c>
      <c r="S81" s="104">
        <v>3.0000000000000001E-3</v>
      </c>
      <c r="T81" s="104">
        <v>4.0000000000000001E-3</v>
      </c>
      <c r="U81" s="104">
        <v>1.1000000000000001E-3</v>
      </c>
    </row>
    <row r="82" spans="2:21" s="99" customFormat="1">
      <c r="B82" s="102" t="s">
        <v>573</v>
      </c>
      <c r="C82" s="102" t="s">
        <v>574</v>
      </c>
      <c r="D82" s="102" t="s">
        <v>100</v>
      </c>
      <c r="E82" s="102" t="s">
        <v>123</v>
      </c>
      <c r="F82" s="102" t="s">
        <v>575</v>
      </c>
      <c r="G82" s="102" t="s">
        <v>457</v>
      </c>
      <c r="H82" s="102" t="s">
        <v>511</v>
      </c>
      <c r="I82" s="102" t="s">
        <v>207</v>
      </c>
      <c r="J82" s="102" t="s">
        <v>576</v>
      </c>
      <c r="K82" s="103">
        <v>5.22</v>
      </c>
      <c r="L82" s="102" t="s">
        <v>102</v>
      </c>
      <c r="M82" s="104">
        <v>3.5000000000000003E-2</v>
      </c>
      <c r="N82" s="104">
        <v>1.4500000000000001E-2</v>
      </c>
      <c r="O82" s="103">
        <v>6360979.9400000004</v>
      </c>
      <c r="P82" s="103">
        <v>120.31</v>
      </c>
      <c r="Q82" s="103">
        <v>0</v>
      </c>
      <c r="R82" s="103">
        <v>7652.894965814</v>
      </c>
      <c r="S82" s="104">
        <v>7.0000000000000001E-3</v>
      </c>
      <c r="T82" s="104">
        <v>9.1999999999999998E-3</v>
      </c>
      <c r="U82" s="104">
        <v>2.5000000000000001E-3</v>
      </c>
    </row>
    <row r="83" spans="2:21" s="99" customFormat="1">
      <c r="B83" s="102" t="s">
        <v>577</v>
      </c>
      <c r="C83" s="102" t="s">
        <v>578</v>
      </c>
      <c r="D83" s="102" t="s">
        <v>100</v>
      </c>
      <c r="E83" s="102" t="s">
        <v>123</v>
      </c>
      <c r="F83" s="102" t="s">
        <v>575</v>
      </c>
      <c r="G83" s="102" t="s">
        <v>457</v>
      </c>
      <c r="H83" s="102" t="s">
        <v>511</v>
      </c>
      <c r="I83" s="102" t="s">
        <v>207</v>
      </c>
      <c r="J83" s="102" t="s">
        <v>579</v>
      </c>
      <c r="K83" s="103">
        <v>7.04</v>
      </c>
      <c r="L83" s="102" t="s">
        <v>102</v>
      </c>
      <c r="M83" s="104">
        <v>2.5000000000000001E-2</v>
      </c>
      <c r="N83" s="104">
        <v>0.02</v>
      </c>
      <c r="O83" s="103">
        <v>1541760</v>
      </c>
      <c r="P83" s="103">
        <v>110.5</v>
      </c>
      <c r="Q83" s="103">
        <v>0</v>
      </c>
      <c r="R83" s="103">
        <v>1703.6448</v>
      </c>
      <c r="S83" s="104">
        <v>4.1999999999999997E-3</v>
      </c>
      <c r="T83" s="104">
        <v>2.0999999999999999E-3</v>
      </c>
      <c r="U83" s="104">
        <v>5.0000000000000001E-4</v>
      </c>
    </row>
    <row r="84" spans="2:21" s="99" customFormat="1">
      <c r="B84" s="102" t="s">
        <v>580</v>
      </c>
      <c r="C84" s="102" t="s">
        <v>581</v>
      </c>
      <c r="D84" s="102" t="s">
        <v>100</v>
      </c>
      <c r="E84" s="102" t="s">
        <v>123</v>
      </c>
      <c r="F84" s="102" t="s">
        <v>575</v>
      </c>
      <c r="G84" s="102" t="s">
        <v>457</v>
      </c>
      <c r="H84" s="102" t="s">
        <v>511</v>
      </c>
      <c r="I84" s="102" t="s">
        <v>207</v>
      </c>
      <c r="J84" s="102" t="s">
        <v>582</v>
      </c>
      <c r="K84" s="103">
        <v>1.22</v>
      </c>
      <c r="L84" s="102" t="s">
        <v>102</v>
      </c>
      <c r="M84" s="104">
        <v>0.04</v>
      </c>
      <c r="N84" s="104">
        <v>-1.21E-2</v>
      </c>
      <c r="O84" s="103">
        <v>1131540.24</v>
      </c>
      <c r="P84" s="103">
        <v>113.37</v>
      </c>
      <c r="Q84" s="103">
        <v>0</v>
      </c>
      <c r="R84" s="103">
        <v>1282.827170088</v>
      </c>
      <c r="S84" s="104">
        <v>4.5999999999999999E-3</v>
      </c>
      <c r="T84" s="104">
        <v>1.5E-3</v>
      </c>
      <c r="U84" s="104">
        <v>4.0000000000000002E-4</v>
      </c>
    </row>
    <row r="85" spans="2:21" s="99" customFormat="1">
      <c r="B85" s="102" t="s">
        <v>583</v>
      </c>
      <c r="C85" s="102" t="s">
        <v>584</v>
      </c>
      <c r="D85" s="102" t="s">
        <v>100</v>
      </c>
      <c r="E85" s="102" t="s">
        <v>123</v>
      </c>
      <c r="F85" s="102" t="s">
        <v>585</v>
      </c>
      <c r="G85" s="102" t="s">
        <v>586</v>
      </c>
      <c r="H85" s="102" t="s">
        <v>511</v>
      </c>
      <c r="I85" s="102" t="s">
        <v>207</v>
      </c>
      <c r="J85" s="102" t="s">
        <v>409</v>
      </c>
      <c r="K85" s="103">
        <v>3.12</v>
      </c>
      <c r="L85" s="102" t="s">
        <v>102</v>
      </c>
      <c r="M85" s="104">
        <v>4.2999999999999997E-2</v>
      </c>
      <c r="N85" s="104">
        <v>3.5999999999999999E-3</v>
      </c>
      <c r="O85" s="103">
        <v>1524813.15</v>
      </c>
      <c r="P85" s="103">
        <v>122.39</v>
      </c>
      <c r="Q85" s="103">
        <v>0</v>
      </c>
      <c r="R85" s="103">
        <v>1866.218814285</v>
      </c>
      <c r="S85" s="104">
        <v>2.0999999999999999E-3</v>
      </c>
      <c r="T85" s="104">
        <v>2.2000000000000001E-3</v>
      </c>
      <c r="U85" s="104">
        <v>5.9999999999999995E-4</v>
      </c>
    </row>
    <row r="86" spans="2:21" s="99" customFormat="1">
      <c r="B86" s="102" t="s">
        <v>587</v>
      </c>
      <c r="C86" s="102" t="s">
        <v>588</v>
      </c>
      <c r="D86" s="102" t="s">
        <v>100</v>
      </c>
      <c r="E86" s="102" t="s">
        <v>123</v>
      </c>
      <c r="F86" s="102" t="s">
        <v>589</v>
      </c>
      <c r="G86" s="102" t="s">
        <v>426</v>
      </c>
      <c r="H86" s="102" t="s">
        <v>511</v>
      </c>
      <c r="I86" s="102" t="s">
        <v>207</v>
      </c>
      <c r="J86" s="102" t="s">
        <v>590</v>
      </c>
      <c r="K86" s="103">
        <v>2.0699999999999998</v>
      </c>
      <c r="L86" s="102" t="s">
        <v>102</v>
      </c>
      <c r="M86" s="104">
        <v>1.7999999999999999E-2</v>
      </c>
      <c r="N86" s="104">
        <v>2.3999999999999998E-3</v>
      </c>
      <c r="O86" s="103">
        <v>5251823.55</v>
      </c>
      <c r="P86" s="103">
        <v>109.65</v>
      </c>
      <c r="Q86" s="103">
        <v>0</v>
      </c>
      <c r="R86" s="103">
        <v>5758.6245225749999</v>
      </c>
      <c r="S86" s="104">
        <v>4.0000000000000001E-3</v>
      </c>
      <c r="T86" s="104">
        <v>6.8999999999999999E-3</v>
      </c>
      <c r="U86" s="104">
        <v>1.8E-3</v>
      </c>
    </row>
    <row r="87" spans="2:21" s="99" customFormat="1">
      <c r="B87" s="102" t="s">
        <v>591</v>
      </c>
      <c r="C87" s="102" t="s">
        <v>592</v>
      </c>
      <c r="D87" s="102" t="s">
        <v>100</v>
      </c>
      <c r="E87" s="102" t="s">
        <v>123</v>
      </c>
      <c r="F87" s="102" t="s">
        <v>593</v>
      </c>
      <c r="G87" s="102" t="s">
        <v>457</v>
      </c>
      <c r="H87" s="102" t="s">
        <v>594</v>
      </c>
      <c r="I87" s="102" t="s">
        <v>207</v>
      </c>
      <c r="J87" s="102" t="s">
        <v>280</v>
      </c>
      <c r="K87" s="103">
        <v>0.65</v>
      </c>
      <c r="L87" s="102" t="s">
        <v>102</v>
      </c>
      <c r="M87" s="104">
        <v>4.4499999999999998E-2</v>
      </c>
      <c r="N87" s="104">
        <v>-2.7000000000000001E-3</v>
      </c>
      <c r="O87" s="103">
        <v>473431</v>
      </c>
      <c r="P87" s="103">
        <v>114.11</v>
      </c>
      <c r="Q87" s="103">
        <v>0</v>
      </c>
      <c r="R87" s="103">
        <v>540.23211409999999</v>
      </c>
      <c r="S87" s="104">
        <v>2.3E-3</v>
      </c>
      <c r="T87" s="104">
        <v>6.9999999999999999E-4</v>
      </c>
      <c r="U87" s="104">
        <v>2.0000000000000001E-4</v>
      </c>
    </row>
    <row r="88" spans="2:21" s="99" customFormat="1">
      <c r="B88" s="102" t="s">
        <v>595</v>
      </c>
      <c r="C88" s="102" t="s">
        <v>596</v>
      </c>
      <c r="D88" s="102" t="s">
        <v>100</v>
      </c>
      <c r="E88" s="102" t="s">
        <v>123</v>
      </c>
      <c r="F88" s="102" t="s">
        <v>597</v>
      </c>
      <c r="G88" s="102" t="s">
        <v>132</v>
      </c>
      <c r="H88" s="102" t="s">
        <v>594</v>
      </c>
      <c r="I88" s="102" t="s">
        <v>207</v>
      </c>
      <c r="J88" s="102" t="s">
        <v>598</v>
      </c>
      <c r="K88" s="103">
        <v>5.66</v>
      </c>
      <c r="L88" s="102" t="s">
        <v>102</v>
      </c>
      <c r="M88" s="104">
        <v>1.7000000000000001E-2</v>
      </c>
      <c r="N88" s="104">
        <v>1.09E-2</v>
      </c>
      <c r="O88" s="103">
        <v>4656814</v>
      </c>
      <c r="P88" s="103">
        <v>107.84</v>
      </c>
      <c r="Q88" s="103">
        <v>0</v>
      </c>
      <c r="R88" s="103">
        <v>5021.9082176000002</v>
      </c>
      <c r="S88" s="104">
        <v>3.7000000000000002E-3</v>
      </c>
      <c r="T88" s="104">
        <v>6.0000000000000001E-3</v>
      </c>
      <c r="U88" s="104">
        <v>1.6000000000000001E-3</v>
      </c>
    </row>
    <row r="89" spans="2:21" s="99" customFormat="1">
      <c r="B89" s="102" t="s">
        <v>599</v>
      </c>
      <c r="C89" s="102" t="s">
        <v>600</v>
      </c>
      <c r="D89" s="102" t="s">
        <v>100</v>
      </c>
      <c r="E89" s="102" t="s">
        <v>123</v>
      </c>
      <c r="F89" s="102" t="s">
        <v>597</v>
      </c>
      <c r="G89" s="102" t="s">
        <v>132</v>
      </c>
      <c r="H89" s="102" t="s">
        <v>594</v>
      </c>
      <c r="I89" s="102" t="s">
        <v>207</v>
      </c>
      <c r="J89" s="102" t="s">
        <v>601</v>
      </c>
      <c r="K89" s="103">
        <v>0.42</v>
      </c>
      <c r="L89" s="102" t="s">
        <v>102</v>
      </c>
      <c r="M89" s="104">
        <v>3.6999999999999998E-2</v>
      </c>
      <c r="N89" s="104">
        <v>-2.0899999999999998E-2</v>
      </c>
      <c r="O89" s="103">
        <v>1890296.8</v>
      </c>
      <c r="P89" s="103">
        <v>112.5</v>
      </c>
      <c r="Q89" s="103">
        <v>0</v>
      </c>
      <c r="R89" s="103">
        <v>2126.5839000000001</v>
      </c>
      <c r="S89" s="104">
        <v>3.8E-3</v>
      </c>
      <c r="T89" s="104">
        <v>2.5999999999999999E-3</v>
      </c>
      <c r="U89" s="104">
        <v>6.9999999999999999E-4</v>
      </c>
    </row>
    <row r="90" spans="2:21" s="99" customFormat="1">
      <c r="B90" s="102" t="s">
        <v>602</v>
      </c>
      <c r="C90" s="102" t="s">
        <v>603</v>
      </c>
      <c r="D90" s="102" t="s">
        <v>100</v>
      </c>
      <c r="E90" s="102" t="s">
        <v>123</v>
      </c>
      <c r="F90" s="102" t="s">
        <v>520</v>
      </c>
      <c r="G90" s="102" t="s">
        <v>457</v>
      </c>
      <c r="H90" s="102" t="s">
        <v>594</v>
      </c>
      <c r="I90" s="102" t="s">
        <v>207</v>
      </c>
      <c r="J90" s="102" t="s">
        <v>318</v>
      </c>
      <c r="K90" s="103">
        <v>6.64</v>
      </c>
      <c r="L90" s="102" t="s">
        <v>102</v>
      </c>
      <c r="M90" s="104">
        <v>1.8700000000000001E-2</v>
      </c>
      <c r="N90" s="104">
        <v>2.3699999999999999E-2</v>
      </c>
      <c r="O90" s="103">
        <v>245000</v>
      </c>
      <c r="P90" s="103">
        <v>98.45</v>
      </c>
      <c r="Q90" s="103">
        <v>0</v>
      </c>
      <c r="R90" s="103">
        <v>241.20249999999999</v>
      </c>
      <c r="S90" s="104">
        <v>4.0000000000000002E-4</v>
      </c>
      <c r="T90" s="104">
        <v>2.9999999999999997E-4</v>
      </c>
      <c r="U90" s="104">
        <v>1E-4</v>
      </c>
    </row>
    <row r="91" spans="2:21" s="99" customFormat="1">
      <c r="B91" s="102" t="s">
        <v>604</v>
      </c>
      <c r="C91" s="102" t="s">
        <v>605</v>
      </c>
      <c r="D91" s="102" t="s">
        <v>100</v>
      </c>
      <c r="E91" s="102" t="s">
        <v>123</v>
      </c>
      <c r="F91" s="102" t="s">
        <v>606</v>
      </c>
      <c r="G91" s="102" t="s">
        <v>607</v>
      </c>
      <c r="H91" s="102" t="s">
        <v>594</v>
      </c>
      <c r="I91" s="102" t="s">
        <v>207</v>
      </c>
      <c r="J91" s="102" t="s">
        <v>608</v>
      </c>
      <c r="K91" s="103">
        <v>0.61</v>
      </c>
      <c r="L91" s="102" t="s">
        <v>102</v>
      </c>
      <c r="M91" s="104">
        <v>2.6499999999999999E-2</v>
      </c>
      <c r="N91" s="104">
        <v>-4.5999999999999999E-3</v>
      </c>
      <c r="O91" s="103">
        <v>556284.44999999995</v>
      </c>
      <c r="P91" s="103">
        <v>108.22</v>
      </c>
      <c r="Q91" s="103">
        <v>0</v>
      </c>
      <c r="R91" s="103">
        <v>602.01103178999995</v>
      </c>
      <c r="S91" s="104">
        <v>3.0000000000000001E-3</v>
      </c>
      <c r="T91" s="104">
        <v>6.9999999999999999E-4</v>
      </c>
      <c r="U91" s="104">
        <v>2.0000000000000001E-4</v>
      </c>
    </row>
    <row r="92" spans="2:21" s="99" customFormat="1">
      <c r="B92" s="102" t="s">
        <v>609</v>
      </c>
      <c r="C92" s="102" t="s">
        <v>610</v>
      </c>
      <c r="D92" s="102" t="s">
        <v>100</v>
      </c>
      <c r="E92" s="102" t="s">
        <v>123</v>
      </c>
      <c r="F92" s="102" t="s">
        <v>606</v>
      </c>
      <c r="G92" s="102" t="s">
        <v>607</v>
      </c>
      <c r="H92" s="102" t="s">
        <v>594</v>
      </c>
      <c r="I92" s="102" t="s">
        <v>207</v>
      </c>
      <c r="J92" s="102" t="s">
        <v>611</v>
      </c>
      <c r="K92" s="103">
        <v>2.58</v>
      </c>
      <c r="L92" s="102" t="s">
        <v>102</v>
      </c>
      <c r="M92" s="104">
        <v>1.0500000000000001E-2</v>
      </c>
      <c r="N92" s="104">
        <v>4.8999999999999998E-3</v>
      </c>
      <c r="O92" s="103">
        <v>3673099.32</v>
      </c>
      <c r="P92" s="103">
        <v>106.5</v>
      </c>
      <c r="Q92" s="103">
        <v>0</v>
      </c>
      <c r="R92" s="103">
        <v>3911.8507758000001</v>
      </c>
      <c r="S92" s="104">
        <v>9.5999999999999992E-3</v>
      </c>
      <c r="T92" s="104">
        <v>4.7000000000000002E-3</v>
      </c>
      <c r="U92" s="104">
        <v>1.2999999999999999E-3</v>
      </c>
    </row>
    <row r="93" spans="2:21" s="99" customFormat="1">
      <c r="B93" s="102" t="s">
        <v>612</v>
      </c>
      <c r="C93" s="102" t="s">
        <v>613</v>
      </c>
      <c r="D93" s="102" t="s">
        <v>100</v>
      </c>
      <c r="E93" s="102" t="s">
        <v>123</v>
      </c>
      <c r="F93" s="102" t="s">
        <v>614</v>
      </c>
      <c r="G93" s="102" t="s">
        <v>373</v>
      </c>
      <c r="H93" s="102" t="s">
        <v>594</v>
      </c>
      <c r="I93" s="102" t="s">
        <v>207</v>
      </c>
      <c r="J93" s="102" t="s">
        <v>318</v>
      </c>
      <c r="K93" s="103">
        <v>2.99</v>
      </c>
      <c r="L93" s="102" t="s">
        <v>102</v>
      </c>
      <c r="M93" s="104">
        <v>2E-3</v>
      </c>
      <c r="N93" s="104">
        <v>4.4000000000000003E-3</v>
      </c>
      <c r="O93" s="103">
        <v>2574345</v>
      </c>
      <c r="P93" s="103">
        <v>104.32</v>
      </c>
      <c r="Q93" s="103">
        <v>0</v>
      </c>
      <c r="R93" s="103">
        <v>2685.5567040000001</v>
      </c>
      <c r="S93" s="104">
        <v>4.5999999999999999E-3</v>
      </c>
      <c r="T93" s="104">
        <v>3.2000000000000002E-3</v>
      </c>
      <c r="U93" s="104">
        <v>8.9999999999999998E-4</v>
      </c>
    </row>
    <row r="94" spans="2:21" s="99" customFormat="1">
      <c r="B94" s="102" t="s">
        <v>615</v>
      </c>
      <c r="C94" s="102" t="s">
        <v>616</v>
      </c>
      <c r="D94" s="102" t="s">
        <v>100</v>
      </c>
      <c r="E94" s="102" t="s">
        <v>123</v>
      </c>
      <c r="F94" s="102" t="s">
        <v>614</v>
      </c>
      <c r="G94" s="102" t="s">
        <v>373</v>
      </c>
      <c r="H94" s="102" t="s">
        <v>594</v>
      </c>
      <c r="I94" s="102" t="s">
        <v>207</v>
      </c>
      <c r="J94" s="102" t="s">
        <v>617</v>
      </c>
      <c r="K94" s="103">
        <v>5.21</v>
      </c>
      <c r="L94" s="102" t="s">
        <v>102</v>
      </c>
      <c r="M94" s="104">
        <v>2E-3</v>
      </c>
      <c r="N94" s="104">
        <v>7.9000000000000008E-3</v>
      </c>
      <c r="O94" s="103">
        <v>2584363</v>
      </c>
      <c r="P94" s="103">
        <v>100.06</v>
      </c>
      <c r="Q94" s="103">
        <v>0</v>
      </c>
      <c r="R94" s="103">
        <v>2585.9136177999999</v>
      </c>
      <c r="S94" s="104">
        <v>5.7000000000000002E-3</v>
      </c>
      <c r="T94" s="104">
        <v>3.0999999999999999E-3</v>
      </c>
      <c r="U94" s="104">
        <v>8.0000000000000004E-4</v>
      </c>
    </row>
    <row r="95" spans="2:21" s="99" customFormat="1">
      <c r="B95" s="102" t="s">
        <v>618</v>
      </c>
      <c r="C95" s="102" t="s">
        <v>619</v>
      </c>
      <c r="D95" s="102" t="s">
        <v>100</v>
      </c>
      <c r="E95" s="102" t="s">
        <v>123</v>
      </c>
      <c r="F95" s="102" t="s">
        <v>614</v>
      </c>
      <c r="G95" s="102" t="s">
        <v>373</v>
      </c>
      <c r="H95" s="102" t="s">
        <v>594</v>
      </c>
      <c r="I95" s="102" t="s">
        <v>207</v>
      </c>
      <c r="J95" s="102" t="s">
        <v>620</v>
      </c>
      <c r="K95" s="103">
        <v>1.42</v>
      </c>
      <c r="L95" s="102" t="s">
        <v>102</v>
      </c>
      <c r="M95" s="104">
        <v>6.7999999999999996E-3</v>
      </c>
      <c r="N95" s="104">
        <v>-4.4999999999999997E-3</v>
      </c>
      <c r="O95" s="103">
        <v>3514471.51</v>
      </c>
      <c r="P95" s="103">
        <v>108.01</v>
      </c>
      <c r="Q95" s="103">
        <v>0</v>
      </c>
      <c r="R95" s="103">
        <v>3795.980677951</v>
      </c>
      <c r="S95" s="104">
        <v>7.7999999999999996E-3</v>
      </c>
      <c r="T95" s="104">
        <v>4.5999999999999999E-3</v>
      </c>
      <c r="U95" s="104">
        <v>1.1999999999999999E-3</v>
      </c>
    </row>
    <row r="96" spans="2:21" s="99" customFormat="1">
      <c r="B96" s="102" t="s">
        <v>621</v>
      </c>
      <c r="C96" s="102" t="s">
        <v>622</v>
      </c>
      <c r="D96" s="102" t="s">
        <v>100</v>
      </c>
      <c r="E96" s="102" t="s">
        <v>123</v>
      </c>
      <c r="F96" s="102" t="s">
        <v>623</v>
      </c>
      <c r="G96" s="102" t="s">
        <v>457</v>
      </c>
      <c r="H96" s="102" t="s">
        <v>594</v>
      </c>
      <c r="I96" s="102" t="s">
        <v>207</v>
      </c>
      <c r="J96" s="102" t="s">
        <v>624</v>
      </c>
      <c r="K96" s="103">
        <v>3.46</v>
      </c>
      <c r="L96" s="102" t="s">
        <v>102</v>
      </c>
      <c r="M96" s="104">
        <v>1.4E-2</v>
      </c>
      <c r="N96" s="104">
        <v>1.38E-2</v>
      </c>
      <c r="O96" s="103">
        <v>3685454</v>
      </c>
      <c r="P96" s="103">
        <v>107.98</v>
      </c>
      <c r="Q96" s="103">
        <v>0</v>
      </c>
      <c r="R96" s="103">
        <v>3979.5532291999998</v>
      </c>
      <c r="S96" s="104">
        <v>4.4999999999999997E-3</v>
      </c>
      <c r="T96" s="104">
        <v>4.7999999999999996E-3</v>
      </c>
      <c r="U96" s="104">
        <v>1.2999999999999999E-3</v>
      </c>
    </row>
    <row r="97" spans="2:21" s="99" customFormat="1">
      <c r="B97" s="102" t="s">
        <v>625</v>
      </c>
      <c r="C97" s="102" t="s">
        <v>626</v>
      </c>
      <c r="D97" s="102" t="s">
        <v>100</v>
      </c>
      <c r="E97" s="102" t="s">
        <v>123</v>
      </c>
      <c r="F97" s="102" t="s">
        <v>627</v>
      </c>
      <c r="G97" s="102" t="s">
        <v>457</v>
      </c>
      <c r="H97" s="102" t="s">
        <v>628</v>
      </c>
      <c r="I97" s="102" t="s">
        <v>150</v>
      </c>
      <c r="J97" s="102" t="s">
        <v>464</v>
      </c>
      <c r="K97" s="103">
        <v>1.53</v>
      </c>
      <c r="L97" s="102" t="s">
        <v>102</v>
      </c>
      <c r="M97" s="104">
        <v>2.75E-2</v>
      </c>
      <c r="N97" s="104">
        <v>-5.4000000000000003E-3</v>
      </c>
      <c r="O97" s="103">
        <v>4492883.66</v>
      </c>
      <c r="P97" s="103">
        <v>112.03</v>
      </c>
      <c r="Q97" s="103">
        <v>0</v>
      </c>
      <c r="R97" s="103">
        <v>5033.3775642979999</v>
      </c>
      <c r="S97" s="104">
        <v>1.0800000000000001E-2</v>
      </c>
      <c r="T97" s="104">
        <v>6.1000000000000004E-3</v>
      </c>
      <c r="U97" s="104">
        <v>1.6000000000000001E-3</v>
      </c>
    </row>
    <row r="98" spans="2:21" s="99" customFormat="1">
      <c r="B98" s="102" t="s">
        <v>629</v>
      </c>
      <c r="C98" s="102" t="s">
        <v>630</v>
      </c>
      <c r="D98" s="102" t="s">
        <v>100</v>
      </c>
      <c r="E98" s="102" t="s">
        <v>123</v>
      </c>
      <c r="F98" s="102" t="s">
        <v>627</v>
      </c>
      <c r="G98" s="102" t="s">
        <v>457</v>
      </c>
      <c r="H98" s="102" t="s">
        <v>628</v>
      </c>
      <c r="I98" s="102" t="s">
        <v>150</v>
      </c>
      <c r="J98" s="102" t="s">
        <v>631</v>
      </c>
      <c r="K98" s="103">
        <v>5.03</v>
      </c>
      <c r="L98" s="102" t="s">
        <v>102</v>
      </c>
      <c r="M98" s="104">
        <v>1.9599999999999999E-2</v>
      </c>
      <c r="N98" s="104">
        <v>1.4500000000000001E-2</v>
      </c>
      <c r="O98" s="103">
        <v>8301366.9400000004</v>
      </c>
      <c r="P98" s="103">
        <v>109.46</v>
      </c>
      <c r="Q98" s="103">
        <v>0</v>
      </c>
      <c r="R98" s="103">
        <v>9086.6762525239992</v>
      </c>
      <c r="S98" s="104">
        <v>8.3999999999999995E-3</v>
      </c>
      <c r="T98" s="104">
        <v>1.09E-2</v>
      </c>
      <c r="U98" s="104">
        <v>2.8999999999999998E-3</v>
      </c>
    </row>
    <row r="99" spans="2:21" s="99" customFormat="1">
      <c r="B99" s="102" t="s">
        <v>632</v>
      </c>
      <c r="C99" s="102" t="s">
        <v>633</v>
      </c>
      <c r="D99" s="102" t="s">
        <v>100</v>
      </c>
      <c r="E99" s="102" t="s">
        <v>123</v>
      </c>
      <c r="F99" s="102" t="s">
        <v>627</v>
      </c>
      <c r="G99" s="102" t="s">
        <v>457</v>
      </c>
      <c r="H99" s="102" t="s">
        <v>628</v>
      </c>
      <c r="I99" s="102" t="s">
        <v>150</v>
      </c>
      <c r="J99" s="102" t="s">
        <v>464</v>
      </c>
      <c r="K99" s="103">
        <v>6.69</v>
      </c>
      <c r="L99" s="102" t="s">
        <v>102</v>
      </c>
      <c r="M99" s="104">
        <v>1.5800000000000002E-2</v>
      </c>
      <c r="N99" s="104">
        <v>1.8100000000000002E-2</v>
      </c>
      <c r="O99" s="103">
        <v>5848899.5999999996</v>
      </c>
      <c r="P99" s="103">
        <v>104.59</v>
      </c>
      <c r="Q99" s="103">
        <v>0</v>
      </c>
      <c r="R99" s="103">
        <v>6117.36409164</v>
      </c>
      <c r="S99" s="104">
        <v>7.0000000000000001E-3</v>
      </c>
      <c r="T99" s="104">
        <v>7.4000000000000003E-3</v>
      </c>
      <c r="U99" s="104">
        <v>2E-3</v>
      </c>
    </row>
    <row r="100" spans="2:21" s="99" customFormat="1">
      <c r="B100" s="102" t="s">
        <v>634</v>
      </c>
      <c r="C100" s="102" t="s">
        <v>635</v>
      </c>
      <c r="D100" s="102" t="s">
        <v>100</v>
      </c>
      <c r="E100" s="102" t="s">
        <v>123</v>
      </c>
      <c r="F100" s="102" t="s">
        <v>572</v>
      </c>
      <c r="G100" s="102" t="s">
        <v>457</v>
      </c>
      <c r="H100" s="102" t="s">
        <v>628</v>
      </c>
      <c r="I100" s="102" t="s">
        <v>150</v>
      </c>
      <c r="J100" s="102" t="s">
        <v>318</v>
      </c>
      <c r="K100" s="103">
        <v>3.36</v>
      </c>
      <c r="L100" s="102" t="s">
        <v>102</v>
      </c>
      <c r="M100" s="104">
        <v>1.6E-2</v>
      </c>
      <c r="N100" s="104">
        <v>5.8999999999999999E-3</v>
      </c>
      <c r="O100" s="103">
        <v>2618497.0299999998</v>
      </c>
      <c r="P100" s="103">
        <v>110.91</v>
      </c>
      <c r="Q100" s="103">
        <v>0</v>
      </c>
      <c r="R100" s="103">
        <v>2904.1750559729999</v>
      </c>
      <c r="S100" s="104">
        <v>6.7999999999999996E-3</v>
      </c>
      <c r="T100" s="104">
        <v>3.5000000000000001E-3</v>
      </c>
      <c r="U100" s="104">
        <v>8.9999999999999998E-4</v>
      </c>
    </row>
    <row r="101" spans="2:21" s="99" customFormat="1">
      <c r="B101" s="102" t="s">
        <v>636</v>
      </c>
      <c r="C101" s="102" t="s">
        <v>637</v>
      </c>
      <c r="D101" s="102" t="s">
        <v>100</v>
      </c>
      <c r="E101" s="102" t="s">
        <v>123</v>
      </c>
      <c r="F101" s="102" t="s">
        <v>638</v>
      </c>
      <c r="G101" s="102" t="s">
        <v>457</v>
      </c>
      <c r="H101" s="102" t="s">
        <v>639</v>
      </c>
      <c r="I101" s="102" t="s">
        <v>207</v>
      </c>
      <c r="J101" s="102" t="s">
        <v>640</v>
      </c>
      <c r="K101" s="103">
        <v>5.62</v>
      </c>
      <c r="L101" s="102" t="s">
        <v>102</v>
      </c>
      <c r="M101" s="104">
        <v>1.5299999999999999E-2</v>
      </c>
      <c r="N101" s="104">
        <v>1.61E-2</v>
      </c>
      <c r="O101" s="103">
        <v>979149.38</v>
      </c>
      <c r="P101" s="103">
        <v>105.25</v>
      </c>
      <c r="Q101" s="103">
        <v>18.670680000000001</v>
      </c>
      <c r="R101" s="103">
        <v>1049.22540245</v>
      </c>
      <c r="S101" s="104">
        <v>2.8999999999999998E-3</v>
      </c>
      <c r="T101" s="104">
        <v>1.2999999999999999E-3</v>
      </c>
      <c r="U101" s="104">
        <v>2.9999999999999997E-4</v>
      </c>
    </row>
    <row r="102" spans="2:21" s="99" customFormat="1">
      <c r="B102" s="102" t="s">
        <v>641</v>
      </c>
      <c r="C102" s="102" t="s">
        <v>642</v>
      </c>
      <c r="D102" s="102" t="s">
        <v>100</v>
      </c>
      <c r="E102" s="102" t="s">
        <v>123</v>
      </c>
      <c r="F102" s="102" t="s">
        <v>638</v>
      </c>
      <c r="G102" s="102" t="s">
        <v>457</v>
      </c>
      <c r="H102" s="102" t="s">
        <v>639</v>
      </c>
      <c r="I102" s="102" t="s">
        <v>207</v>
      </c>
      <c r="J102" s="102" t="s">
        <v>643</v>
      </c>
      <c r="K102" s="103">
        <v>5.08</v>
      </c>
      <c r="L102" s="102" t="s">
        <v>102</v>
      </c>
      <c r="M102" s="104">
        <v>1.9400000000000001E-2</v>
      </c>
      <c r="N102" s="104">
        <v>5.5999999999999999E-3</v>
      </c>
      <c r="O102" s="103">
        <v>1815282.19</v>
      </c>
      <c r="P102" s="103">
        <v>107.51</v>
      </c>
      <c r="Q102" s="103">
        <v>0</v>
      </c>
      <c r="R102" s="103">
        <v>1951.609882469</v>
      </c>
      <c r="S102" s="104">
        <v>8.2000000000000007E-3</v>
      </c>
      <c r="T102" s="104">
        <v>2.3E-3</v>
      </c>
      <c r="U102" s="104">
        <v>5.9999999999999995E-4</v>
      </c>
    </row>
    <row r="103" spans="2:21" s="99" customFormat="1">
      <c r="B103" s="102" t="s">
        <v>644</v>
      </c>
      <c r="C103" s="102" t="s">
        <v>645</v>
      </c>
      <c r="D103" s="102" t="s">
        <v>100</v>
      </c>
      <c r="E103" s="102" t="s">
        <v>123</v>
      </c>
      <c r="F103" s="102" t="s">
        <v>646</v>
      </c>
      <c r="G103" s="102" t="s">
        <v>647</v>
      </c>
      <c r="H103" s="102" t="s">
        <v>639</v>
      </c>
      <c r="I103" s="102" t="s">
        <v>207</v>
      </c>
      <c r="J103" s="102" t="s">
        <v>648</v>
      </c>
      <c r="K103" s="103">
        <v>5.12</v>
      </c>
      <c r="L103" s="102" t="s">
        <v>102</v>
      </c>
      <c r="M103" s="104">
        <v>1.2500000000000001E-2</v>
      </c>
      <c r="N103" s="104">
        <v>5.0500000000000003E-2</v>
      </c>
      <c r="O103" s="103">
        <v>1568982</v>
      </c>
      <c r="P103" s="103">
        <v>85.89</v>
      </c>
      <c r="Q103" s="103">
        <v>0</v>
      </c>
      <c r="R103" s="103">
        <v>1347.5986398</v>
      </c>
      <c r="S103" s="104">
        <v>1.6000000000000001E-3</v>
      </c>
      <c r="T103" s="104">
        <v>1.6000000000000001E-3</v>
      </c>
      <c r="U103" s="104">
        <v>4.0000000000000002E-4</v>
      </c>
    </row>
    <row r="104" spans="2:21" s="99" customFormat="1">
      <c r="B104" s="102" t="s">
        <v>649</v>
      </c>
      <c r="C104" s="102" t="s">
        <v>650</v>
      </c>
      <c r="D104" s="102" t="s">
        <v>100</v>
      </c>
      <c r="E104" s="102" t="s">
        <v>123</v>
      </c>
      <c r="F104" s="102" t="s">
        <v>646</v>
      </c>
      <c r="G104" s="102" t="s">
        <v>647</v>
      </c>
      <c r="H104" s="102" t="s">
        <v>639</v>
      </c>
      <c r="I104" s="102" t="s">
        <v>207</v>
      </c>
      <c r="J104" s="102" t="s">
        <v>651</v>
      </c>
      <c r="K104" s="103">
        <v>4.1500000000000004</v>
      </c>
      <c r="L104" s="102" t="s">
        <v>102</v>
      </c>
      <c r="M104" s="104">
        <v>1.29E-2</v>
      </c>
      <c r="N104" s="104">
        <v>5.3800000000000001E-2</v>
      </c>
      <c r="O104" s="103">
        <v>5287365</v>
      </c>
      <c r="P104" s="103">
        <v>88.5</v>
      </c>
      <c r="Q104" s="103">
        <v>0</v>
      </c>
      <c r="R104" s="103">
        <v>4679.3180249999996</v>
      </c>
      <c r="S104" s="104">
        <v>4.1999999999999997E-3</v>
      </c>
      <c r="T104" s="104">
        <v>5.5999999999999999E-3</v>
      </c>
      <c r="U104" s="104">
        <v>1.5E-3</v>
      </c>
    </row>
    <row r="105" spans="2:21" s="99" customFormat="1">
      <c r="B105" s="102" t="s">
        <v>652</v>
      </c>
      <c r="C105" s="102" t="s">
        <v>653</v>
      </c>
      <c r="D105" s="102" t="s">
        <v>100</v>
      </c>
      <c r="E105" s="102" t="s">
        <v>123</v>
      </c>
      <c r="F105" s="102" t="s">
        <v>654</v>
      </c>
      <c r="G105" s="102" t="s">
        <v>457</v>
      </c>
      <c r="H105" s="102" t="s">
        <v>655</v>
      </c>
      <c r="I105" s="102" t="s">
        <v>150</v>
      </c>
      <c r="J105" s="102" t="s">
        <v>656</v>
      </c>
      <c r="K105" s="103">
        <v>2.98</v>
      </c>
      <c r="L105" s="102" t="s">
        <v>102</v>
      </c>
      <c r="M105" s="104">
        <v>2.5000000000000001E-2</v>
      </c>
      <c r="N105" s="104">
        <v>1.55E-2</v>
      </c>
      <c r="O105" s="103">
        <v>3521352.79</v>
      </c>
      <c r="P105" s="103">
        <v>111.07</v>
      </c>
      <c r="Q105" s="103">
        <v>0</v>
      </c>
      <c r="R105" s="103">
        <v>3911.1665438529999</v>
      </c>
      <c r="S105" s="104">
        <v>9.1999999999999998E-3</v>
      </c>
      <c r="T105" s="104">
        <v>4.7000000000000002E-3</v>
      </c>
      <c r="U105" s="104">
        <v>1.2999999999999999E-3</v>
      </c>
    </row>
    <row r="106" spans="2:21" s="99" customFormat="1">
      <c r="B106" s="102" t="s">
        <v>657</v>
      </c>
      <c r="C106" s="102" t="s">
        <v>658</v>
      </c>
      <c r="D106" s="102" t="s">
        <v>100</v>
      </c>
      <c r="E106" s="102" t="s">
        <v>123</v>
      </c>
      <c r="F106" s="102" t="s">
        <v>654</v>
      </c>
      <c r="G106" s="102" t="s">
        <v>457</v>
      </c>
      <c r="H106" s="102" t="s">
        <v>655</v>
      </c>
      <c r="I106" s="102" t="s">
        <v>150</v>
      </c>
      <c r="J106" s="102" t="s">
        <v>295</v>
      </c>
      <c r="K106" s="103">
        <v>7.7</v>
      </c>
      <c r="L106" s="102" t="s">
        <v>102</v>
      </c>
      <c r="M106" s="104">
        <v>3.8999999999999998E-3</v>
      </c>
      <c r="N106" s="104">
        <v>2.5399999999999999E-2</v>
      </c>
      <c r="O106" s="103">
        <v>1020176</v>
      </c>
      <c r="P106" s="103">
        <v>87.13</v>
      </c>
      <c r="Q106" s="103">
        <v>0</v>
      </c>
      <c r="R106" s="103">
        <v>888.8793488</v>
      </c>
      <c r="S106" s="104">
        <v>4.1000000000000003E-3</v>
      </c>
      <c r="T106" s="104">
        <v>1.1000000000000001E-3</v>
      </c>
      <c r="U106" s="104">
        <v>2.9999999999999997E-4</v>
      </c>
    </row>
    <row r="107" spans="2:21" s="99" customFormat="1">
      <c r="B107" s="102" t="s">
        <v>659</v>
      </c>
      <c r="C107" s="102" t="s">
        <v>660</v>
      </c>
      <c r="D107" s="102" t="s">
        <v>100</v>
      </c>
      <c r="E107" s="102" t="s">
        <v>123</v>
      </c>
      <c r="F107" s="102" t="s">
        <v>654</v>
      </c>
      <c r="G107" s="102" t="s">
        <v>457</v>
      </c>
      <c r="H107" s="102" t="s">
        <v>655</v>
      </c>
      <c r="I107" s="102" t="s">
        <v>150</v>
      </c>
      <c r="J107" s="102" t="s">
        <v>661</v>
      </c>
      <c r="K107" s="103">
        <v>5.81</v>
      </c>
      <c r="L107" s="102" t="s">
        <v>102</v>
      </c>
      <c r="M107" s="104">
        <v>1.9E-2</v>
      </c>
      <c r="N107" s="104">
        <v>2.3300000000000001E-2</v>
      </c>
      <c r="O107" s="103">
        <v>2142938.1</v>
      </c>
      <c r="P107" s="103">
        <v>103.7</v>
      </c>
      <c r="Q107" s="103">
        <v>0</v>
      </c>
      <c r="R107" s="103">
        <v>2222.2268097000001</v>
      </c>
      <c r="S107" s="104">
        <v>6.6E-3</v>
      </c>
      <c r="T107" s="104">
        <v>2.7000000000000001E-3</v>
      </c>
      <c r="U107" s="104">
        <v>6.9999999999999999E-4</v>
      </c>
    </row>
    <row r="108" spans="2:21" s="99" customFormat="1">
      <c r="B108" s="102" t="s">
        <v>662</v>
      </c>
      <c r="C108" s="102" t="s">
        <v>663</v>
      </c>
      <c r="D108" s="102" t="s">
        <v>100</v>
      </c>
      <c r="E108" s="102" t="s">
        <v>123</v>
      </c>
      <c r="F108" s="102" t="s">
        <v>646</v>
      </c>
      <c r="G108" s="102" t="s">
        <v>647</v>
      </c>
      <c r="H108" s="102" t="s">
        <v>639</v>
      </c>
      <c r="I108" s="102" t="s">
        <v>207</v>
      </c>
      <c r="J108" s="102" t="s">
        <v>664</v>
      </c>
      <c r="K108" s="103">
        <v>3.3</v>
      </c>
      <c r="L108" s="102" t="s">
        <v>102</v>
      </c>
      <c r="M108" s="104">
        <v>0.04</v>
      </c>
      <c r="N108" s="104">
        <v>5.1299999999999998E-2</v>
      </c>
      <c r="O108" s="103">
        <v>33387</v>
      </c>
      <c r="P108" s="103">
        <v>101.8</v>
      </c>
      <c r="Q108" s="103">
        <v>0</v>
      </c>
      <c r="R108" s="103">
        <v>33.987966</v>
      </c>
      <c r="S108" s="104">
        <v>0</v>
      </c>
      <c r="T108" s="104">
        <v>0</v>
      </c>
      <c r="U108" s="104">
        <v>0</v>
      </c>
    </row>
    <row r="109" spans="2:21" s="99" customFormat="1">
      <c r="B109" s="102" t="s">
        <v>665</v>
      </c>
      <c r="C109" s="102" t="s">
        <v>666</v>
      </c>
      <c r="D109" s="102" t="s">
        <v>100</v>
      </c>
      <c r="E109" s="102" t="s">
        <v>123</v>
      </c>
      <c r="F109" s="102" t="s">
        <v>667</v>
      </c>
      <c r="G109" s="102" t="s">
        <v>462</v>
      </c>
      <c r="H109" s="102" t="s">
        <v>639</v>
      </c>
      <c r="I109" s="102" t="s">
        <v>207</v>
      </c>
      <c r="J109" s="102" t="s">
        <v>668</v>
      </c>
      <c r="K109" s="103">
        <v>5.35</v>
      </c>
      <c r="L109" s="102" t="s">
        <v>102</v>
      </c>
      <c r="M109" s="104">
        <v>7.4999999999999997E-3</v>
      </c>
      <c r="N109" s="104">
        <v>2.4799999999999999E-2</v>
      </c>
      <c r="O109" s="103">
        <v>1787000</v>
      </c>
      <c r="P109" s="103">
        <v>95</v>
      </c>
      <c r="Q109" s="103">
        <v>0</v>
      </c>
      <c r="R109" s="103">
        <v>1697.65</v>
      </c>
      <c r="S109" s="104">
        <v>4.0000000000000001E-3</v>
      </c>
      <c r="T109" s="104">
        <v>2E-3</v>
      </c>
      <c r="U109" s="104">
        <v>5.0000000000000001E-4</v>
      </c>
    </row>
    <row r="110" spans="2:21" s="99" customFormat="1">
      <c r="B110" s="102" t="s">
        <v>669</v>
      </c>
      <c r="C110" s="102" t="s">
        <v>670</v>
      </c>
      <c r="D110" s="102" t="s">
        <v>100</v>
      </c>
      <c r="E110" s="102" t="s">
        <v>123</v>
      </c>
      <c r="F110" s="102" t="s">
        <v>667</v>
      </c>
      <c r="G110" s="102" t="s">
        <v>671</v>
      </c>
      <c r="H110" s="102" t="s">
        <v>639</v>
      </c>
      <c r="I110" s="102" t="s">
        <v>207</v>
      </c>
      <c r="J110" s="102" t="s">
        <v>672</v>
      </c>
      <c r="K110" s="103">
        <v>6.4</v>
      </c>
      <c r="L110" s="102" t="s">
        <v>102</v>
      </c>
      <c r="M110" s="104">
        <v>7.4999999999999997E-3</v>
      </c>
      <c r="N110" s="104">
        <v>2.5899999999999999E-2</v>
      </c>
      <c r="O110" s="103">
        <v>950000</v>
      </c>
      <c r="P110" s="103">
        <v>91.51</v>
      </c>
      <c r="Q110" s="103">
        <v>0</v>
      </c>
      <c r="R110" s="103">
        <v>869.34500000000003</v>
      </c>
      <c r="S110" s="104">
        <v>1.8E-3</v>
      </c>
      <c r="T110" s="104">
        <v>1E-3</v>
      </c>
      <c r="U110" s="104">
        <v>2.9999999999999997E-4</v>
      </c>
    </row>
    <row r="111" spans="2:21" s="99" customFormat="1">
      <c r="B111" s="102" t="s">
        <v>673</v>
      </c>
      <c r="C111" s="102" t="s">
        <v>674</v>
      </c>
      <c r="D111" s="102" t="s">
        <v>100</v>
      </c>
      <c r="E111" s="102" t="s">
        <v>123</v>
      </c>
      <c r="F111" s="102" t="s">
        <v>623</v>
      </c>
      <c r="G111" s="102" t="s">
        <v>457</v>
      </c>
      <c r="H111" s="102" t="s">
        <v>639</v>
      </c>
      <c r="I111" s="102" t="s">
        <v>207</v>
      </c>
      <c r="J111" s="102" t="s">
        <v>640</v>
      </c>
      <c r="K111" s="103">
        <v>6.96</v>
      </c>
      <c r="L111" s="102" t="s">
        <v>102</v>
      </c>
      <c r="M111" s="104">
        <v>5.0000000000000001E-3</v>
      </c>
      <c r="N111" s="104">
        <v>2.46E-2</v>
      </c>
      <c r="O111" s="103">
        <v>1789500</v>
      </c>
      <c r="P111" s="103">
        <v>91</v>
      </c>
      <c r="Q111" s="103">
        <v>0</v>
      </c>
      <c r="R111" s="103">
        <v>1628.4449999999999</v>
      </c>
      <c r="S111" s="104">
        <v>9.4000000000000004E-3</v>
      </c>
      <c r="T111" s="104">
        <v>2E-3</v>
      </c>
      <c r="U111" s="104">
        <v>5.0000000000000001E-4</v>
      </c>
    </row>
    <row r="112" spans="2:21" s="99" customFormat="1">
      <c r="B112" s="102" t="s">
        <v>675</v>
      </c>
      <c r="C112" s="102" t="s">
        <v>676</v>
      </c>
      <c r="D112" s="102" t="s">
        <v>100</v>
      </c>
      <c r="E112" s="102" t="s">
        <v>123</v>
      </c>
      <c r="F112" s="102" t="s">
        <v>623</v>
      </c>
      <c r="G112" s="102" t="s">
        <v>457</v>
      </c>
      <c r="H112" s="102" t="s">
        <v>639</v>
      </c>
      <c r="I112" s="102" t="s">
        <v>207</v>
      </c>
      <c r="J112" s="102" t="s">
        <v>677</v>
      </c>
      <c r="K112" s="103">
        <v>1.35</v>
      </c>
      <c r="L112" s="102" t="s">
        <v>102</v>
      </c>
      <c r="M112" s="104">
        <v>3.3500000000000002E-2</v>
      </c>
      <c r="N112" s="104">
        <v>-1.9E-3</v>
      </c>
      <c r="O112" s="103">
        <v>551509</v>
      </c>
      <c r="P112" s="103">
        <v>110.71</v>
      </c>
      <c r="Q112" s="103">
        <v>0</v>
      </c>
      <c r="R112" s="103">
        <v>610.57561390000001</v>
      </c>
      <c r="S112" s="104">
        <v>2.8999999999999998E-3</v>
      </c>
      <c r="T112" s="104">
        <v>6.9999999999999999E-4</v>
      </c>
      <c r="U112" s="104">
        <v>2.0000000000000001E-4</v>
      </c>
    </row>
    <row r="113" spans="2:22" s="99" customFormat="1">
      <c r="B113" s="102" t="s">
        <v>678</v>
      </c>
      <c r="C113" s="102" t="s">
        <v>679</v>
      </c>
      <c r="D113" s="102" t="s">
        <v>100</v>
      </c>
      <c r="E113" s="102" t="s">
        <v>123</v>
      </c>
      <c r="F113" s="102" t="s">
        <v>680</v>
      </c>
      <c r="G113" s="102" t="s">
        <v>681</v>
      </c>
      <c r="H113" s="102" t="s">
        <v>655</v>
      </c>
      <c r="I113" s="102" t="s">
        <v>150</v>
      </c>
      <c r="J113" s="102" t="s">
        <v>682</v>
      </c>
      <c r="K113" s="103">
        <v>0.63</v>
      </c>
      <c r="L113" s="102" t="s">
        <v>102</v>
      </c>
      <c r="M113" s="104">
        <v>1.35E-2</v>
      </c>
      <c r="N113" s="104">
        <v>2.0999999999999999E-3</v>
      </c>
      <c r="O113" s="103">
        <v>1674493.24</v>
      </c>
      <c r="P113" s="103">
        <v>106.32</v>
      </c>
      <c r="Q113" s="103">
        <v>0</v>
      </c>
      <c r="R113" s="103">
        <v>1780.3212127679999</v>
      </c>
      <c r="S113" s="104">
        <v>4.7000000000000002E-3</v>
      </c>
      <c r="T113" s="104">
        <v>2.0999999999999999E-3</v>
      </c>
      <c r="U113" s="104">
        <v>5.9999999999999995E-4</v>
      </c>
    </row>
    <row r="114" spans="2:22" s="99" customFormat="1">
      <c r="B114" s="102" t="s">
        <v>683</v>
      </c>
      <c r="C114" s="102">
        <v>11756600</v>
      </c>
      <c r="D114" s="102" t="s">
        <v>100</v>
      </c>
      <c r="E114" s="102" t="s">
        <v>123</v>
      </c>
      <c r="F114" s="102" t="s">
        <v>680</v>
      </c>
      <c r="G114" s="102" t="s">
        <v>681</v>
      </c>
      <c r="H114" s="102" t="s">
        <v>655</v>
      </c>
      <c r="I114" s="102" t="s">
        <v>150</v>
      </c>
      <c r="J114" s="102" t="s">
        <v>385</v>
      </c>
      <c r="K114" s="103">
        <v>1.88</v>
      </c>
      <c r="L114" s="102" t="s">
        <v>102</v>
      </c>
      <c r="M114" s="104">
        <v>0.01</v>
      </c>
      <c r="N114" s="104">
        <v>1.0999999999999999E-2</v>
      </c>
      <c r="O114" s="103">
        <v>3020000</v>
      </c>
      <c r="P114" s="103">
        <f t="shared" ref="P114:P115" si="0">R114/O114*100*1000</f>
        <v>104.06561176853775</v>
      </c>
      <c r="Q114" s="103">
        <v>0</v>
      </c>
      <c r="R114" s="103">
        <f>3142781.47540984/1000</f>
        <v>3142.7814754098399</v>
      </c>
      <c r="S114" s="104">
        <v>2.8999999999999998E-3</v>
      </c>
      <c r="T114" s="104">
        <f t="shared" ref="T114:T115" si="1">R114/$R$11</f>
        <v>3.7820640478275248E-3</v>
      </c>
      <c r="U114" s="104">
        <f>R114/'סכום נכסי הקרן'!$C$42</f>
        <v>1.0095120875310477E-3</v>
      </c>
      <c r="V114" s="105"/>
    </row>
    <row r="115" spans="2:22" s="99" customFormat="1">
      <c r="B115" s="102" t="s">
        <v>683</v>
      </c>
      <c r="C115" s="102">
        <v>1175660</v>
      </c>
      <c r="D115" s="102" t="s">
        <v>100</v>
      </c>
      <c r="E115" s="102" t="s">
        <v>123</v>
      </c>
      <c r="F115" s="102" t="s">
        <v>680</v>
      </c>
      <c r="G115" s="102" t="s">
        <v>681</v>
      </c>
      <c r="H115" s="102" t="s">
        <v>655</v>
      </c>
      <c r="I115" s="102" t="s">
        <v>150</v>
      </c>
      <c r="J115" s="102" t="s">
        <v>385</v>
      </c>
      <c r="K115" s="103">
        <v>0</v>
      </c>
      <c r="L115" s="102" t="s">
        <v>102</v>
      </c>
      <c r="M115" s="104">
        <v>0</v>
      </c>
      <c r="N115" s="104">
        <v>0</v>
      </c>
      <c r="O115" s="103">
        <v>310986</v>
      </c>
      <c r="P115" s="103">
        <f t="shared" si="0"/>
        <v>104.8</v>
      </c>
      <c r="Q115" s="103">
        <v>0</v>
      </c>
      <c r="R115" s="103">
        <f>325913.328/1000</f>
        <v>325.91332799999998</v>
      </c>
      <c r="S115" s="104">
        <v>0</v>
      </c>
      <c r="T115" s="104">
        <f t="shared" si="1"/>
        <v>3.9220833207179227E-4</v>
      </c>
      <c r="U115" s="104">
        <f>R115/'סכום נכסי הקרן'!$C$42</f>
        <v>1.0468861633485523E-4</v>
      </c>
    </row>
    <row r="116" spans="2:22" s="99" customFormat="1">
      <c r="B116" s="102" t="s">
        <v>684</v>
      </c>
      <c r="C116" s="102" t="s">
        <v>685</v>
      </c>
      <c r="D116" s="102" t="s">
        <v>100</v>
      </c>
      <c r="E116" s="102" t="s">
        <v>123</v>
      </c>
      <c r="F116" s="102" t="s">
        <v>680</v>
      </c>
      <c r="G116" s="102" t="s">
        <v>681</v>
      </c>
      <c r="H116" s="102" t="s">
        <v>655</v>
      </c>
      <c r="I116" s="102" t="s">
        <v>150</v>
      </c>
      <c r="J116" s="102" t="s">
        <v>686</v>
      </c>
      <c r="K116" s="103">
        <v>2.04</v>
      </c>
      <c r="L116" s="102" t="s">
        <v>102</v>
      </c>
      <c r="M116" s="104">
        <v>1.8499999999999999E-2</v>
      </c>
      <c r="N116" s="104">
        <v>9.1999999999999998E-3</v>
      </c>
      <c r="O116" s="103">
        <v>2829273.04</v>
      </c>
      <c r="P116" s="103">
        <v>107.61</v>
      </c>
      <c r="Q116" s="103">
        <v>0</v>
      </c>
      <c r="R116" s="103">
        <v>3044.5807183440002</v>
      </c>
      <c r="S116" s="104">
        <v>3.5000000000000001E-3</v>
      </c>
      <c r="T116" s="104">
        <v>3.7000000000000002E-3</v>
      </c>
      <c r="U116" s="104">
        <v>1E-3</v>
      </c>
    </row>
    <row r="117" spans="2:22" s="99" customFormat="1">
      <c r="B117" s="102" t="s">
        <v>687</v>
      </c>
      <c r="C117" s="102" t="s">
        <v>688</v>
      </c>
      <c r="D117" s="102" t="s">
        <v>100</v>
      </c>
      <c r="E117" s="102" t="s">
        <v>123</v>
      </c>
      <c r="F117" s="102" t="s">
        <v>689</v>
      </c>
      <c r="G117" s="102" t="s">
        <v>462</v>
      </c>
      <c r="H117" s="102" t="s">
        <v>639</v>
      </c>
      <c r="I117" s="102" t="s">
        <v>207</v>
      </c>
      <c r="J117" s="102" t="s">
        <v>690</v>
      </c>
      <c r="K117" s="103">
        <v>4.34</v>
      </c>
      <c r="L117" s="102" t="s">
        <v>102</v>
      </c>
      <c r="M117" s="104">
        <v>1.23E-2</v>
      </c>
      <c r="N117" s="104">
        <v>9.7000000000000003E-3</v>
      </c>
      <c r="O117" s="103">
        <v>1569999.68</v>
      </c>
      <c r="P117" s="103">
        <v>107.52</v>
      </c>
      <c r="Q117" s="103">
        <v>0</v>
      </c>
      <c r="R117" s="103">
        <v>1688.063655936</v>
      </c>
      <c r="S117" s="104">
        <v>1.1000000000000001E-3</v>
      </c>
      <c r="T117" s="104">
        <v>2E-3</v>
      </c>
      <c r="U117" s="104">
        <v>5.0000000000000001E-4</v>
      </c>
    </row>
    <row r="118" spans="2:22" s="99" customFormat="1">
      <c r="B118" s="102" t="s">
        <v>691</v>
      </c>
      <c r="C118" s="102" t="s">
        <v>692</v>
      </c>
      <c r="D118" s="102" t="s">
        <v>100</v>
      </c>
      <c r="E118" s="102" t="s">
        <v>123</v>
      </c>
      <c r="F118" s="102" t="s">
        <v>572</v>
      </c>
      <c r="G118" s="102" t="s">
        <v>457</v>
      </c>
      <c r="H118" s="102" t="s">
        <v>655</v>
      </c>
      <c r="I118" s="102" t="s">
        <v>150</v>
      </c>
      <c r="J118" s="102" t="s">
        <v>677</v>
      </c>
      <c r="K118" s="103">
        <v>8.43</v>
      </c>
      <c r="L118" s="102" t="s">
        <v>102</v>
      </c>
      <c r="M118" s="104">
        <v>1.15E-2</v>
      </c>
      <c r="N118" s="104">
        <v>2.58E-2</v>
      </c>
      <c r="O118" s="103">
        <v>857500</v>
      </c>
      <c r="P118" s="103">
        <v>93.67</v>
      </c>
      <c r="Q118" s="103">
        <v>0</v>
      </c>
      <c r="R118" s="103">
        <v>803.22024999999996</v>
      </c>
      <c r="S118" s="104">
        <v>1.9E-3</v>
      </c>
      <c r="T118" s="104">
        <v>1E-3</v>
      </c>
      <c r="U118" s="104">
        <v>2.9999999999999997E-4</v>
      </c>
    </row>
    <row r="119" spans="2:22" s="99" customFormat="1">
      <c r="B119" s="102" t="s">
        <v>693</v>
      </c>
      <c r="C119" s="102" t="s">
        <v>694</v>
      </c>
      <c r="D119" s="102" t="s">
        <v>100</v>
      </c>
      <c r="E119" s="102" t="s">
        <v>123</v>
      </c>
      <c r="F119" s="102" t="s">
        <v>695</v>
      </c>
      <c r="G119" s="102" t="s">
        <v>647</v>
      </c>
      <c r="H119" s="102" t="s">
        <v>696</v>
      </c>
      <c r="I119" s="102" t="s">
        <v>150</v>
      </c>
      <c r="J119" s="102" t="s">
        <v>537</v>
      </c>
      <c r="K119" s="103">
        <v>3.03</v>
      </c>
      <c r="L119" s="102" t="s">
        <v>102</v>
      </c>
      <c r="M119" s="104">
        <v>2.8500000000000001E-2</v>
      </c>
      <c r="N119" s="104">
        <v>1.54E-2</v>
      </c>
      <c r="O119" s="103">
        <v>188579</v>
      </c>
      <c r="P119" s="103">
        <v>112.2</v>
      </c>
      <c r="Q119" s="103">
        <v>0</v>
      </c>
      <c r="R119" s="103">
        <v>211.58563799999999</v>
      </c>
      <c r="S119" s="104">
        <v>2.9999999999999997E-4</v>
      </c>
      <c r="T119" s="104">
        <v>2.9999999999999997E-4</v>
      </c>
      <c r="U119" s="104">
        <v>1E-4</v>
      </c>
    </row>
    <row r="120" spans="2:22" s="99" customFormat="1">
      <c r="B120" s="102" t="s">
        <v>697</v>
      </c>
      <c r="C120" s="102">
        <v>11847790</v>
      </c>
      <c r="D120" s="102" t="s">
        <v>100</v>
      </c>
      <c r="E120" s="102" t="s">
        <v>123</v>
      </c>
      <c r="F120" s="102" t="s">
        <v>698</v>
      </c>
      <c r="G120" s="102" t="s">
        <v>426</v>
      </c>
      <c r="H120" s="102" t="s">
        <v>699</v>
      </c>
      <c r="I120" s="102" t="s">
        <v>207</v>
      </c>
      <c r="J120" s="102" t="s">
        <v>700</v>
      </c>
      <c r="K120" s="103">
        <v>3.45</v>
      </c>
      <c r="L120" s="102" t="s">
        <v>102</v>
      </c>
      <c r="M120" s="104">
        <v>0.01</v>
      </c>
      <c r="N120" s="104">
        <v>1.6500000000000001E-2</v>
      </c>
      <c r="O120" s="103">
        <v>1110000</v>
      </c>
      <c r="P120" s="103">
        <f t="shared" ref="P120:P121" si="2">R120/O120*100*1000</f>
        <v>97.631639344262169</v>
      </c>
      <c r="Q120" s="103">
        <v>0</v>
      </c>
      <c r="R120" s="103">
        <f>1083711.19672131/1000</f>
        <v>1083.71119672131</v>
      </c>
      <c r="S120" s="104">
        <v>9.7000000000000003E-3</v>
      </c>
      <c r="T120" s="104">
        <f t="shared" ref="T120:T121" si="3">R120/$R$11</f>
        <v>1.3041521300214854E-3</v>
      </c>
      <c r="U120" s="104">
        <f>R120/'סכום נכסי הקרן'!$C$42</f>
        <v>3.4810551132583343E-4</v>
      </c>
    </row>
    <row r="121" spans="2:22" s="99" customFormat="1">
      <c r="B121" s="102" t="s">
        <v>697</v>
      </c>
      <c r="C121" s="102">
        <v>1184779</v>
      </c>
      <c r="D121" s="102" t="s">
        <v>100</v>
      </c>
      <c r="E121" s="102" t="s">
        <v>123</v>
      </c>
      <c r="F121" s="102" t="s">
        <v>698</v>
      </c>
      <c r="G121" s="102" t="s">
        <v>426</v>
      </c>
      <c r="H121" s="102" t="s">
        <v>699</v>
      </c>
      <c r="I121" s="102" t="s">
        <v>207</v>
      </c>
      <c r="J121" s="102" t="s">
        <v>700</v>
      </c>
      <c r="K121" s="103">
        <v>0</v>
      </c>
      <c r="L121" s="102" t="s">
        <v>102</v>
      </c>
      <c r="M121" s="104">
        <v>0</v>
      </c>
      <c r="N121" s="104">
        <v>0</v>
      </c>
      <c r="O121" s="103">
        <f>'[5]דוח אחזקות דנאל'!F85-'[5]דוח אחזקות דנאל'!J85</f>
        <v>1420200</v>
      </c>
      <c r="P121" s="103">
        <f t="shared" si="2"/>
        <v>100.73</v>
      </c>
      <c r="Q121" s="103">
        <v>0</v>
      </c>
      <c r="R121" s="106">
        <f>1430567.46/1000</f>
        <v>1430.56746</v>
      </c>
      <c r="S121" s="104">
        <v>0</v>
      </c>
      <c r="T121" s="104">
        <f t="shared" si="3"/>
        <v>1.7215634624269814E-3</v>
      </c>
      <c r="U121" s="104">
        <f>R121/'סכום נכסי הקרן'!$C$42</f>
        <v>4.5952133617888855E-4</v>
      </c>
    </row>
    <row r="122" spans="2:22" s="99" customFormat="1">
      <c r="B122" s="102" t="s">
        <v>701</v>
      </c>
      <c r="C122" s="102" t="s">
        <v>702</v>
      </c>
      <c r="D122" s="102" t="s">
        <v>100</v>
      </c>
      <c r="E122" s="102" t="s">
        <v>123</v>
      </c>
      <c r="F122" s="102" t="s">
        <v>703</v>
      </c>
      <c r="G122" s="102" t="s">
        <v>671</v>
      </c>
      <c r="H122" s="102" t="s">
        <v>699</v>
      </c>
      <c r="I122" s="102" t="s">
        <v>207</v>
      </c>
      <c r="J122" s="102" t="s">
        <v>704</v>
      </c>
      <c r="K122" s="103">
        <v>4.79</v>
      </c>
      <c r="L122" s="102" t="s">
        <v>102</v>
      </c>
      <c r="M122" s="104">
        <v>1E-3</v>
      </c>
      <c r="N122" s="104">
        <v>1.9900000000000001E-2</v>
      </c>
      <c r="O122" s="103">
        <v>3985000</v>
      </c>
      <c r="P122" s="103">
        <v>93.95</v>
      </c>
      <c r="Q122" s="103">
        <v>0</v>
      </c>
      <c r="R122" s="103">
        <v>3743.9074999999998</v>
      </c>
      <c r="S122" s="104">
        <v>1.0200000000000001E-2</v>
      </c>
      <c r="T122" s="104">
        <v>4.4999999999999997E-3</v>
      </c>
      <c r="U122" s="104">
        <v>1.1999999999999999E-3</v>
      </c>
    </row>
    <row r="123" spans="2:22" s="99" customFormat="1">
      <c r="B123" s="102" t="s">
        <v>705</v>
      </c>
      <c r="C123" s="102" t="s">
        <v>706</v>
      </c>
      <c r="D123" s="102" t="s">
        <v>100</v>
      </c>
      <c r="E123" s="102" t="s">
        <v>123</v>
      </c>
      <c r="F123" s="102" t="s">
        <v>707</v>
      </c>
      <c r="G123" s="102" t="s">
        <v>647</v>
      </c>
      <c r="H123" s="102" t="s">
        <v>696</v>
      </c>
      <c r="I123" s="102" t="s">
        <v>150</v>
      </c>
      <c r="J123" s="102" t="s">
        <v>601</v>
      </c>
      <c r="K123" s="103">
        <v>6.28</v>
      </c>
      <c r="L123" s="102" t="s">
        <v>102</v>
      </c>
      <c r="M123" s="104">
        <v>1.09E-2</v>
      </c>
      <c r="N123" s="104">
        <v>2.63E-2</v>
      </c>
      <c r="O123" s="103">
        <v>2367000</v>
      </c>
      <c r="P123" s="103">
        <v>94.69</v>
      </c>
      <c r="Q123" s="103">
        <v>0</v>
      </c>
      <c r="R123" s="103">
        <v>2241.3123000000001</v>
      </c>
      <c r="S123" s="104">
        <v>5.3E-3</v>
      </c>
      <c r="T123" s="104">
        <v>2.7000000000000001E-3</v>
      </c>
      <c r="U123" s="104">
        <v>6.9999999999999999E-4</v>
      </c>
    </row>
    <row r="124" spans="2:22" s="99" customFormat="1">
      <c r="B124" s="102" t="s">
        <v>708</v>
      </c>
      <c r="C124" s="102" t="s">
        <v>709</v>
      </c>
      <c r="D124" s="102" t="s">
        <v>100</v>
      </c>
      <c r="E124" s="102" t="s">
        <v>123</v>
      </c>
      <c r="F124" s="102" t="s">
        <v>638</v>
      </c>
      <c r="G124" s="102" t="s">
        <v>457</v>
      </c>
      <c r="H124" s="102" t="s">
        <v>699</v>
      </c>
      <c r="I124" s="102" t="s">
        <v>207</v>
      </c>
      <c r="J124" s="102" t="s">
        <v>640</v>
      </c>
      <c r="K124" s="103">
        <v>0.42</v>
      </c>
      <c r="L124" s="102" t="s">
        <v>102</v>
      </c>
      <c r="M124" s="104">
        <v>4.5999999999999999E-2</v>
      </c>
      <c r="N124" s="104">
        <v>-8.3999999999999995E-3</v>
      </c>
      <c r="O124" s="103">
        <v>502564.35</v>
      </c>
      <c r="P124" s="103">
        <v>109.85</v>
      </c>
      <c r="Q124" s="103">
        <v>0</v>
      </c>
      <c r="R124" s="103">
        <v>552.06693847500003</v>
      </c>
      <c r="S124" s="104">
        <v>1.2800000000000001E-2</v>
      </c>
      <c r="T124" s="104">
        <v>6.9999999999999999E-4</v>
      </c>
      <c r="U124" s="104">
        <v>2.0000000000000001E-4</v>
      </c>
    </row>
    <row r="125" spans="2:22" s="99" customFormat="1">
      <c r="B125" s="102" t="s">
        <v>710</v>
      </c>
      <c r="C125" s="102" t="s">
        <v>711</v>
      </c>
      <c r="D125" s="102" t="s">
        <v>100</v>
      </c>
      <c r="E125" s="102" t="s">
        <v>123</v>
      </c>
      <c r="F125" s="102" t="s">
        <v>712</v>
      </c>
      <c r="G125" s="102" t="s">
        <v>713</v>
      </c>
      <c r="H125" s="102" t="s">
        <v>696</v>
      </c>
      <c r="I125" s="102" t="s">
        <v>150</v>
      </c>
      <c r="J125" s="102" t="s">
        <v>268</v>
      </c>
      <c r="K125" s="103">
        <v>5.44</v>
      </c>
      <c r="L125" s="102" t="s">
        <v>102</v>
      </c>
      <c r="M125" s="104">
        <v>1.5699999999999999E-2</v>
      </c>
      <c r="N125" s="104">
        <v>2.4E-2</v>
      </c>
      <c r="O125" s="103">
        <v>1286288</v>
      </c>
      <c r="P125" s="103">
        <v>98.5</v>
      </c>
      <c r="Q125" s="103">
        <v>0</v>
      </c>
      <c r="R125" s="103">
        <v>1266.99368</v>
      </c>
      <c r="S125" s="104">
        <v>2.8E-3</v>
      </c>
      <c r="T125" s="104">
        <v>1.5E-3</v>
      </c>
      <c r="U125" s="104">
        <v>4.0000000000000002E-4</v>
      </c>
    </row>
    <row r="126" spans="2:22" s="99" customFormat="1">
      <c r="B126" s="102" t="s">
        <v>714</v>
      </c>
      <c r="C126" s="102" t="s">
        <v>715</v>
      </c>
      <c r="D126" s="102" t="s">
        <v>100</v>
      </c>
      <c r="E126" s="102" t="s">
        <v>123</v>
      </c>
      <c r="F126" s="102" t="s">
        <v>716</v>
      </c>
      <c r="G126" s="102" t="s">
        <v>713</v>
      </c>
      <c r="H126" s="102" t="s">
        <v>699</v>
      </c>
      <c r="I126" s="102" t="s">
        <v>207</v>
      </c>
      <c r="J126" s="102" t="s">
        <v>467</v>
      </c>
      <c r="K126" s="103">
        <v>5.45</v>
      </c>
      <c r="L126" s="102" t="s">
        <v>102</v>
      </c>
      <c r="M126" s="104">
        <v>3.2500000000000001E-2</v>
      </c>
      <c r="N126" s="104">
        <v>2.46E-2</v>
      </c>
      <c r="O126" s="103">
        <v>872000</v>
      </c>
      <c r="P126" s="103">
        <v>111.59</v>
      </c>
      <c r="Q126" s="103">
        <v>0</v>
      </c>
      <c r="R126" s="103">
        <v>973.06479999999999</v>
      </c>
      <c r="S126" s="104">
        <v>2.0999999999999999E-3</v>
      </c>
      <c r="T126" s="104">
        <v>1.1999999999999999E-3</v>
      </c>
      <c r="U126" s="104">
        <v>2.9999999999999997E-4</v>
      </c>
    </row>
    <row r="127" spans="2:22" s="99" customFormat="1">
      <c r="B127" s="102" t="s">
        <v>717</v>
      </c>
      <c r="C127" s="102">
        <v>11283470</v>
      </c>
      <c r="D127" s="102" t="s">
        <v>123</v>
      </c>
      <c r="F127" s="102" t="s">
        <v>718</v>
      </c>
      <c r="G127" s="102" t="s">
        <v>647</v>
      </c>
      <c r="H127" s="102" t="s">
        <v>719</v>
      </c>
      <c r="I127" s="102" t="s">
        <v>150</v>
      </c>
      <c r="J127" s="102" t="s">
        <v>590</v>
      </c>
      <c r="K127" s="103">
        <v>1.5</v>
      </c>
      <c r="L127" s="102" t="s">
        <v>102</v>
      </c>
      <c r="M127" s="104">
        <v>3.2899999999999999E-2</v>
      </c>
      <c r="N127" s="104">
        <v>-1.0699999999999999E-2</v>
      </c>
      <c r="O127" s="103">
        <v>2250000</v>
      </c>
      <c r="P127" s="103">
        <f t="shared" ref="P127:P129" si="4">R127/O127*100*1000</f>
        <v>112.37092896174863</v>
      </c>
      <c r="Q127" s="103">
        <v>0</v>
      </c>
      <c r="R127" s="103">
        <f>2563.875-35.5290983606555</f>
        <v>2528.3459016393444</v>
      </c>
      <c r="S127" s="104">
        <v>3.5000000000000001E-3</v>
      </c>
      <c r="T127" s="104">
        <f t="shared" ref="T127" si="5">R127/$R$11</f>
        <v>3.0426442976965924E-3</v>
      </c>
      <c r="U127" s="104">
        <f>R127/'סכום נכסי הקרן'!$C$42</f>
        <v>8.1214547340796377E-4</v>
      </c>
    </row>
    <row r="128" spans="2:22" s="99" customFormat="1">
      <c r="B128" s="102" t="s">
        <v>721</v>
      </c>
      <c r="C128" s="102" t="s">
        <v>722</v>
      </c>
      <c r="D128" s="102" t="s">
        <v>100</v>
      </c>
      <c r="E128" s="102" t="s">
        <v>123</v>
      </c>
      <c r="F128" s="102" t="s">
        <v>723</v>
      </c>
      <c r="G128" s="102" t="s">
        <v>457</v>
      </c>
      <c r="H128" s="102" t="s">
        <v>720</v>
      </c>
      <c r="I128" s="102" t="s">
        <v>207</v>
      </c>
      <c r="J128" s="102" t="s">
        <v>467</v>
      </c>
      <c r="K128" s="103">
        <v>4.72</v>
      </c>
      <c r="L128" s="102" t="s">
        <v>102</v>
      </c>
      <c r="M128" s="104">
        <v>3.0000000000000001E-3</v>
      </c>
      <c r="N128" s="104">
        <v>7.9000000000000008E-3</v>
      </c>
      <c r="O128" s="103">
        <v>4586000</v>
      </c>
      <c r="P128" s="103">
        <v>99.68</v>
      </c>
      <c r="Q128" s="103">
        <v>0</v>
      </c>
      <c r="R128" s="103">
        <v>4571.3248000000003</v>
      </c>
      <c r="S128" s="104">
        <v>8.9999999999999993E-3</v>
      </c>
      <c r="T128" s="104">
        <v>5.4999999999999997E-3</v>
      </c>
      <c r="U128" s="104">
        <v>1.5E-3</v>
      </c>
    </row>
    <row r="129" spans="2:21" s="99" customFormat="1">
      <c r="B129" s="102" t="s">
        <v>724</v>
      </c>
      <c r="C129" s="102">
        <v>11683500</v>
      </c>
      <c r="D129" s="102" t="s">
        <v>100</v>
      </c>
      <c r="E129" s="102" t="s">
        <v>123</v>
      </c>
      <c r="F129" s="102" t="s">
        <v>723</v>
      </c>
      <c r="G129" s="102" t="s">
        <v>457</v>
      </c>
      <c r="H129" s="102" t="s">
        <v>720</v>
      </c>
      <c r="I129" s="102" t="s">
        <v>207</v>
      </c>
      <c r="J129" s="102" t="s">
        <v>725</v>
      </c>
      <c r="K129" s="103">
        <v>3.5</v>
      </c>
      <c r="L129" s="102" t="s">
        <v>102</v>
      </c>
      <c r="M129" s="104">
        <v>1E-3</v>
      </c>
      <c r="N129" s="104">
        <v>6.1999999999999998E-3</v>
      </c>
      <c r="O129" s="103">
        <v>2500000</v>
      </c>
      <c r="P129" s="103">
        <f t="shared" si="4"/>
        <v>103.61043715846994</v>
      </c>
      <c r="Q129" s="103">
        <v>0</v>
      </c>
      <c r="R129" s="103">
        <f>2592.25-1.98907103825133</f>
        <v>2590.2609289617485</v>
      </c>
      <c r="S129" s="104">
        <v>4.4000000000000003E-3</v>
      </c>
      <c r="T129" s="104">
        <f t="shared" ref="T129" si="6">R129/$R$11</f>
        <v>3.1171536457656581E-3</v>
      </c>
      <c r="U129" s="104">
        <f>R129/'סכום נכסי הקרן'!$C$42</f>
        <v>8.3203357856921471E-4</v>
      </c>
    </row>
    <row r="130" spans="2:21" s="99" customFormat="1">
      <c r="B130" s="102" t="s">
        <v>726</v>
      </c>
      <c r="C130" s="102" t="s">
        <v>727</v>
      </c>
      <c r="D130" s="102" t="s">
        <v>100</v>
      </c>
      <c r="E130" s="102" t="s">
        <v>123</v>
      </c>
      <c r="F130" s="102" t="s">
        <v>723</v>
      </c>
      <c r="G130" s="102" t="s">
        <v>457</v>
      </c>
      <c r="H130" s="102" t="s">
        <v>720</v>
      </c>
      <c r="I130" s="102" t="s">
        <v>207</v>
      </c>
      <c r="J130" s="102" t="s">
        <v>235</v>
      </c>
      <c r="K130" s="103">
        <v>6.2</v>
      </c>
      <c r="L130" s="102" t="s">
        <v>102</v>
      </c>
      <c r="M130" s="104">
        <v>3.0000000000000001E-3</v>
      </c>
      <c r="N130" s="104">
        <v>1.37E-2</v>
      </c>
      <c r="O130" s="103">
        <v>1406910</v>
      </c>
      <c r="P130" s="103">
        <v>98</v>
      </c>
      <c r="Q130" s="103">
        <v>0</v>
      </c>
      <c r="R130" s="103">
        <v>1378.7718</v>
      </c>
      <c r="S130" s="104">
        <v>4.3E-3</v>
      </c>
      <c r="T130" s="104">
        <v>1.6999999999999999E-3</v>
      </c>
      <c r="U130" s="104">
        <v>4.0000000000000002E-4</v>
      </c>
    </row>
    <row r="131" spans="2:21" s="99" customFormat="1">
      <c r="B131" s="102" t="s">
        <v>730</v>
      </c>
      <c r="C131" s="102" t="s">
        <v>731</v>
      </c>
      <c r="D131" s="102" t="s">
        <v>100</v>
      </c>
      <c r="E131" s="102" t="s">
        <v>123</v>
      </c>
      <c r="F131" s="102" t="s">
        <v>732</v>
      </c>
      <c r="G131" s="102" t="s">
        <v>647</v>
      </c>
      <c r="H131" s="102" t="s">
        <v>733</v>
      </c>
      <c r="I131" s="102" t="s">
        <v>150</v>
      </c>
      <c r="J131" s="102" t="s">
        <v>734</v>
      </c>
      <c r="K131" s="103">
        <v>4.6100000000000003</v>
      </c>
      <c r="L131" s="102" t="s">
        <v>102</v>
      </c>
      <c r="M131" s="104">
        <v>3.3700000000000001E-2</v>
      </c>
      <c r="N131" s="104">
        <v>3.6700000000000003E-2</v>
      </c>
      <c r="O131" s="103">
        <v>1087658</v>
      </c>
      <c r="P131" s="103">
        <v>101.46</v>
      </c>
      <c r="Q131" s="103">
        <v>0</v>
      </c>
      <c r="R131" s="103">
        <v>1103.5378068</v>
      </c>
      <c r="S131" s="104">
        <v>7.3000000000000001E-3</v>
      </c>
      <c r="T131" s="104">
        <v>1.2999999999999999E-3</v>
      </c>
      <c r="U131" s="104">
        <v>4.0000000000000002E-4</v>
      </c>
    </row>
    <row r="132" spans="2:21" s="99" customFormat="1">
      <c r="B132" s="102" t="s">
        <v>735</v>
      </c>
      <c r="C132" s="102" t="s">
        <v>736</v>
      </c>
      <c r="D132" s="102" t="s">
        <v>100</v>
      </c>
      <c r="E132" s="102" t="s">
        <v>123</v>
      </c>
      <c r="F132" s="102" t="s">
        <v>737</v>
      </c>
      <c r="G132" s="102" t="s">
        <v>671</v>
      </c>
      <c r="H132" s="102" t="s">
        <v>738</v>
      </c>
      <c r="I132" s="102" t="s">
        <v>207</v>
      </c>
      <c r="J132" s="102" t="s">
        <v>651</v>
      </c>
      <c r="K132" s="103">
        <v>1.91</v>
      </c>
      <c r="L132" s="102" t="s">
        <v>102</v>
      </c>
      <c r="M132" s="104">
        <v>4.9500000000000002E-2</v>
      </c>
      <c r="N132" s="104">
        <v>3.61E-2</v>
      </c>
      <c r="O132" s="103">
        <v>1896232</v>
      </c>
      <c r="P132" s="103">
        <v>133.9</v>
      </c>
      <c r="Q132" s="103">
        <v>0</v>
      </c>
      <c r="R132" s="103">
        <v>2539.0546479999998</v>
      </c>
      <c r="S132" s="104">
        <v>2.5999999999999999E-3</v>
      </c>
      <c r="T132" s="104">
        <v>3.0999999999999999E-3</v>
      </c>
      <c r="U132" s="104">
        <v>8.0000000000000004E-4</v>
      </c>
    </row>
    <row r="133" spans="2:21" s="99" customFormat="1">
      <c r="B133" s="102" t="s">
        <v>739</v>
      </c>
      <c r="C133" s="102" t="s">
        <v>740</v>
      </c>
      <c r="D133" s="102" t="s">
        <v>100</v>
      </c>
      <c r="E133" s="102" t="s">
        <v>123</v>
      </c>
      <c r="F133" s="102" t="s">
        <v>741</v>
      </c>
      <c r="G133" s="102" t="s">
        <v>457</v>
      </c>
      <c r="H133" s="102" t="s">
        <v>222</v>
      </c>
      <c r="I133" s="102" t="s">
        <v>742</v>
      </c>
      <c r="J133" s="102" t="s">
        <v>656</v>
      </c>
      <c r="K133" s="103">
        <v>4.3600000000000003</v>
      </c>
      <c r="L133" s="102" t="s">
        <v>102</v>
      </c>
      <c r="M133" s="104">
        <v>1.9E-2</v>
      </c>
      <c r="N133" s="104">
        <v>2.0400000000000001E-2</v>
      </c>
      <c r="O133" s="103">
        <v>940000</v>
      </c>
      <c r="P133" s="103">
        <v>101</v>
      </c>
      <c r="Q133" s="103">
        <v>0</v>
      </c>
      <c r="R133" s="103">
        <v>949.4</v>
      </c>
      <c r="S133" s="104">
        <v>1.6999999999999999E-3</v>
      </c>
      <c r="T133" s="104">
        <v>1.1000000000000001E-3</v>
      </c>
      <c r="U133" s="104">
        <v>2.9999999999999997E-4</v>
      </c>
    </row>
    <row r="134" spans="2:21" s="99" customFormat="1">
      <c r="B134" s="102" t="s">
        <v>743</v>
      </c>
      <c r="C134" s="102" t="s">
        <v>744</v>
      </c>
      <c r="D134" s="102" t="s">
        <v>100</v>
      </c>
      <c r="E134" s="102" t="s">
        <v>123</v>
      </c>
      <c r="F134" s="102" t="s">
        <v>745</v>
      </c>
      <c r="G134" s="102" t="s">
        <v>746</v>
      </c>
      <c r="H134" s="102" t="s">
        <v>222</v>
      </c>
      <c r="I134" s="102" t="s">
        <v>742</v>
      </c>
      <c r="J134" s="102" t="s">
        <v>747</v>
      </c>
      <c r="K134" s="103">
        <v>3.9</v>
      </c>
      <c r="L134" s="102" t="s">
        <v>102</v>
      </c>
      <c r="M134" s="104">
        <v>1.5800000000000002E-2</v>
      </c>
      <c r="N134" s="104">
        <v>2.6700000000000002E-2</v>
      </c>
      <c r="O134" s="103">
        <v>3785000</v>
      </c>
      <c r="P134" s="103">
        <v>99.8</v>
      </c>
      <c r="Q134" s="103">
        <v>0</v>
      </c>
      <c r="R134" s="103">
        <v>3777.43</v>
      </c>
      <c r="S134" s="104">
        <v>6.7999999999999996E-3</v>
      </c>
      <c r="T134" s="104">
        <v>4.4999999999999997E-3</v>
      </c>
      <c r="U134" s="104">
        <v>1.1999999999999999E-3</v>
      </c>
    </row>
    <row r="135" spans="2:21" s="99" customFormat="1">
      <c r="B135" s="102" t="s">
        <v>748</v>
      </c>
      <c r="C135" s="102" t="s">
        <v>749</v>
      </c>
      <c r="D135" s="102" t="s">
        <v>100</v>
      </c>
      <c r="E135" s="102" t="s">
        <v>123</v>
      </c>
      <c r="F135" s="102" t="s">
        <v>750</v>
      </c>
      <c r="G135" s="102" t="s">
        <v>713</v>
      </c>
      <c r="H135" s="102" t="s">
        <v>222</v>
      </c>
      <c r="I135" s="102" t="s">
        <v>742</v>
      </c>
      <c r="J135" s="102" t="s">
        <v>751</v>
      </c>
      <c r="K135" s="103">
        <v>3.49</v>
      </c>
      <c r="L135" s="102" t="s">
        <v>102</v>
      </c>
      <c r="M135" s="104">
        <v>3.5000000000000003E-2</v>
      </c>
      <c r="N135" s="104">
        <v>3.4500000000000003E-2</v>
      </c>
      <c r="O135" s="103">
        <v>1160000</v>
      </c>
      <c r="P135" s="103">
        <v>100.28</v>
      </c>
      <c r="Q135" s="103">
        <v>0</v>
      </c>
      <c r="R135" s="103">
        <v>1163.248</v>
      </c>
      <c r="S135" s="104">
        <v>6.1000000000000004E-3</v>
      </c>
      <c r="T135" s="104">
        <v>1.4E-3</v>
      </c>
      <c r="U135" s="104">
        <v>4.0000000000000002E-4</v>
      </c>
    </row>
    <row r="136" spans="2:21" s="99" customFormat="1">
      <c r="B136" s="102" t="s">
        <v>752</v>
      </c>
      <c r="C136" s="102" t="s">
        <v>753</v>
      </c>
      <c r="D136" s="102" t="s">
        <v>100</v>
      </c>
      <c r="E136" s="102" t="s">
        <v>123</v>
      </c>
      <c r="F136" s="102" t="s">
        <v>754</v>
      </c>
      <c r="G136" s="102" t="s">
        <v>713</v>
      </c>
      <c r="H136" s="102" t="s">
        <v>222</v>
      </c>
      <c r="I136" s="102" t="s">
        <v>742</v>
      </c>
      <c r="J136" s="102" t="s">
        <v>755</v>
      </c>
      <c r="K136" s="103">
        <v>3.18</v>
      </c>
      <c r="L136" s="102" t="s">
        <v>102</v>
      </c>
      <c r="M136" s="104">
        <v>2.35E-2</v>
      </c>
      <c r="N136" s="104">
        <v>2.7400000000000001E-2</v>
      </c>
      <c r="O136" s="103">
        <v>409219.24</v>
      </c>
      <c r="P136" s="103">
        <v>105.18</v>
      </c>
      <c r="Q136" s="103">
        <v>0</v>
      </c>
      <c r="R136" s="103">
        <v>430.416796632</v>
      </c>
      <c r="S136" s="104">
        <v>3.0000000000000001E-3</v>
      </c>
      <c r="T136" s="104">
        <v>5.0000000000000001E-4</v>
      </c>
      <c r="U136" s="104">
        <v>1E-4</v>
      </c>
    </row>
    <row r="137" spans="2:21" s="99" customFormat="1">
      <c r="B137" s="102" t="s">
        <v>756</v>
      </c>
      <c r="C137" s="102" t="s">
        <v>757</v>
      </c>
      <c r="D137" s="102" t="s">
        <v>100</v>
      </c>
      <c r="E137" s="102" t="s">
        <v>123</v>
      </c>
      <c r="F137" s="102" t="s">
        <v>758</v>
      </c>
      <c r="G137" s="102" t="s">
        <v>457</v>
      </c>
      <c r="H137" s="102" t="s">
        <v>222</v>
      </c>
      <c r="I137" s="102" t="s">
        <v>742</v>
      </c>
      <c r="J137" s="102" t="s">
        <v>250</v>
      </c>
      <c r="K137" s="103">
        <v>0.73</v>
      </c>
      <c r="L137" s="102" t="s">
        <v>102</v>
      </c>
      <c r="M137" s="104">
        <v>2.1000000000000001E-2</v>
      </c>
      <c r="N137" s="104">
        <v>5.0000000000000001E-4</v>
      </c>
      <c r="O137" s="103">
        <v>3223623.59</v>
      </c>
      <c r="P137" s="103">
        <v>109.25</v>
      </c>
      <c r="Q137" s="103">
        <v>0</v>
      </c>
      <c r="R137" s="103">
        <v>3521.808772075</v>
      </c>
      <c r="S137" s="104">
        <v>1.52E-2</v>
      </c>
      <c r="T137" s="104">
        <v>4.1999999999999997E-3</v>
      </c>
      <c r="U137" s="104">
        <v>1.1000000000000001E-3</v>
      </c>
    </row>
    <row r="138" spans="2:21" s="99" customFormat="1">
      <c r="B138" s="102" t="s">
        <v>759</v>
      </c>
      <c r="C138" s="102" t="s">
        <v>760</v>
      </c>
      <c r="D138" s="102" t="s">
        <v>100</v>
      </c>
      <c r="E138" s="102" t="s">
        <v>123</v>
      </c>
      <c r="F138" s="102" t="s">
        <v>758</v>
      </c>
      <c r="G138" s="102" t="s">
        <v>457</v>
      </c>
      <c r="H138" s="102" t="s">
        <v>222</v>
      </c>
      <c r="I138" s="102" t="s">
        <v>742</v>
      </c>
      <c r="J138" s="102" t="s">
        <v>761</v>
      </c>
      <c r="K138" s="103">
        <v>4.51</v>
      </c>
      <c r="L138" s="102" t="s">
        <v>102</v>
      </c>
      <c r="M138" s="104">
        <v>2.75E-2</v>
      </c>
      <c r="N138" s="104">
        <v>1.6799999999999999E-2</v>
      </c>
      <c r="O138" s="103">
        <v>3407422.04</v>
      </c>
      <c r="P138" s="103">
        <v>110.15</v>
      </c>
      <c r="Q138" s="103">
        <v>0</v>
      </c>
      <c r="R138" s="103">
        <v>3753.2753770600002</v>
      </c>
      <c r="S138" s="104">
        <v>7.1000000000000004E-3</v>
      </c>
      <c r="T138" s="104">
        <v>4.4999999999999997E-3</v>
      </c>
      <c r="U138" s="104">
        <v>1.1999999999999999E-3</v>
      </c>
    </row>
    <row r="139" spans="2:21" s="99" customFormat="1">
      <c r="B139" s="102" t="s">
        <v>762</v>
      </c>
      <c r="C139" s="102" t="s">
        <v>763</v>
      </c>
      <c r="D139" s="102" t="s">
        <v>100</v>
      </c>
      <c r="E139" s="102" t="s">
        <v>123</v>
      </c>
      <c r="F139" s="102" t="s">
        <v>758</v>
      </c>
      <c r="G139" s="102" t="s">
        <v>457</v>
      </c>
      <c r="H139" s="102" t="s">
        <v>222</v>
      </c>
      <c r="I139" s="102" t="s">
        <v>742</v>
      </c>
      <c r="J139" s="102" t="s">
        <v>764</v>
      </c>
      <c r="K139" s="103">
        <v>6.38</v>
      </c>
      <c r="L139" s="102" t="s">
        <v>102</v>
      </c>
      <c r="M139" s="104">
        <v>8.5000000000000006E-3</v>
      </c>
      <c r="N139" s="104">
        <v>2.1499999999999998E-2</v>
      </c>
      <c r="O139" s="103">
        <v>2623199</v>
      </c>
      <c r="P139" s="103">
        <v>96.35</v>
      </c>
      <c r="Q139" s="103">
        <v>0</v>
      </c>
      <c r="R139" s="103">
        <v>2527.4522364999998</v>
      </c>
      <c r="S139" s="104">
        <v>8.8000000000000005E-3</v>
      </c>
      <c r="T139" s="104">
        <v>3.0000000000000001E-3</v>
      </c>
      <c r="U139" s="104">
        <v>8.0000000000000004E-4</v>
      </c>
    </row>
    <row r="140" spans="2:21" s="99" customFormat="1">
      <c r="B140" s="102" t="s">
        <v>765</v>
      </c>
      <c r="C140" s="102" t="s">
        <v>766</v>
      </c>
      <c r="D140" s="102" t="s">
        <v>100</v>
      </c>
      <c r="E140" s="102" t="s">
        <v>123</v>
      </c>
      <c r="F140" s="102" t="s">
        <v>767</v>
      </c>
      <c r="G140" s="102" t="s">
        <v>462</v>
      </c>
      <c r="H140" s="102" t="s">
        <v>222</v>
      </c>
      <c r="I140" s="102" t="s">
        <v>742</v>
      </c>
      <c r="J140" s="102" t="s">
        <v>768</v>
      </c>
      <c r="K140" s="103">
        <v>3.4</v>
      </c>
      <c r="L140" s="102" t="s">
        <v>102</v>
      </c>
      <c r="M140" s="104">
        <v>1.6400000000000001E-2</v>
      </c>
      <c r="N140" s="104">
        <v>1.67E-2</v>
      </c>
      <c r="O140" s="103">
        <v>923955.4</v>
      </c>
      <c r="P140" s="103">
        <v>106.05</v>
      </c>
      <c r="Q140" s="103">
        <v>0</v>
      </c>
      <c r="R140" s="103">
        <v>979.85470169999996</v>
      </c>
      <c r="S140" s="104">
        <v>3.5000000000000001E-3</v>
      </c>
      <c r="T140" s="104">
        <v>1.1999999999999999E-3</v>
      </c>
      <c r="U140" s="104">
        <v>2.9999999999999997E-4</v>
      </c>
    </row>
    <row r="141" spans="2:21" s="99" customFormat="1">
      <c r="B141" s="102" t="s">
        <v>769</v>
      </c>
      <c r="C141" s="102" t="s">
        <v>770</v>
      </c>
      <c r="D141" s="102" t="s">
        <v>100</v>
      </c>
      <c r="E141" s="102" t="s">
        <v>123</v>
      </c>
      <c r="F141" s="102" t="s">
        <v>771</v>
      </c>
      <c r="G141" s="102" t="s">
        <v>746</v>
      </c>
      <c r="H141" s="102" t="s">
        <v>222</v>
      </c>
      <c r="I141" s="102" t="s">
        <v>742</v>
      </c>
      <c r="J141" s="102" t="s">
        <v>772</v>
      </c>
      <c r="K141" s="103">
        <v>3.93</v>
      </c>
      <c r="L141" s="102" t="s">
        <v>102</v>
      </c>
      <c r="M141" s="104">
        <v>1.4800000000000001E-2</v>
      </c>
      <c r="N141" s="104">
        <v>2.29E-2</v>
      </c>
      <c r="O141" s="103">
        <v>1382000</v>
      </c>
      <c r="P141" s="103">
        <v>100.44</v>
      </c>
      <c r="Q141" s="103">
        <v>0</v>
      </c>
      <c r="R141" s="103">
        <v>1388.0808</v>
      </c>
      <c r="S141" s="104">
        <v>3.5000000000000001E-3</v>
      </c>
      <c r="T141" s="104">
        <v>1.6999999999999999E-3</v>
      </c>
      <c r="U141" s="104">
        <v>4.0000000000000002E-4</v>
      </c>
    </row>
    <row r="142" spans="2:21" s="99" customFormat="1">
      <c r="B142" s="102" t="s">
        <v>773</v>
      </c>
      <c r="C142" s="102" t="s">
        <v>774</v>
      </c>
      <c r="D142" s="102" t="s">
        <v>100</v>
      </c>
      <c r="E142" s="102" t="s">
        <v>123</v>
      </c>
      <c r="F142" s="102" t="s">
        <v>775</v>
      </c>
      <c r="G142" s="102" t="s">
        <v>746</v>
      </c>
      <c r="H142" s="102" t="s">
        <v>222</v>
      </c>
      <c r="I142" s="102" t="s">
        <v>742</v>
      </c>
      <c r="J142" s="102" t="s">
        <v>651</v>
      </c>
      <c r="K142" s="103">
        <v>3.9</v>
      </c>
      <c r="L142" s="102" t="s">
        <v>102</v>
      </c>
      <c r="M142" s="104">
        <v>2.3E-2</v>
      </c>
      <c r="N142" s="104">
        <v>5.6899999999999999E-2</v>
      </c>
      <c r="O142" s="103">
        <v>1989557</v>
      </c>
      <c r="P142" s="103">
        <v>90.5</v>
      </c>
      <c r="Q142" s="103">
        <v>0</v>
      </c>
      <c r="R142" s="103">
        <v>1800.5490850000001</v>
      </c>
      <c r="S142" s="104">
        <v>8.2000000000000007E-3</v>
      </c>
      <c r="T142" s="104">
        <v>2.2000000000000001E-3</v>
      </c>
      <c r="U142" s="104">
        <v>5.9999999999999995E-4</v>
      </c>
    </row>
    <row r="143" spans="2:21" s="99" customFormat="1">
      <c r="B143" s="102" t="s">
        <v>776</v>
      </c>
      <c r="C143" s="102" t="s">
        <v>777</v>
      </c>
      <c r="D143" s="102" t="s">
        <v>100</v>
      </c>
      <c r="E143" s="102" t="s">
        <v>123</v>
      </c>
      <c r="F143" s="102" t="s">
        <v>778</v>
      </c>
      <c r="G143" s="102" t="s">
        <v>746</v>
      </c>
      <c r="H143" s="102" t="s">
        <v>222</v>
      </c>
      <c r="I143" s="102" t="s">
        <v>742</v>
      </c>
      <c r="J143" s="102" t="s">
        <v>283</v>
      </c>
      <c r="K143" s="103">
        <v>4.03</v>
      </c>
      <c r="L143" s="102" t="s">
        <v>102</v>
      </c>
      <c r="M143" s="104">
        <v>2.9499999999999998E-2</v>
      </c>
      <c r="N143" s="104">
        <v>3.56E-2</v>
      </c>
      <c r="O143" s="103">
        <v>1109000</v>
      </c>
      <c r="P143" s="103">
        <v>99.46</v>
      </c>
      <c r="Q143" s="103">
        <v>0</v>
      </c>
      <c r="R143" s="103">
        <v>1103.0114000000001</v>
      </c>
      <c r="S143" s="104">
        <v>6.1000000000000004E-3</v>
      </c>
      <c r="T143" s="104">
        <v>1.2999999999999999E-3</v>
      </c>
      <c r="U143" s="104">
        <v>4.0000000000000002E-4</v>
      </c>
    </row>
    <row r="144" spans="2:21" s="99" customFormat="1">
      <c r="B144" s="102" t="s">
        <v>779</v>
      </c>
      <c r="C144" s="102" t="s">
        <v>780</v>
      </c>
      <c r="D144" s="102" t="s">
        <v>100</v>
      </c>
      <c r="E144" s="102" t="s">
        <v>123</v>
      </c>
      <c r="F144" s="102" t="s">
        <v>781</v>
      </c>
      <c r="G144" s="102" t="s">
        <v>746</v>
      </c>
      <c r="H144" s="102" t="s">
        <v>222</v>
      </c>
      <c r="I144" s="102" t="s">
        <v>742</v>
      </c>
      <c r="J144" s="102" t="s">
        <v>651</v>
      </c>
      <c r="K144" s="103">
        <v>3.89</v>
      </c>
      <c r="L144" s="102" t="s">
        <v>102</v>
      </c>
      <c r="M144" s="104">
        <v>0.04</v>
      </c>
      <c r="N144" s="104">
        <v>8.8700000000000001E-2</v>
      </c>
      <c r="O144" s="103">
        <v>1060001</v>
      </c>
      <c r="P144" s="103">
        <v>87.18</v>
      </c>
      <c r="Q144" s="103">
        <v>0</v>
      </c>
      <c r="R144" s="103">
        <v>924.10887179999997</v>
      </c>
      <c r="S144" s="104">
        <v>1.9300000000000001E-2</v>
      </c>
      <c r="T144" s="104">
        <v>1.1000000000000001E-3</v>
      </c>
      <c r="U144" s="104">
        <v>2.9999999999999997E-4</v>
      </c>
    </row>
    <row r="145" spans="2:21" s="99" customFormat="1">
      <c r="B145" s="98" t="s">
        <v>260</v>
      </c>
      <c r="K145" s="100">
        <v>2.12</v>
      </c>
      <c r="N145" s="101">
        <v>-2.47E-2</v>
      </c>
      <c r="O145" s="100">
        <f>SUM(O146:O267)</f>
        <v>269830780.94</v>
      </c>
      <c r="Q145" s="100">
        <v>2227.20957</v>
      </c>
      <c r="R145" s="100">
        <v>282468.99743819778</v>
      </c>
      <c r="T145" s="101">
        <v>0.33989999999999998</v>
      </c>
      <c r="U145" s="101">
        <v>9.0700000000000003E-2</v>
      </c>
    </row>
    <row r="146" spans="2:21" s="99" customFormat="1">
      <c r="B146" s="102" t="s">
        <v>782</v>
      </c>
      <c r="C146" s="102" t="s">
        <v>783</v>
      </c>
      <c r="D146" s="102" t="s">
        <v>100</v>
      </c>
      <c r="E146" s="102" t="s">
        <v>123</v>
      </c>
      <c r="F146" s="102" t="s">
        <v>380</v>
      </c>
      <c r="G146" s="102" t="s">
        <v>373</v>
      </c>
      <c r="H146" s="102" t="s">
        <v>206</v>
      </c>
      <c r="I146" s="102" t="s">
        <v>207</v>
      </c>
      <c r="J146" s="102" t="s">
        <v>761</v>
      </c>
      <c r="K146" s="103">
        <v>0.4</v>
      </c>
      <c r="L146" s="102" t="s">
        <v>102</v>
      </c>
      <c r="M146" s="104">
        <v>9.7999999999999997E-3</v>
      </c>
      <c r="N146" s="104">
        <v>-0.99670000000000003</v>
      </c>
      <c r="O146" s="103">
        <v>720000</v>
      </c>
      <c r="P146" s="103">
        <v>1002.56</v>
      </c>
      <c r="Q146" s="103">
        <v>0</v>
      </c>
      <c r="R146" s="103">
        <v>7218.4319999999998</v>
      </c>
      <c r="S146" s="104">
        <v>8.0000000000000004E-4</v>
      </c>
      <c r="T146" s="104">
        <v>8.6999999999999994E-3</v>
      </c>
      <c r="U146" s="104">
        <v>2.3E-3</v>
      </c>
    </row>
    <row r="147" spans="2:21" s="99" customFormat="1">
      <c r="B147" s="102" t="s">
        <v>784</v>
      </c>
      <c r="C147" s="102" t="s">
        <v>785</v>
      </c>
      <c r="D147" s="102" t="s">
        <v>100</v>
      </c>
      <c r="E147" s="102" t="s">
        <v>123</v>
      </c>
      <c r="F147" s="102" t="s">
        <v>380</v>
      </c>
      <c r="G147" s="102" t="s">
        <v>373</v>
      </c>
      <c r="H147" s="102" t="s">
        <v>206</v>
      </c>
      <c r="I147" s="102" t="s">
        <v>207</v>
      </c>
      <c r="J147" s="102" t="s">
        <v>238</v>
      </c>
      <c r="K147" s="103">
        <v>1.41</v>
      </c>
      <c r="L147" s="102" t="s">
        <v>102</v>
      </c>
      <c r="M147" s="104">
        <v>1.8700000000000001E-2</v>
      </c>
      <c r="N147" s="104">
        <v>1.84E-2</v>
      </c>
      <c r="O147" s="103">
        <v>5820010.6299999999</v>
      </c>
      <c r="P147" s="103">
        <v>101.1</v>
      </c>
      <c r="Q147" s="103">
        <v>0</v>
      </c>
      <c r="R147" s="103">
        <v>5884.0307469299996</v>
      </c>
      <c r="S147" s="104">
        <v>7.0000000000000001E-3</v>
      </c>
      <c r="T147" s="104">
        <v>7.1000000000000004E-3</v>
      </c>
      <c r="U147" s="104">
        <v>1.9E-3</v>
      </c>
    </row>
    <row r="148" spans="2:21" s="99" customFormat="1">
      <c r="B148" s="102" t="s">
        <v>786</v>
      </c>
      <c r="C148" s="102" t="s">
        <v>787</v>
      </c>
      <c r="D148" s="102" t="s">
        <v>100</v>
      </c>
      <c r="E148" s="102" t="s">
        <v>123</v>
      </c>
      <c r="F148" s="102" t="s">
        <v>380</v>
      </c>
      <c r="G148" s="102" t="s">
        <v>373</v>
      </c>
      <c r="H148" s="102" t="s">
        <v>206</v>
      </c>
      <c r="I148" s="102" t="s">
        <v>207</v>
      </c>
      <c r="J148" s="102" t="s">
        <v>788</v>
      </c>
      <c r="K148" s="103">
        <v>4.08</v>
      </c>
      <c r="L148" s="102" t="s">
        <v>102</v>
      </c>
      <c r="M148" s="104">
        <v>2.6800000000000001E-2</v>
      </c>
      <c r="N148" s="104">
        <v>3.1399999999999997E-2</v>
      </c>
      <c r="O148" s="103">
        <v>6164720.2000000002</v>
      </c>
      <c r="P148" s="103">
        <v>99.68</v>
      </c>
      <c r="Q148" s="103">
        <v>0</v>
      </c>
      <c r="R148" s="103">
        <v>6144.9930953599996</v>
      </c>
      <c r="S148" s="104">
        <v>2.0999999999999999E-3</v>
      </c>
      <c r="T148" s="104">
        <v>7.4000000000000003E-3</v>
      </c>
      <c r="U148" s="104">
        <v>2E-3</v>
      </c>
    </row>
    <row r="149" spans="2:21" s="99" customFormat="1">
      <c r="B149" s="102" t="s">
        <v>789</v>
      </c>
      <c r="C149" s="102" t="s">
        <v>790</v>
      </c>
      <c r="D149" s="102" t="s">
        <v>100</v>
      </c>
      <c r="E149" s="102" t="s">
        <v>123</v>
      </c>
      <c r="F149" s="102" t="s">
        <v>791</v>
      </c>
      <c r="G149" s="102" t="s">
        <v>365</v>
      </c>
      <c r="H149" s="102" t="s">
        <v>388</v>
      </c>
      <c r="I149" s="102" t="s">
        <v>150</v>
      </c>
      <c r="J149" s="102" t="s">
        <v>792</v>
      </c>
      <c r="K149" s="103">
        <v>2.1</v>
      </c>
      <c r="L149" s="102" t="s">
        <v>102</v>
      </c>
      <c r="M149" s="104">
        <v>9.9000000000000008E-3</v>
      </c>
      <c r="N149" s="104">
        <v>7.0000000000000001E-3</v>
      </c>
      <c r="O149" s="103">
        <v>9794000</v>
      </c>
      <c r="P149" s="103">
        <v>101.69</v>
      </c>
      <c r="Q149" s="103">
        <v>0</v>
      </c>
      <c r="R149" s="103">
        <v>9959.5185999999994</v>
      </c>
      <c r="S149" s="104">
        <v>1.3599999999999999E-2</v>
      </c>
      <c r="T149" s="104">
        <v>1.2E-2</v>
      </c>
      <c r="U149" s="104">
        <v>3.2000000000000002E-3</v>
      </c>
    </row>
    <row r="150" spans="2:21" s="99" customFormat="1">
      <c r="B150" s="102" t="s">
        <v>793</v>
      </c>
      <c r="C150" s="102" t="s">
        <v>794</v>
      </c>
      <c r="D150" s="102" t="s">
        <v>100</v>
      </c>
      <c r="E150" s="102" t="s">
        <v>123</v>
      </c>
      <c r="F150" s="102" t="s">
        <v>791</v>
      </c>
      <c r="G150" s="102" t="s">
        <v>365</v>
      </c>
      <c r="H150" s="102" t="s">
        <v>388</v>
      </c>
      <c r="I150" s="102" t="s">
        <v>150</v>
      </c>
      <c r="J150" s="102" t="s">
        <v>795</v>
      </c>
      <c r="K150" s="103">
        <v>4.57</v>
      </c>
      <c r="L150" s="102" t="s">
        <v>102</v>
      </c>
      <c r="M150" s="104">
        <v>1.2E-2</v>
      </c>
      <c r="N150" s="104">
        <v>3.3599999999999998E-2</v>
      </c>
      <c r="O150" s="103">
        <v>3534584</v>
      </c>
      <c r="P150" s="103">
        <v>93.44</v>
      </c>
      <c r="Q150" s="103">
        <v>0</v>
      </c>
      <c r="R150" s="103">
        <v>3302.7152895999998</v>
      </c>
      <c r="S150" s="104">
        <v>3.2199999999999999E-2</v>
      </c>
      <c r="T150" s="104">
        <v>4.0000000000000001E-3</v>
      </c>
      <c r="U150" s="104">
        <v>1.1000000000000001E-3</v>
      </c>
    </row>
    <row r="151" spans="2:21" s="99" customFormat="1">
      <c r="B151" s="102" t="s">
        <v>796</v>
      </c>
      <c r="C151" s="102" t="s">
        <v>797</v>
      </c>
      <c r="D151" s="102" t="s">
        <v>100</v>
      </c>
      <c r="E151" s="102" t="s">
        <v>123</v>
      </c>
      <c r="F151" s="102" t="s">
        <v>384</v>
      </c>
      <c r="G151" s="102" t="s">
        <v>373</v>
      </c>
      <c r="H151" s="102" t="s">
        <v>206</v>
      </c>
      <c r="I151" s="102" t="s">
        <v>207</v>
      </c>
      <c r="J151" s="102" t="s">
        <v>798</v>
      </c>
      <c r="K151" s="103">
        <v>1.71</v>
      </c>
      <c r="L151" s="102" t="s">
        <v>102</v>
      </c>
      <c r="M151" s="104">
        <v>3.0099999999999998E-2</v>
      </c>
      <c r="N151" s="104">
        <v>2.53E-2</v>
      </c>
      <c r="O151" s="103">
        <v>9609121</v>
      </c>
      <c r="P151" s="103">
        <v>101.58</v>
      </c>
      <c r="Q151" s="103">
        <v>0</v>
      </c>
      <c r="R151" s="103">
        <v>9760.9451117999997</v>
      </c>
      <c r="S151" s="104">
        <v>8.3999999999999995E-3</v>
      </c>
      <c r="T151" s="104">
        <v>1.17E-2</v>
      </c>
      <c r="U151" s="104">
        <v>3.0999999999999999E-3</v>
      </c>
    </row>
    <row r="152" spans="2:21" s="99" customFormat="1">
      <c r="B152" s="102" t="s">
        <v>799</v>
      </c>
      <c r="C152" s="102" t="s">
        <v>800</v>
      </c>
      <c r="D152" s="102" t="s">
        <v>100</v>
      </c>
      <c r="E152" s="102" t="s">
        <v>123</v>
      </c>
      <c r="F152" s="102" t="s">
        <v>384</v>
      </c>
      <c r="G152" s="102" t="s">
        <v>373</v>
      </c>
      <c r="H152" s="102" t="s">
        <v>206</v>
      </c>
      <c r="I152" s="102" t="s">
        <v>207</v>
      </c>
      <c r="J152" s="102" t="s">
        <v>283</v>
      </c>
      <c r="K152" s="103">
        <v>1.63</v>
      </c>
      <c r="L152" s="102" t="s">
        <v>102</v>
      </c>
      <c r="M152" s="104">
        <v>2.0199999999999999E-2</v>
      </c>
      <c r="N152" s="104">
        <v>2.3900000000000001E-2</v>
      </c>
      <c r="O152" s="103">
        <v>10113674</v>
      </c>
      <c r="P152" s="103">
        <v>100.08</v>
      </c>
      <c r="Q152" s="103">
        <v>0</v>
      </c>
      <c r="R152" s="103">
        <v>10121.7649392</v>
      </c>
      <c r="S152" s="104">
        <v>6.0000000000000001E-3</v>
      </c>
      <c r="T152" s="104">
        <v>1.2200000000000001E-2</v>
      </c>
      <c r="U152" s="104">
        <v>3.3E-3</v>
      </c>
    </row>
    <row r="153" spans="2:21" s="99" customFormat="1">
      <c r="B153" s="102" t="s">
        <v>801</v>
      </c>
      <c r="C153" s="102" t="s">
        <v>802</v>
      </c>
      <c r="D153" s="102" t="s">
        <v>100</v>
      </c>
      <c r="E153" s="102" t="s">
        <v>123</v>
      </c>
      <c r="F153" s="102" t="s">
        <v>384</v>
      </c>
      <c r="G153" s="102" t="s">
        <v>373</v>
      </c>
      <c r="H153" s="102" t="s">
        <v>206</v>
      </c>
      <c r="I153" s="102" t="s">
        <v>207</v>
      </c>
      <c r="J153" s="102" t="s">
        <v>803</v>
      </c>
      <c r="K153" s="103">
        <v>5.16</v>
      </c>
      <c r="L153" s="102" t="s">
        <v>102</v>
      </c>
      <c r="M153" s="104">
        <v>2.76E-2</v>
      </c>
      <c r="N153" s="104">
        <v>3.1899999999999998E-2</v>
      </c>
      <c r="O153" s="103">
        <v>2226312</v>
      </c>
      <c r="P153" s="103">
        <v>98.65</v>
      </c>
      <c r="Q153" s="103">
        <v>0</v>
      </c>
      <c r="R153" s="103">
        <v>2196.2567880000001</v>
      </c>
      <c r="S153" s="104">
        <v>1.6999999999999999E-3</v>
      </c>
      <c r="T153" s="104">
        <v>2.5999999999999999E-3</v>
      </c>
      <c r="U153" s="104">
        <v>6.9999999999999999E-4</v>
      </c>
    </row>
    <row r="154" spans="2:21" s="99" customFormat="1">
      <c r="B154" s="102" t="s">
        <v>804</v>
      </c>
      <c r="C154" s="102" t="s">
        <v>805</v>
      </c>
      <c r="D154" s="102" t="s">
        <v>100</v>
      </c>
      <c r="E154" s="102" t="s">
        <v>123</v>
      </c>
      <c r="F154" s="102" t="s">
        <v>395</v>
      </c>
      <c r="G154" s="102" t="s">
        <v>373</v>
      </c>
      <c r="H154" s="102" t="s">
        <v>388</v>
      </c>
      <c r="I154" s="102" t="s">
        <v>150</v>
      </c>
      <c r="J154" s="102" t="s">
        <v>806</v>
      </c>
      <c r="K154" s="103">
        <v>2.15</v>
      </c>
      <c r="L154" s="102" t="s">
        <v>102</v>
      </c>
      <c r="M154" s="104">
        <v>1.09E-2</v>
      </c>
      <c r="N154" s="104">
        <v>2.4400000000000002E-2</v>
      </c>
      <c r="O154" s="103">
        <v>1663381</v>
      </c>
      <c r="P154" s="103">
        <v>98.04</v>
      </c>
      <c r="Q154" s="103">
        <v>0</v>
      </c>
      <c r="R154" s="103">
        <v>1630.7787324000001</v>
      </c>
      <c r="S154" s="104">
        <v>2.2000000000000001E-3</v>
      </c>
      <c r="T154" s="104">
        <v>2E-3</v>
      </c>
      <c r="U154" s="104">
        <v>5.0000000000000001E-4</v>
      </c>
    </row>
    <row r="155" spans="2:21" s="99" customFormat="1">
      <c r="B155" s="102" t="s">
        <v>807</v>
      </c>
      <c r="C155" s="102" t="s">
        <v>808</v>
      </c>
      <c r="D155" s="102" t="s">
        <v>100</v>
      </c>
      <c r="E155" s="102" t="s">
        <v>123</v>
      </c>
      <c r="F155" s="102" t="s">
        <v>395</v>
      </c>
      <c r="G155" s="102" t="s">
        <v>373</v>
      </c>
      <c r="H155" s="102" t="s">
        <v>206</v>
      </c>
      <c r="I155" s="102" t="s">
        <v>207</v>
      </c>
      <c r="J155" s="102" t="s">
        <v>809</v>
      </c>
      <c r="K155" s="103">
        <v>2.86</v>
      </c>
      <c r="L155" s="102" t="s">
        <v>102</v>
      </c>
      <c r="M155" s="104">
        <v>2.98E-2</v>
      </c>
      <c r="N155" s="104">
        <v>2.58E-2</v>
      </c>
      <c r="O155" s="103">
        <v>2215824</v>
      </c>
      <c r="P155" s="103">
        <v>101.3</v>
      </c>
      <c r="Q155" s="103">
        <v>0</v>
      </c>
      <c r="R155" s="103">
        <v>2244.6297119999999</v>
      </c>
      <c r="S155" s="104">
        <v>8.9999999999999998E-4</v>
      </c>
      <c r="T155" s="104">
        <v>2.7000000000000001E-3</v>
      </c>
      <c r="U155" s="104">
        <v>6.9999999999999999E-4</v>
      </c>
    </row>
    <row r="156" spans="2:21" s="99" customFormat="1">
      <c r="B156" s="102" t="s">
        <v>810</v>
      </c>
      <c r="C156" s="102" t="s">
        <v>811</v>
      </c>
      <c r="D156" s="102" t="s">
        <v>100</v>
      </c>
      <c r="E156" s="102" t="s">
        <v>123</v>
      </c>
      <c r="F156" s="102" t="s">
        <v>812</v>
      </c>
      <c r="G156" s="102" t="s">
        <v>457</v>
      </c>
      <c r="H156" s="102" t="s">
        <v>206</v>
      </c>
      <c r="I156" s="102" t="s">
        <v>207</v>
      </c>
      <c r="J156" s="102" t="s">
        <v>318</v>
      </c>
      <c r="K156" s="103">
        <v>2.89</v>
      </c>
      <c r="L156" s="102" t="s">
        <v>102</v>
      </c>
      <c r="M156" s="104">
        <v>1.44E-2</v>
      </c>
      <c r="N156" s="104">
        <v>2.64E-2</v>
      </c>
      <c r="O156" s="103">
        <v>3754682.77</v>
      </c>
      <c r="P156" s="103">
        <v>97</v>
      </c>
      <c r="Q156" s="103">
        <v>0</v>
      </c>
      <c r="R156" s="103">
        <v>3642.0422868999999</v>
      </c>
      <c r="S156" s="104">
        <v>6.3E-3</v>
      </c>
      <c r="T156" s="104">
        <v>4.4000000000000003E-3</v>
      </c>
      <c r="U156" s="104">
        <v>1.1999999999999999E-3</v>
      </c>
    </row>
    <row r="157" spans="2:21" s="99" customFormat="1">
      <c r="B157" s="102" t="s">
        <v>813</v>
      </c>
      <c r="C157" s="102" t="s">
        <v>814</v>
      </c>
      <c r="D157" s="102" t="s">
        <v>100</v>
      </c>
      <c r="E157" s="102" t="s">
        <v>123</v>
      </c>
      <c r="F157" s="102" t="s">
        <v>437</v>
      </c>
      <c r="G157" s="102" t="s">
        <v>373</v>
      </c>
      <c r="H157" s="102" t="s">
        <v>206</v>
      </c>
      <c r="I157" s="102" t="s">
        <v>207</v>
      </c>
      <c r="J157" s="102" t="s">
        <v>815</v>
      </c>
      <c r="K157" s="103">
        <v>4.51</v>
      </c>
      <c r="L157" s="102" t="s">
        <v>102</v>
      </c>
      <c r="M157" s="104">
        <v>2.5000000000000001E-2</v>
      </c>
      <c r="N157" s="104">
        <v>3.1699999999999999E-2</v>
      </c>
      <c r="O157" s="103">
        <v>5529000</v>
      </c>
      <c r="P157" s="103">
        <v>98.4</v>
      </c>
      <c r="Q157" s="103">
        <v>0</v>
      </c>
      <c r="R157" s="103">
        <v>5440.5360000000001</v>
      </c>
      <c r="S157" s="104">
        <v>1.6999999999999999E-3</v>
      </c>
      <c r="T157" s="104">
        <v>6.4999999999999997E-3</v>
      </c>
      <c r="U157" s="104">
        <v>1.6999999999999999E-3</v>
      </c>
    </row>
    <row r="158" spans="2:21" s="99" customFormat="1">
      <c r="B158" s="102" t="s">
        <v>816</v>
      </c>
      <c r="C158" s="102" t="s">
        <v>817</v>
      </c>
      <c r="D158" s="102" t="s">
        <v>100</v>
      </c>
      <c r="E158" s="102" t="s">
        <v>123</v>
      </c>
      <c r="F158" s="102" t="s">
        <v>461</v>
      </c>
      <c r="G158" s="102" t="s">
        <v>462</v>
      </c>
      <c r="H158" s="102" t="s">
        <v>463</v>
      </c>
      <c r="I158" s="102" t="s">
        <v>150</v>
      </c>
      <c r="J158" s="102" t="s">
        <v>818</v>
      </c>
      <c r="K158" s="103">
        <v>0.78</v>
      </c>
      <c r="L158" s="102" t="s">
        <v>102</v>
      </c>
      <c r="M158" s="104">
        <v>4.8000000000000001E-2</v>
      </c>
      <c r="N158" s="104">
        <v>1.61E-2</v>
      </c>
      <c r="O158" s="103">
        <v>11275531.33</v>
      </c>
      <c r="P158" s="103">
        <v>103.51</v>
      </c>
      <c r="Q158" s="103">
        <v>0</v>
      </c>
      <c r="R158" s="103">
        <v>11671.302479683</v>
      </c>
      <c r="S158" s="104">
        <v>8.3000000000000001E-3</v>
      </c>
      <c r="T158" s="104">
        <v>1.4E-2</v>
      </c>
      <c r="U158" s="104">
        <v>3.7000000000000002E-3</v>
      </c>
    </row>
    <row r="159" spans="2:21" s="99" customFormat="1">
      <c r="B159" s="102" t="s">
        <v>819</v>
      </c>
      <c r="C159" s="102" t="s">
        <v>820</v>
      </c>
      <c r="D159" s="102" t="s">
        <v>100</v>
      </c>
      <c r="E159" s="102" t="s">
        <v>123</v>
      </c>
      <c r="F159" s="102" t="s">
        <v>477</v>
      </c>
      <c r="G159" s="102" t="s">
        <v>457</v>
      </c>
      <c r="H159" s="102" t="s">
        <v>463</v>
      </c>
      <c r="I159" s="102" t="s">
        <v>150</v>
      </c>
      <c r="J159" s="102" t="s">
        <v>590</v>
      </c>
      <c r="K159" s="103">
        <v>1.48</v>
      </c>
      <c r="L159" s="102" t="s">
        <v>102</v>
      </c>
      <c r="M159" s="104">
        <v>1.6299999999999999E-2</v>
      </c>
      <c r="N159" s="104">
        <v>2.2499999999999999E-2</v>
      </c>
      <c r="O159" s="103">
        <v>4730086.75</v>
      </c>
      <c r="P159" s="103">
        <v>99.09</v>
      </c>
      <c r="Q159" s="103">
        <v>0</v>
      </c>
      <c r="R159" s="103">
        <v>4687.0429605749996</v>
      </c>
      <c r="S159" s="104">
        <v>1.5100000000000001E-2</v>
      </c>
      <c r="T159" s="104">
        <v>5.5999999999999999E-3</v>
      </c>
      <c r="U159" s="104">
        <v>1.5E-3</v>
      </c>
    </row>
    <row r="160" spans="2:21" s="99" customFormat="1">
      <c r="B160" s="102" t="s">
        <v>821</v>
      </c>
      <c r="C160" s="102" t="s">
        <v>822</v>
      </c>
      <c r="D160" s="102" t="s">
        <v>100</v>
      </c>
      <c r="E160" s="102" t="s">
        <v>123</v>
      </c>
      <c r="F160" s="102" t="s">
        <v>440</v>
      </c>
      <c r="G160" s="102" t="s">
        <v>373</v>
      </c>
      <c r="H160" s="102" t="s">
        <v>452</v>
      </c>
      <c r="I160" s="102" t="s">
        <v>207</v>
      </c>
      <c r="J160" s="102" t="s">
        <v>823</v>
      </c>
      <c r="K160" s="103">
        <v>0.92</v>
      </c>
      <c r="L160" s="102" t="s">
        <v>102</v>
      </c>
      <c r="M160" s="104">
        <v>6.5000000000000002E-2</v>
      </c>
      <c r="N160" s="104">
        <v>1.3100000000000001E-2</v>
      </c>
      <c r="O160" s="103">
        <v>2062697.34</v>
      </c>
      <c r="P160" s="103">
        <v>105.24</v>
      </c>
      <c r="Q160" s="103">
        <v>0</v>
      </c>
      <c r="R160" s="103">
        <v>2170.7826806160001</v>
      </c>
      <c r="S160" s="104">
        <v>2.7199999999999998E-2</v>
      </c>
      <c r="T160" s="104">
        <v>2.5999999999999999E-3</v>
      </c>
      <c r="U160" s="104">
        <v>6.9999999999999999E-4</v>
      </c>
    </row>
    <row r="161" spans="2:21" s="99" customFormat="1">
      <c r="B161" s="102" t="s">
        <v>824</v>
      </c>
      <c r="C161" s="102" t="s">
        <v>825</v>
      </c>
      <c r="D161" s="102" t="s">
        <v>100</v>
      </c>
      <c r="E161" s="102" t="s">
        <v>123</v>
      </c>
      <c r="F161" s="102" t="s">
        <v>826</v>
      </c>
      <c r="G161" s="102" t="s">
        <v>827</v>
      </c>
      <c r="H161" s="102" t="s">
        <v>452</v>
      </c>
      <c r="I161" s="102" t="s">
        <v>207</v>
      </c>
      <c r="J161" s="102" t="s">
        <v>828</v>
      </c>
      <c r="K161" s="103">
        <v>3.21</v>
      </c>
      <c r="L161" s="102" t="s">
        <v>102</v>
      </c>
      <c r="M161" s="104">
        <v>2.6100000000000002E-2</v>
      </c>
      <c r="N161" s="104">
        <v>2.7699999999999999E-2</v>
      </c>
      <c r="O161" s="103">
        <v>6975183.6600000001</v>
      </c>
      <c r="P161" s="103">
        <v>99.56</v>
      </c>
      <c r="Q161" s="103">
        <v>0</v>
      </c>
      <c r="R161" s="103">
        <v>6944.4928518959996</v>
      </c>
      <c r="S161" s="104">
        <v>1.3599999999999999E-2</v>
      </c>
      <c r="T161" s="104">
        <v>8.3999999999999995E-3</v>
      </c>
      <c r="U161" s="104">
        <v>2.2000000000000001E-3</v>
      </c>
    </row>
    <row r="162" spans="2:21" s="99" customFormat="1">
      <c r="B162" s="102" t="s">
        <v>829</v>
      </c>
      <c r="C162" s="102" t="s">
        <v>830</v>
      </c>
      <c r="D162" s="102" t="s">
        <v>100</v>
      </c>
      <c r="E162" s="102" t="s">
        <v>123</v>
      </c>
      <c r="F162" s="102" t="s">
        <v>831</v>
      </c>
      <c r="G162" s="102" t="s">
        <v>832</v>
      </c>
      <c r="H162" s="102" t="s">
        <v>452</v>
      </c>
      <c r="I162" s="102" t="s">
        <v>207</v>
      </c>
      <c r="J162" s="102" t="s">
        <v>833</v>
      </c>
      <c r="K162" s="103">
        <v>0.92</v>
      </c>
      <c r="L162" s="102" t="s">
        <v>102</v>
      </c>
      <c r="M162" s="104">
        <v>1.7000000000000001E-2</v>
      </c>
      <c r="N162" s="104">
        <v>1.03E-2</v>
      </c>
      <c r="O162" s="103">
        <v>1973275.84</v>
      </c>
      <c r="P162" s="103">
        <v>100.75</v>
      </c>
      <c r="Q162" s="103">
        <v>0</v>
      </c>
      <c r="R162" s="103">
        <v>1988.0754088000001</v>
      </c>
      <c r="S162" s="104">
        <v>6.4000000000000003E-3</v>
      </c>
      <c r="T162" s="104">
        <v>2.3999999999999998E-3</v>
      </c>
      <c r="U162" s="104">
        <v>5.9999999999999995E-4</v>
      </c>
    </row>
    <row r="163" spans="2:21" s="99" customFormat="1">
      <c r="B163" s="102" t="s">
        <v>834</v>
      </c>
      <c r="C163" s="102" t="s">
        <v>835</v>
      </c>
      <c r="D163" s="102" t="s">
        <v>100</v>
      </c>
      <c r="E163" s="102" t="s">
        <v>123</v>
      </c>
      <c r="F163" s="102" t="s">
        <v>836</v>
      </c>
      <c r="G163" s="102" t="s">
        <v>832</v>
      </c>
      <c r="H163" s="102" t="s">
        <v>511</v>
      </c>
      <c r="I163" s="102" t="s">
        <v>207</v>
      </c>
      <c r="J163" s="102" t="s">
        <v>521</v>
      </c>
      <c r="K163" s="103">
        <v>3.83</v>
      </c>
      <c r="L163" s="102" t="s">
        <v>102</v>
      </c>
      <c r="M163" s="104">
        <v>1.0800000000000001E-2</v>
      </c>
      <c r="N163" s="104">
        <v>2.9399999999999999E-2</v>
      </c>
      <c r="O163" s="103">
        <v>4172455</v>
      </c>
      <c r="P163" s="103">
        <v>93.18</v>
      </c>
      <c r="Q163" s="103">
        <v>0</v>
      </c>
      <c r="R163" s="103">
        <v>3887.8935689999998</v>
      </c>
      <c r="S163" s="104">
        <v>3.2000000000000002E-3</v>
      </c>
      <c r="T163" s="104">
        <v>4.7000000000000002E-3</v>
      </c>
      <c r="U163" s="104">
        <v>1.1999999999999999E-3</v>
      </c>
    </row>
    <row r="164" spans="2:21" s="99" customFormat="1">
      <c r="B164" s="102" t="s">
        <v>837</v>
      </c>
      <c r="C164" s="102" t="s">
        <v>838</v>
      </c>
      <c r="D164" s="102" t="s">
        <v>100</v>
      </c>
      <c r="E164" s="102" t="s">
        <v>123</v>
      </c>
      <c r="F164" s="102" t="s">
        <v>839</v>
      </c>
      <c r="G164" s="102" t="s">
        <v>671</v>
      </c>
      <c r="H164" s="102" t="s">
        <v>511</v>
      </c>
      <c r="I164" s="102" t="s">
        <v>207</v>
      </c>
      <c r="J164" s="102" t="s">
        <v>823</v>
      </c>
      <c r="K164" s="103">
        <v>0.91</v>
      </c>
      <c r="L164" s="102" t="s">
        <v>102</v>
      </c>
      <c r="M164" s="104">
        <v>1.9099999999999999E-2</v>
      </c>
      <c r="N164" s="104">
        <v>2.7199999999999998E-2</v>
      </c>
      <c r="O164" s="103">
        <v>6786298.6500000004</v>
      </c>
      <c r="P164" s="103">
        <v>100.1</v>
      </c>
      <c r="Q164" s="103">
        <v>0</v>
      </c>
      <c r="R164" s="103">
        <v>6793.0849486500001</v>
      </c>
      <c r="S164" s="104">
        <v>1.8499999999999999E-2</v>
      </c>
      <c r="T164" s="104">
        <v>8.2000000000000007E-3</v>
      </c>
      <c r="U164" s="104">
        <v>2.2000000000000001E-3</v>
      </c>
    </row>
    <row r="165" spans="2:21" s="99" customFormat="1">
      <c r="B165" s="102" t="s">
        <v>840</v>
      </c>
      <c r="C165" s="102" t="s">
        <v>841</v>
      </c>
      <c r="D165" s="102" t="s">
        <v>100</v>
      </c>
      <c r="E165" s="102" t="s">
        <v>123</v>
      </c>
      <c r="F165" s="102" t="s">
        <v>520</v>
      </c>
      <c r="G165" s="102" t="s">
        <v>457</v>
      </c>
      <c r="H165" s="102" t="s">
        <v>511</v>
      </c>
      <c r="I165" s="102" t="s">
        <v>207</v>
      </c>
      <c r="J165" s="102" t="s">
        <v>369</v>
      </c>
      <c r="K165" s="103">
        <v>1</v>
      </c>
      <c r="L165" s="102" t="s">
        <v>102</v>
      </c>
      <c r="M165" s="104">
        <v>3.5000000000000003E-2</v>
      </c>
      <c r="N165" s="104">
        <v>1.32E-2</v>
      </c>
      <c r="O165" s="103">
        <v>178056.92</v>
      </c>
      <c r="P165" s="103">
        <v>102.15</v>
      </c>
      <c r="Q165" s="103">
        <v>18.213740000000001</v>
      </c>
      <c r="R165" s="103">
        <v>200.09888377999999</v>
      </c>
      <c r="S165" s="104">
        <v>1.6000000000000001E-3</v>
      </c>
      <c r="T165" s="104">
        <v>2.0000000000000001E-4</v>
      </c>
      <c r="U165" s="104">
        <v>1E-4</v>
      </c>
    </row>
    <row r="166" spans="2:21" s="99" customFormat="1">
      <c r="B166" s="102" t="s">
        <v>842</v>
      </c>
      <c r="C166" s="102" t="s">
        <v>843</v>
      </c>
      <c r="D166" s="102" t="s">
        <v>100</v>
      </c>
      <c r="E166" s="102" t="s">
        <v>123</v>
      </c>
      <c r="F166" s="102" t="s">
        <v>844</v>
      </c>
      <c r="G166" s="102" t="s">
        <v>647</v>
      </c>
      <c r="H166" s="102" t="s">
        <v>511</v>
      </c>
      <c r="I166" s="102" t="s">
        <v>207</v>
      </c>
      <c r="J166" s="102" t="s">
        <v>624</v>
      </c>
      <c r="K166" s="103">
        <v>2.78</v>
      </c>
      <c r="L166" s="102" t="s">
        <v>102</v>
      </c>
      <c r="M166" s="104">
        <v>5.45E-2</v>
      </c>
      <c r="N166" s="104">
        <v>6.6699999999999995E-2</v>
      </c>
      <c r="O166" s="103">
        <v>2877167.77</v>
      </c>
      <c r="P166" s="103">
        <v>97.57</v>
      </c>
      <c r="Q166" s="103">
        <v>0</v>
      </c>
      <c r="R166" s="103">
        <v>2807.252593189</v>
      </c>
      <c r="S166" s="104">
        <v>9.4000000000000004E-3</v>
      </c>
      <c r="T166" s="104">
        <v>3.3999999999999998E-3</v>
      </c>
      <c r="U166" s="104">
        <v>8.9999999999999998E-4</v>
      </c>
    </row>
    <row r="167" spans="2:21" s="99" customFormat="1">
      <c r="B167" s="102" t="s">
        <v>845</v>
      </c>
      <c r="C167" s="102" t="s">
        <v>846</v>
      </c>
      <c r="D167" s="102" t="s">
        <v>100</v>
      </c>
      <c r="E167" s="102" t="s">
        <v>123</v>
      </c>
      <c r="F167" s="102" t="s">
        <v>844</v>
      </c>
      <c r="G167" s="102" t="s">
        <v>647</v>
      </c>
      <c r="H167" s="102" t="s">
        <v>511</v>
      </c>
      <c r="I167" s="102" t="s">
        <v>207</v>
      </c>
      <c r="J167" s="102" t="s">
        <v>847</v>
      </c>
      <c r="K167" s="103">
        <v>1.83</v>
      </c>
      <c r="L167" s="102" t="s">
        <v>102</v>
      </c>
      <c r="M167" s="104">
        <v>3.15E-2</v>
      </c>
      <c r="N167" s="104">
        <v>6.6500000000000004E-2</v>
      </c>
      <c r="O167" s="103">
        <v>1242522.8500000001</v>
      </c>
      <c r="P167" s="103">
        <v>94.39</v>
      </c>
      <c r="Q167" s="103">
        <v>0</v>
      </c>
      <c r="R167" s="103">
        <v>1172.817318115</v>
      </c>
      <c r="S167" s="104">
        <v>5.5999999999999999E-3</v>
      </c>
      <c r="T167" s="104">
        <v>1.4E-3</v>
      </c>
      <c r="U167" s="104">
        <v>4.0000000000000002E-4</v>
      </c>
    </row>
    <row r="168" spans="2:21" s="99" customFormat="1">
      <c r="B168" s="102" t="s">
        <v>848</v>
      </c>
      <c r="C168" s="102" t="s">
        <v>849</v>
      </c>
      <c r="D168" s="102" t="s">
        <v>100</v>
      </c>
      <c r="E168" s="102" t="s">
        <v>123</v>
      </c>
      <c r="F168" s="102" t="s">
        <v>850</v>
      </c>
      <c r="G168" s="102" t="s">
        <v>851</v>
      </c>
      <c r="H168" s="102" t="s">
        <v>511</v>
      </c>
      <c r="I168" s="102" t="s">
        <v>207</v>
      </c>
      <c r="J168" s="102" t="s">
        <v>464</v>
      </c>
      <c r="K168" s="103">
        <v>0.5</v>
      </c>
      <c r="L168" s="102" t="s">
        <v>102</v>
      </c>
      <c r="M168" s="104">
        <v>2.7900000000000001E-2</v>
      </c>
      <c r="N168" s="104">
        <v>5.4000000000000003E-3</v>
      </c>
      <c r="O168" s="103">
        <v>1037466.7</v>
      </c>
      <c r="P168" s="103">
        <v>101.82</v>
      </c>
      <c r="Q168" s="103">
        <v>0</v>
      </c>
      <c r="R168" s="103">
        <v>1056.34859394</v>
      </c>
      <c r="S168" s="104">
        <v>7.7999999999999996E-3</v>
      </c>
      <c r="T168" s="104">
        <v>1.2999999999999999E-3</v>
      </c>
      <c r="U168" s="104">
        <v>2.9999999999999997E-4</v>
      </c>
    </row>
    <row r="169" spans="2:21" s="99" customFormat="1">
      <c r="B169" s="102" t="s">
        <v>852</v>
      </c>
      <c r="C169" s="102" t="s">
        <v>853</v>
      </c>
      <c r="D169" s="102" t="s">
        <v>100</v>
      </c>
      <c r="E169" s="102" t="s">
        <v>123</v>
      </c>
      <c r="F169" s="102" t="s">
        <v>854</v>
      </c>
      <c r="G169" s="102" t="s">
        <v>855</v>
      </c>
      <c r="H169" s="102" t="s">
        <v>511</v>
      </c>
      <c r="I169" s="102" t="s">
        <v>207</v>
      </c>
      <c r="J169" s="102" t="s">
        <v>238</v>
      </c>
      <c r="K169" s="103">
        <v>1.23</v>
      </c>
      <c r="L169" s="102" t="s">
        <v>102</v>
      </c>
      <c r="M169" s="104">
        <v>2.4500000000000001E-2</v>
      </c>
      <c r="N169" s="104">
        <v>2.1299999999999999E-2</v>
      </c>
      <c r="O169" s="103">
        <v>5873311.3399999999</v>
      </c>
      <c r="P169" s="103">
        <v>101.01</v>
      </c>
      <c r="Q169" s="103">
        <v>0</v>
      </c>
      <c r="R169" s="103">
        <v>5932.631784534</v>
      </c>
      <c r="S169" s="104">
        <v>7.4999999999999997E-3</v>
      </c>
      <c r="T169" s="104">
        <v>7.1000000000000004E-3</v>
      </c>
      <c r="U169" s="104">
        <v>1.9E-3</v>
      </c>
    </row>
    <row r="170" spans="2:21" s="99" customFormat="1">
      <c r="B170" s="102" t="s">
        <v>856</v>
      </c>
      <c r="C170" s="102" t="s">
        <v>857</v>
      </c>
      <c r="D170" s="102" t="s">
        <v>100</v>
      </c>
      <c r="E170" s="102" t="s">
        <v>123</v>
      </c>
      <c r="F170" s="102" t="s">
        <v>858</v>
      </c>
      <c r="G170" s="102" t="s">
        <v>568</v>
      </c>
      <c r="H170" s="102" t="s">
        <v>536</v>
      </c>
      <c r="I170" s="102" t="s">
        <v>150</v>
      </c>
      <c r="J170" s="102" t="s">
        <v>290</v>
      </c>
      <c r="K170" s="103">
        <v>0.75</v>
      </c>
      <c r="L170" s="102" t="s">
        <v>102</v>
      </c>
      <c r="M170" s="104">
        <v>3.39E-2</v>
      </c>
      <c r="N170" s="104">
        <v>2.6499999999999999E-2</v>
      </c>
      <c r="O170" s="103">
        <v>689000</v>
      </c>
      <c r="P170" s="103">
        <v>101.38</v>
      </c>
      <c r="Q170" s="103">
        <v>0</v>
      </c>
      <c r="R170" s="103">
        <v>698.50819999999999</v>
      </c>
      <c r="S170" s="104">
        <v>1E-3</v>
      </c>
      <c r="T170" s="104">
        <v>8.0000000000000004E-4</v>
      </c>
      <c r="U170" s="104">
        <v>2.0000000000000001E-4</v>
      </c>
    </row>
    <row r="171" spans="2:21" s="99" customFormat="1">
      <c r="B171" s="102" t="s">
        <v>859</v>
      </c>
      <c r="C171" s="102" t="s">
        <v>860</v>
      </c>
      <c r="D171" s="102" t="s">
        <v>100</v>
      </c>
      <c r="E171" s="102" t="s">
        <v>123</v>
      </c>
      <c r="F171" s="102" t="s">
        <v>861</v>
      </c>
      <c r="G171" s="102" t="s">
        <v>862</v>
      </c>
      <c r="H171" s="102" t="s">
        <v>511</v>
      </c>
      <c r="I171" s="102" t="s">
        <v>207</v>
      </c>
      <c r="J171" s="102" t="s">
        <v>409</v>
      </c>
      <c r="K171" s="103">
        <v>1.35</v>
      </c>
      <c r="L171" s="102" t="s">
        <v>102</v>
      </c>
      <c r="M171" s="104">
        <v>2.3599999999999999E-2</v>
      </c>
      <c r="N171" s="104">
        <v>2.6800000000000001E-2</v>
      </c>
      <c r="O171" s="103">
        <v>2788134.08</v>
      </c>
      <c r="P171" s="103">
        <v>100.6</v>
      </c>
      <c r="Q171" s="103">
        <v>0</v>
      </c>
      <c r="R171" s="103">
        <v>2804.86288448</v>
      </c>
      <c r="S171" s="104">
        <v>1.66E-2</v>
      </c>
      <c r="T171" s="104">
        <v>3.3999999999999998E-3</v>
      </c>
      <c r="U171" s="104">
        <v>8.9999999999999998E-4</v>
      </c>
    </row>
    <row r="172" spans="2:21" s="99" customFormat="1">
      <c r="B172" s="102" t="s">
        <v>863</v>
      </c>
      <c r="C172" s="102" t="s">
        <v>864</v>
      </c>
      <c r="D172" s="102" t="s">
        <v>100</v>
      </c>
      <c r="E172" s="102" t="s">
        <v>123</v>
      </c>
      <c r="F172" s="102" t="s">
        <v>865</v>
      </c>
      <c r="G172" s="102" t="s">
        <v>647</v>
      </c>
      <c r="H172" s="102" t="s">
        <v>536</v>
      </c>
      <c r="I172" s="102" t="s">
        <v>150</v>
      </c>
      <c r="J172" s="102" t="s">
        <v>815</v>
      </c>
      <c r="K172" s="103">
        <v>0.95</v>
      </c>
      <c r="L172" s="102" t="s">
        <v>102</v>
      </c>
      <c r="M172" s="104">
        <v>6.4000000000000001E-2</v>
      </c>
      <c r="N172" s="104">
        <v>2.6599999999999999E-2</v>
      </c>
      <c r="O172" s="103">
        <v>140552</v>
      </c>
      <c r="P172" s="103">
        <v>106.3</v>
      </c>
      <c r="Q172" s="103">
        <v>0</v>
      </c>
      <c r="R172" s="103">
        <v>149.40677600000001</v>
      </c>
      <c r="S172" s="104">
        <v>4.0000000000000002E-4</v>
      </c>
      <c r="T172" s="104">
        <v>2.0000000000000001E-4</v>
      </c>
      <c r="U172" s="104">
        <v>0</v>
      </c>
    </row>
    <row r="173" spans="2:21" s="99" customFormat="1">
      <c r="B173" s="102" t="s">
        <v>866</v>
      </c>
      <c r="C173" s="102" t="s">
        <v>867</v>
      </c>
      <c r="D173" s="102" t="s">
        <v>100</v>
      </c>
      <c r="E173" s="102" t="s">
        <v>123</v>
      </c>
      <c r="F173" s="102" t="s">
        <v>589</v>
      </c>
      <c r="G173" s="102" t="s">
        <v>426</v>
      </c>
      <c r="H173" s="102" t="s">
        <v>511</v>
      </c>
      <c r="I173" s="102" t="s">
        <v>207</v>
      </c>
      <c r="J173" s="102" t="s">
        <v>868</v>
      </c>
      <c r="K173" s="103">
        <v>2.0299999999999998</v>
      </c>
      <c r="L173" s="102" t="s">
        <v>102</v>
      </c>
      <c r="M173" s="104">
        <v>2.7E-2</v>
      </c>
      <c r="N173" s="104">
        <v>2.8199999999999999E-2</v>
      </c>
      <c r="O173" s="103">
        <v>702528.35</v>
      </c>
      <c r="P173" s="103">
        <v>99.88</v>
      </c>
      <c r="Q173" s="103">
        <v>0</v>
      </c>
      <c r="R173" s="103">
        <v>701.68531598000004</v>
      </c>
      <c r="S173" s="104">
        <v>2.8E-3</v>
      </c>
      <c r="T173" s="104">
        <v>8.0000000000000004E-4</v>
      </c>
      <c r="U173" s="104">
        <v>2.0000000000000001E-4</v>
      </c>
    </row>
    <row r="174" spans="2:21" s="99" customFormat="1">
      <c r="B174" s="102" t="s">
        <v>869</v>
      </c>
      <c r="C174" s="102" t="s">
        <v>870</v>
      </c>
      <c r="D174" s="102" t="s">
        <v>100</v>
      </c>
      <c r="E174" s="102" t="s">
        <v>123</v>
      </c>
      <c r="F174" s="102" t="s">
        <v>871</v>
      </c>
      <c r="G174" s="102" t="s">
        <v>586</v>
      </c>
      <c r="H174" s="102" t="s">
        <v>594</v>
      </c>
      <c r="I174" s="102" t="s">
        <v>207</v>
      </c>
      <c r="J174" s="102" t="s">
        <v>872</v>
      </c>
      <c r="K174" s="103">
        <v>4.5</v>
      </c>
      <c r="L174" s="102" t="s">
        <v>102</v>
      </c>
      <c r="M174" s="104">
        <v>2.1000000000000001E-2</v>
      </c>
      <c r="N174" s="104">
        <v>3.5299999999999998E-2</v>
      </c>
      <c r="O174" s="103">
        <v>2560000</v>
      </c>
      <c r="P174" s="103">
        <v>93.95</v>
      </c>
      <c r="Q174" s="103">
        <v>0</v>
      </c>
      <c r="R174" s="103">
        <v>2405.12</v>
      </c>
      <c r="S174" s="104">
        <v>1.0200000000000001E-2</v>
      </c>
      <c r="T174" s="104">
        <v>2.8999999999999998E-3</v>
      </c>
      <c r="U174" s="104">
        <v>8.0000000000000004E-4</v>
      </c>
    </row>
    <row r="175" spans="2:21" s="99" customFormat="1">
      <c r="B175" s="102" t="s">
        <v>873</v>
      </c>
      <c r="C175" s="102" t="s">
        <v>874</v>
      </c>
      <c r="D175" s="102" t="s">
        <v>100</v>
      </c>
      <c r="E175" s="102" t="s">
        <v>123</v>
      </c>
      <c r="F175" s="102" t="s">
        <v>597</v>
      </c>
      <c r="G175" s="102" t="s">
        <v>132</v>
      </c>
      <c r="H175" s="102" t="s">
        <v>594</v>
      </c>
      <c r="I175" s="102" t="s">
        <v>207</v>
      </c>
      <c r="J175" s="102" t="s">
        <v>875</v>
      </c>
      <c r="K175" s="103">
        <v>5.4</v>
      </c>
      <c r="L175" s="102" t="s">
        <v>102</v>
      </c>
      <c r="M175" s="104">
        <v>3.2000000000000001E-2</v>
      </c>
      <c r="N175" s="104">
        <v>3.4599999999999999E-2</v>
      </c>
      <c r="O175" s="103">
        <v>352071</v>
      </c>
      <c r="P175" s="103">
        <v>99</v>
      </c>
      <c r="Q175" s="103">
        <v>0</v>
      </c>
      <c r="R175" s="103">
        <v>348.55029000000002</v>
      </c>
      <c r="S175" s="104">
        <v>4.0000000000000002E-4</v>
      </c>
      <c r="T175" s="104">
        <v>4.0000000000000002E-4</v>
      </c>
      <c r="U175" s="104">
        <v>1E-4</v>
      </c>
    </row>
    <row r="176" spans="2:21" s="99" customFormat="1">
      <c r="B176" s="102" t="s">
        <v>876</v>
      </c>
      <c r="C176" s="102" t="s">
        <v>877</v>
      </c>
      <c r="D176" s="102" t="s">
        <v>100</v>
      </c>
      <c r="E176" s="102" t="s">
        <v>123</v>
      </c>
      <c r="F176" s="102" t="s">
        <v>597</v>
      </c>
      <c r="G176" s="102" t="s">
        <v>132</v>
      </c>
      <c r="H176" s="102" t="s">
        <v>594</v>
      </c>
      <c r="I176" s="102" t="s">
        <v>207</v>
      </c>
      <c r="J176" s="102" t="s">
        <v>334</v>
      </c>
      <c r="K176" s="103">
        <v>9.68</v>
      </c>
      <c r="L176" s="102" t="s">
        <v>102</v>
      </c>
      <c r="M176" s="104">
        <v>2.7900000000000001E-2</v>
      </c>
      <c r="N176" s="104">
        <v>4.1300000000000003E-2</v>
      </c>
      <c r="O176" s="103">
        <v>1708000</v>
      </c>
      <c r="P176" s="103">
        <v>88.45</v>
      </c>
      <c r="Q176" s="103">
        <v>0</v>
      </c>
      <c r="R176" s="103">
        <v>1510.7260000000001</v>
      </c>
      <c r="S176" s="104">
        <v>8.5000000000000006E-3</v>
      </c>
      <c r="T176" s="104">
        <v>1.8E-3</v>
      </c>
      <c r="U176" s="104">
        <v>5.0000000000000001E-4</v>
      </c>
    </row>
    <row r="177" spans="2:21" s="99" customFormat="1">
      <c r="B177" s="102" t="s">
        <v>878</v>
      </c>
      <c r="C177" s="102" t="s">
        <v>879</v>
      </c>
      <c r="D177" s="102" t="s">
        <v>100</v>
      </c>
      <c r="E177" s="102" t="s">
        <v>123</v>
      </c>
      <c r="F177" s="102" t="s">
        <v>520</v>
      </c>
      <c r="G177" s="102" t="s">
        <v>457</v>
      </c>
      <c r="H177" s="102" t="s">
        <v>594</v>
      </c>
      <c r="I177" s="102" t="s">
        <v>207</v>
      </c>
      <c r="J177" s="102" t="s">
        <v>734</v>
      </c>
      <c r="K177" s="103">
        <v>5.86</v>
      </c>
      <c r="L177" s="102" t="s">
        <v>102</v>
      </c>
      <c r="M177" s="104">
        <v>2.0899999999999998E-2</v>
      </c>
      <c r="N177" s="104">
        <v>3.7999999999999999E-2</v>
      </c>
      <c r="O177" s="103">
        <v>1386000</v>
      </c>
      <c r="P177" s="103">
        <v>91</v>
      </c>
      <c r="Q177" s="103">
        <v>0</v>
      </c>
      <c r="R177" s="103">
        <v>1261.26</v>
      </c>
      <c r="S177" s="104">
        <v>6.7999999999999996E-3</v>
      </c>
      <c r="T177" s="104">
        <v>1.5E-3</v>
      </c>
      <c r="U177" s="104">
        <v>4.0000000000000002E-4</v>
      </c>
    </row>
    <row r="178" spans="2:21" s="99" customFormat="1">
      <c r="B178" s="102" t="s">
        <v>880</v>
      </c>
      <c r="C178" s="102" t="s">
        <v>881</v>
      </c>
      <c r="D178" s="102" t="s">
        <v>100</v>
      </c>
      <c r="E178" s="102" t="s">
        <v>123</v>
      </c>
      <c r="F178" s="102" t="s">
        <v>844</v>
      </c>
      <c r="G178" s="102" t="s">
        <v>647</v>
      </c>
      <c r="H178" s="102" t="s">
        <v>594</v>
      </c>
      <c r="I178" s="102" t="s">
        <v>207</v>
      </c>
      <c r="J178" s="102" t="s">
        <v>882</v>
      </c>
      <c r="K178" s="103">
        <v>2.4700000000000002</v>
      </c>
      <c r="L178" s="102" t="s">
        <v>102</v>
      </c>
      <c r="M178" s="104">
        <v>4.3499999999999997E-2</v>
      </c>
      <c r="N178" s="104">
        <v>0.13439999999999999</v>
      </c>
      <c r="O178" s="103">
        <v>3054758.07</v>
      </c>
      <c r="P178" s="103">
        <v>81.2</v>
      </c>
      <c r="Q178" s="103">
        <v>0</v>
      </c>
      <c r="R178" s="103">
        <v>2480.4635528399999</v>
      </c>
      <c r="S178" s="104">
        <v>2.7000000000000001E-3</v>
      </c>
      <c r="T178" s="104">
        <v>3.0000000000000001E-3</v>
      </c>
      <c r="U178" s="104">
        <v>8.0000000000000004E-4</v>
      </c>
    </row>
    <row r="179" spans="2:21" s="99" customFormat="1">
      <c r="B179" s="102" t="s">
        <v>883</v>
      </c>
      <c r="C179" s="102">
        <v>11722530</v>
      </c>
      <c r="D179" s="102" t="s">
        <v>100</v>
      </c>
      <c r="E179" s="102" t="s">
        <v>123</v>
      </c>
      <c r="F179" s="102" t="s">
        <v>606</v>
      </c>
      <c r="G179" s="102" t="s">
        <v>607</v>
      </c>
      <c r="H179" s="102" t="s">
        <v>594</v>
      </c>
      <c r="I179" s="102" t="s">
        <v>207</v>
      </c>
      <c r="J179" s="102" t="s">
        <v>700</v>
      </c>
      <c r="K179" s="103">
        <v>3.15</v>
      </c>
      <c r="L179" s="102" t="s">
        <v>102</v>
      </c>
      <c r="M179" s="104">
        <v>2.18E-2</v>
      </c>
      <c r="N179" s="104">
        <v>3.7699999999999997E-2</v>
      </c>
      <c r="O179" s="103">
        <v>4100000</v>
      </c>
      <c r="P179" s="103">
        <f t="shared" ref="P179" si="7">R179/O179*100*1000</f>
        <v>92.579508196721321</v>
      </c>
      <c r="Q179" s="103">
        <v>0</v>
      </c>
      <c r="R179" s="103">
        <f>3917.55-121.790163934426</f>
        <v>3795.7598360655743</v>
      </c>
      <c r="S179" s="104">
        <v>1.0200000000000001E-2</v>
      </c>
      <c r="T179" s="104">
        <f t="shared" ref="T179" si="8">R179/$R$11</f>
        <v>4.5678666883128471E-3</v>
      </c>
      <c r="U179" s="104">
        <f>R179/'סכום נכסי הקרן'!$C$42</f>
        <v>1.2192592663075195E-3</v>
      </c>
    </row>
    <row r="180" spans="2:21" s="99" customFormat="1">
      <c r="B180" s="102" t="s">
        <v>884</v>
      </c>
      <c r="C180" s="102" t="s">
        <v>885</v>
      </c>
      <c r="D180" s="102" t="s">
        <v>100</v>
      </c>
      <c r="E180" s="102" t="s">
        <v>123</v>
      </c>
      <c r="F180" s="102" t="s">
        <v>606</v>
      </c>
      <c r="G180" s="102" t="s">
        <v>607</v>
      </c>
      <c r="H180" s="102" t="s">
        <v>594</v>
      </c>
      <c r="I180" s="102" t="s">
        <v>207</v>
      </c>
      <c r="J180" s="102" t="s">
        <v>537</v>
      </c>
      <c r="K180" s="103">
        <v>0.6</v>
      </c>
      <c r="L180" s="102" t="s">
        <v>102</v>
      </c>
      <c r="M180" s="104">
        <v>3.4000000000000002E-2</v>
      </c>
      <c r="N180" s="104">
        <v>2.07E-2</v>
      </c>
      <c r="O180" s="103">
        <v>2217660.11</v>
      </c>
      <c r="P180" s="103">
        <v>101.29</v>
      </c>
      <c r="Q180" s="103">
        <v>0</v>
      </c>
      <c r="R180" s="103">
        <v>2246.2679254190002</v>
      </c>
      <c r="S180" s="104">
        <v>1.2699999999999999E-2</v>
      </c>
      <c r="T180" s="104">
        <v>2.7000000000000001E-3</v>
      </c>
      <c r="U180" s="104">
        <v>6.9999999999999999E-4</v>
      </c>
    </row>
    <row r="181" spans="2:21" s="99" customFormat="1">
      <c r="B181" s="102" t="s">
        <v>886</v>
      </c>
      <c r="C181" s="102" t="s">
        <v>887</v>
      </c>
      <c r="D181" s="102" t="s">
        <v>100</v>
      </c>
      <c r="E181" s="102" t="s">
        <v>123</v>
      </c>
      <c r="F181" s="102" t="s">
        <v>858</v>
      </c>
      <c r="G181" s="102" t="s">
        <v>568</v>
      </c>
      <c r="H181" s="102" t="s">
        <v>628</v>
      </c>
      <c r="I181" s="102" t="s">
        <v>150</v>
      </c>
      <c r="J181" s="102" t="s">
        <v>318</v>
      </c>
      <c r="K181" s="103">
        <v>0.75</v>
      </c>
      <c r="L181" s="102" t="s">
        <v>102</v>
      </c>
      <c r="M181" s="104">
        <v>3.5799999999999998E-2</v>
      </c>
      <c r="N181" s="104">
        <v>2.5000000000000001E-2</v>
      </c>
      <c r="O181" s="103">
        <v>903000</v>
      </c>
      <c r="P181" s="103">
        <v>101.68</v>
      </c>
      <c r="Q181" s="103">
        <v>0</v>
      </c>
      <c r="R181" s="103">
        <v>918.17039999999997</v>
      </c>
      <c r="S181" s="104">
        <v>8.0000000000000004E-4</v>
      </c>
      <c r="T181" s="104">
        <v>1.1000000000000001E-3</v>
      </c>
      <c r="U181" s="104">
        <v>2.9999999999999997E-4</v>
      </c>
    </row>
    <row r="182" spans="2:21" s="99" customFormat="1">
      <c r="B182" s="102" t="s">
        <v>888</v>
      </c>
      <c r="C182" s="102" t="s">
        <v>889</v>
      </c>
      <c r="D182" s="102" t="s">
        <v>100</v>
      </c>
      <c r="E182" s="102" t="s">
        <v>123</v>
      </c>
      <c r="F182" s="102" t="s">
        <v>858</v>
      </c>
      <c r="G182" s="102" t="s">
        <v>568</v>
      </c>
      <c r="H182" s="102" t="s">
        <v>628</v>
      </c>
      <c r="I182" s="102" t="s">
        <v>150</v>
      </c>
      <c r="J182" s="102" t="s">
        <v>890</v>
      </c>
      <c r="K182" s="103">
        <v>7.09</v>
      </c>
      <c r="L182" s="102" t="s">
        <v>102</v>
      </c>
      <c r="M182" s="104">
        <v>2.3800000000000002E-2</v>
      </c>
      <c r="N182" s="104">
        <v>3.8600000000000002E-2</v>
      </c>
      <c r="O182" s="103">
        <v>959289</v>
      </c>
      <c r="P182" s="103">
        <v>90.8</v>
      </c>
      <c r="Q182" s="103">
        <v>0</v>
      </c>
      <c r="R182" s="103">
        <v>871.03441199999997</v>
      </c>
      <c r="S182" s="104">
        <v>2.3E-3</v>
      </c>
      <c r="T182" s="104">
        <v>1E-3</v>
      </c>
      <c r="U182" s="104">
        <v>2.9999999999999997E-4</v>
      </c>
    </row>
    <row r="183" spans="2:21" s="99" customFormat="1">
      <c r="B183" s="102" t="s">
        <v>891</v>
      </c>
      <c r="C183" s="102" t="s">
        <v>892</v>
      </c>
      <c r="D183" s="102" t="s">
        <v>100</v>
      </c>
      <c r="E183" s="102" t="s">
        <v>123</v>
      </c>
      <c r="F183" s="102" t="s">
        <v>858</v>
      </c>
      <c r="G183" s="102" t="s">
        <v>568</v>
      </c>
      <c r="H183" s="102" t="s">
        <v>628</v>
      </c>
      <c r="I183" s="102" t="s">
        <v>150</v>
      </c>
      <c r="J183" s="102" t="s">
        <v>250</v>
      </c>
      <c r="K183" s="103">
        <v>5.3</v>
      </c>
      <c r="L183" s="102" t="s">
        <v>102</v>
      </c>
      <c r="M183" s="104">
        <v>3.2599999999999997E-2</v>
      </c>
      <c r="N183" s="104">
        <v>3.7900000000000003E-2</v>
      </c>
      <c r="O183" s="103">
        <v>476651</v>
      </c>
      <c r="P183" s="103">
        <v>98.04</v>
      </c>
      <c r="Q183" s="103">
        <v>0</v>
      </c>
      <c r="R183" s="103">
        <v>467.3086404</v>
      </c>
      <c r="S183" s="104">
        <v>8.0000000000000004E-4</v>
      </c>
      <c r="T183" s="104">
        <v>5.9999999999999995E-4</v>
      </c>
      <c r="U183" s="104">
        <v>2.0000000000000001E-4</v>
      </c>
    </row>
    <row r="184" spans="2:21" s="99" customFormat="1">
      <c r="B184" s="102" t="s">
        <v>893</v>
      </c>
      <c r="C184" s="102" t="s">
        <v>894</v>
      </c>
      <c r="D184" s="102" t="s">
        <v>100</v>
      </c>
      <c r="E184" s="102" t="s">
        <v>123</v>
      </c>
      <c r="F184" s="102" t="s">
        <v>895</v>
      </c>
      <c r="G184" s="102" t="s">
        <v>896</v>
      </c>
      <c r="H184" s="102" t="s">
        <v>628</v>
      </c>
      <c r="I184" s="102" t="s">
        <v>150</v>
      </c>
      <c r="J184" s="102" t="s">
        <v>656</v>
      </c>
      <c r="K184" s="103">
        <v>1.48</v>
      </c>
      <c r="L184" s="102" t="s">
        <v>102</v>
      </c>
      <c r="M184" s="104">
        <v>2.8000000000000001E-2</v>
      </c>
      <c r="N184" s="104">
        <v>2.64E-2</v>
      </c>
      <c r="O184" s="103">
        <v>1708950.9</v>
      </c>
      <c r="P184" s="103">
        <v>100.21</v>
      </c>
      <c r="Q184" s="103">
        <v>890.36342000000002</v>
      </c>
      <c r="R184" s="103">
        <v>2602.9031168900001</v>
      </c>
      <c r="S184" s="104">
        <v>2.5000000000000001E-2</v>
      </c>
      <c r="T184" s="104">
        <v>3.0999999999999999E-3</v>
      </c>
      <c r="U184" s="104">
        <v>8.0000000000000004E-4</v>
      </c>
    </row>
    <row r="185" spans="2:21" s="99" customFormat="1">
      <c r="B185" s="102" t="s">
        <v>897</v>
      </c>
      <c r="C185" s="102" t="s">
        <v>898</v>
      </c>
      <c r="D185" s="102" t="s">
        <v>100</v>
      </c>
      <c r="E185" s="102" t="s">
        <v>123</v>
      </c>
      <c r="F185" s="102" t="s">
        <v>895</v>
      </c>
      <c r="G185" s="102" t="s">
        <v>896</v>
      </c>
      <c r="H185" s="102" t="s">
        <v>594</v>
      </c>
      <c r="I185" s="102" t="s">
        <v>207</v>
      </c>
      <c r="J185" s="102" t="s">
        <v>899</v>
      </c>
      <c r="K185" s="103">
        <v>2.76</v>
      </c>
      <c r="L185" s="102" t="s">
        <v>102</v>
      </c>
      <c r="M185" s="104">
        <v>2.29E-2</v>
      </c>
      <c r="N185" s="104">
        <v>2.75E-2</v>
      </c>
      <c r="O185" s="103">
        <v>998404.5</v>
      </c>
      <c r="P185" s="103">
        <v>98.98</v>
      </c>
      <c r="Q185" s="103">
        <v>0</v>
      </c>
      <c r="R185" s="103">
        <v>988.22077409999997</v>
      </c>
      <c r="S185" s="104">
        <v>2.7000000000000001E-3</v>
      </c>
      <c r="T185" s="104">
        <v>1.1999999999999999E-3</v>
      </c>
      <c r="U185" s="104">
        <v>2.9999999999999997E-4</v>
      </c>
    </row>
    <row r="186" spans="2:21" s="99" customFormat="1">
      <c r="B186" s="102" t="s">
        <v>900</v>
      </c>
      <c r="C186" s="102" t="s">
        <v>901</v>
      </c>
      <c r="D186" s="102" t="s">
        <v>100</v>
      </c>
      <c r="E186" s="102" t="s">
        <v>123</v>
      </c>
      <c r="F186" s="102" t="s">
        <v>902</v>
      </c>
      <c r="G186" s="102" t="s">
        <v>607</v>
      </c>
      <c r="H186" s="102" t="s">
        <v>594</v>
      </c>
      <c r="I186" s="102" t="s">
        <v>207</v>
      </c>
      <c r="J186" s="102" t="s">
        <v>772</v>
      </c>
      <c r="K186" s="103">
        <v>3.1</v>
      </c>
      <c r="L186" s="102" t="s">
        <v>102</v>
      </c>
      <c r="M186" s="104">
        <v>2.1499999999999998E-2</v>
      </c>
      <c r="N186" s="104">
        <v>3.1399999999999997E-2</v>
      </c>
      <c r="O186" s="103">
        <v>1521341.13</v>
      </c>
      <c r="P186" s="103">
        <v>97.1</v>
      </c>
      <c r="Q186" s="103">
        <v>73.277829999999994</v>
      </c>
      <c r="R186" s="103">
        <v>1550.50006723</v>
      </c>
      <c r="S186" s="104">
        <v>7.9000000000000008E-3</v>
      </c>
      <c r="T186" s="104">
        <v>1.9E-3</v>
      </c>
      <c r="U186" s="104">
        <v>5.0000000000000001E-4</v>
      </c>
    </row>
    <row r="187" spans="2:21" s="99" customFormat="1">
      <c r="B187" s="102" t="s">
        <v>903</v>
      </c>
      <c r="C187" s="102" t="s">
        <v>904</v>
      </c>
      <c r="D187" s="102" t="s">
        <v>100</v>
      </c>
      <c r="E187" s="102" t="s">
        <v>123</v>
      </c>
      <c r="F187" s="102" t="s">
        <v>902</v>
      </c>
      <c r="G187" s="102" t="s">
        <v>607</v>
      </c>
      <c r="H187" s="102" t="s">
        <v>594</v>
      </c>
      <c r="I187" s="102" t="s">
        <v>207</v>
      </c>
      <c r="J187" s="102" t="s">
        <v>905</v>
      </c>
      <c r="K187" s="103">
        <v>2.09</v>
      </c>
      <c r="L187" s="102" t="s">
        <v>102</v>
      </c>
      <c r="M187" s="104">
        <v>2.75E-2</v>
      </c>
      <c r="N187" s="104">
        <v>2.53E-2</v>
      </c>
      <c r="O187" s="103">
        <v>673313.45</v>
      </c>
      <c r="P187" s="103">
        <v>101.4</v>
      </c>
      <c r="Q187" s="103">
        <v>0</v>
      </c>
      <c r="R187" s="103">
        <v>682.73983829999997</v>
      </c>
      <c r="S187" s="104">
        <v>2.3999999999999998E-3</v>
      </c>
      <c r="T187" s="104">
        <v>8.0000000000000004E-4</v>
      </c>
      <c r="U187" s="104">
        <v>2.0000000000000001E-4</v>
      </c>
    </row>
    <row r="188" spans="2:21" s="99" customFormat="1">
      <c r="B188" s="102" t="s">
        <v>906</v>
      </c>
      <c r="C188" s="102" t="s">
        <v>907</v>
      </c>
      <c r="D188" s="102" t="s">
        <v>100</v>
      </c>
      <c r="E188" s="102" t="s">
        <v>123</v>
      </c>
      <c r="F188" s="102" t="s">
        <v>902</v>
      </c>
      <c r="G188" s="102" t="s">
        <v>607</v>
      </c>
      <c r="H188" s="102" t="s">
        <v>594</v>
      </c>
      <c r="I188" s="102" t="s">
        <v>207</v>
      </c>
      <c r="J188" s="102" t="s">
        <v>318</v>
      </c>
      <c r="K188" s="103">
        <v>1.04</v>
      </c>
      <c r="L188" s="102" t="s">
        <v>102</v>
      </c>
      <c r="M188" s="104">
        <v>2.4E-2</v>
      </c>
      <c r="N188" s="104">
        <v>1.6E-2</v>
      </c>
      <c r="O188" s="103">
        <v>1921492.51</v>
      </c>
      <c r="P188" s="103">
        <v>101.03</v>
      </c>
      <c r="Q188" s="103">
        <v>0</v>
      </c>
      <c r="R188" s="103">
        <v>1941.283882853</v>
      </c>
      <c r="S188" s="104">
        <v>1.3599999999999999E-2</v>
      </c>
      <c r="T188" s="104">
        <v>2.3E-3</v>
      </c>
      <c r="U188" s="104">
        <v>5.9999999999999995E-4</v>
      </c>
    </row>
    <row r="189" spans="2:21" s="99" customFormat="1">
      <c r="B189" s="102" t="s">
        <v>908</v>
      </c>
      <c r="C189" s="102" t="s">
        <v>909</v>
      </c>
      <c r="D189" s="102" t="s">
        <v>100</v>
      </c>
      <c r="E189" s="102" t="s">
        <v>123</v>
      </c>
      <c r="F189" s="102" t="s">
        <v>910</v>
      </c>
      <c r="G189" s="102" t="s">
        <v>647</v>
      </c>
      <c r="H189" s="102" t="s">
        <v>639</v>
      </c>
      <c r="I189" s="102" t="s">
        <v>207</v>
      </c>
      <c r="J189" s="102" t="s">
        <v>911</v>
      </c>
      <c r="K189" s="103">
        <v>2.1</v>
      </c>
      <c r="L189" s="102" t="s">
        <v>102</v>
      </c>
      <c r="M189" s="104">
        <v>4.7500000000000001E-2</v>
      </c>
      <c r="N189" s="104">
        <v>5.5599999999999997E-2</v>
      </c>
      <c r="O189" s="103">
        <v>6349857.54</v>
      </c>
      <c r="P189" s="103">
        <v>99.8</v>
      </c>
      <c r="Q189" s="103">
        <v>0</v>
      </c>
      <c r="R189" s="103">
        <v>6337.1578249200002</v>
      </c>
      <c r="S189" s="104">
        <v>9.7000000000000003E-3</v>
      </c>
      <c r="T189" s="104">
        <v>7.6E-3</v>
      </c>
      <c r="U189" s="104">
        <v>2E-3</v>
      </c>
    </row>
    <row r="190" spans="2:21" s="99" customFormat="1">
      <c r="B190" s="102" t="s">
        <v>912</v>
      </c>
      <c r="C190" s="102" t="s">
        <v>913</v>
      </c>
      <c r="D190" s="102" t="s">
        <v>100</v>
      </c>
      <c r="E190" s="102" t="s">
        <v>123</v>
      </c>
      <c r="F190" s="102" t="s">
        <v>380</v>
      </c>
      <c r="G190" s="102" t="s">
        <v>373</v>
      </c>
      <c r="H190" s="102" t="s">
        <v>639</v>
      </c>
      <c r="I190" s="102" t="s">
        <v>207</v>
      </c>
      <c r="J190" s="102" t="s">
        <v>788</v>
      </c>
      <c r="K190" s="103">
        <v>0.93</v>
      </c>
      <c r="L190" s="102" t="s">
        <v>102</v>
      </c>
      <c r="M190" s="104">
        <v>1.09E-2</v>
      </c>
      <c r="N190" s="104">
        <v>-0.91400000000000003</v>
      </c>
      <c r="O190" s="103">
        <v>280000</v>
      </c>
      <c r="P190" s="103">
        <v>1000.71</v>
      </c>
      <c r="Q190" s="103">
        <v>0</v>
      </c>
      <c r="R190" s="103">
        <v>2801.9879999999998</v>
      </c>
      <c r="S190" s="104">
        <v>4.0000000000000002E-4</v>
      </c>
      <c r="T190" s="104">
        <v>3.3999999999999998E-3</v>
      </c>
      <c r="U190" s="104">
        <v>8.9999999999999998E-4</v>
      </c>
    </row>
    <row r="191" spans="2:21" s="99" customFormat="1">
      <c r="B191" s="102" t="s">
        <v>914</v>
      </c>
      <c r="C191" s="102" t="s">
        <v>915</v>
      </c>
      <c r="D191" s="102" t="s">
        <v>100</v>
      </c>
      <c r="E191" s="102" t="s">
        <v>123</v>
      </c>
      <c r="F191" s="102" t="s">
        <v>916</v>
      </c>
      <c r="G191" s="102" t="s">
        <v>713</v>
      </c>
      <c r="H191" s="102" t="s">
        <v>655</v>
      </c>
      <c r="I191" s="102" t="s">
        <v>150</v>
      </c>
      <c r="J191" s="102" t="s">
        <v>725</v>
      </c>
      <c r="K191" s="103">
        <v>0.51</v>
      </c>
      <c r="L191" s="102" t="s">
        <v>102</v>
      </c>
      <c r="M191" s="104">
        <v>3.4500000000000003E-2</v>
      </c>
      <c r="N191" s="104">
        <v>1.54E-2</v>
      </c>
      <c r="O191" s="103">
        <v>448949.5</v>
      </c>
      <c r="P191" s="103">
        <v>100.95</v>
      </c>
      <c r="Q191" s="103">
        <v>0</v>
      </c>
      <c r="R191" s="103">
        <v>453.21452025000002</v>
      </c>
      <c r="S191" s="104">
        <v>0.01</v>
      </c>
      <c r="T191" s="104">
        <v>5.0000000000000001E-4</v>
      </c>
      <c r="U191" s="104">
        <v>1E-4</v>
      </c>
    </row>
    <row r="192" spans="2:21" s="99" customFormat="1">
      <c r="B192" s="102" t="s">
        <v>917</v>
      </c>
      <c r="C192" s="102" t="s">
        <v>918</v>
      </c>
      <c r="D192" s="102" t="s">
        <v>100</v>
      </c>
      <c r="E192" s="102" t="s">
        <v>123</v>
      </c>
      <c r="F192" s="102" t="s">
        <v>919</v>
      </c>
      <c r="G192" s="102" t="s">
        <v>827</v>
      </c>
      <c r="H192" s="102" t="s">
        <v>655</v>
      </c>
      <c r="I192" s="102" t="s">
        <v>150</v>
      </c>
      <c r="J192" s="102" t="s">
        <v>543</v>
      </c>
      <c r="K192" s="103">
        <v>1.48</v>
      </c>
      <c r="L192" s="102" t="s">
        <v>102</v>
      </c>
      <c r="M192" s="104">
        <v>3.2000000000000001E-2</v>
      </c>
      <c r="N192" s="104">
        <v>2.6200000000000001E-2</v>
      </c>
      <c r="O192" s="103">
        <v>593194</v>
      </c>
      <c r="P192" s="103">
        <v>100.85</v>
      </c>
      <c r="Q192" s="103">
        <v>0</v>
      </c>
      <c r="R192" s="103">
        <v>598.23614899999995</v>
      </c>
      <c r="S192" s="104">
        <v>1.01E-2</v>
      </c>
      <c r="T192" s="104">
        <v>6.9999999999999999E-4</v>
      </c>
      <c r="U192" s="104">
        <v>2.0000000000000001E-4</v>
      </c>
    </row>
    <row r="193" spans="2:21" s="99" customFormat="1">
      <c r="B193" s="102" t="s">
        <v>920</v>
      </c>
      <c r="C193" s="102" t="s">
        <v>921</v>
      </c>
      <c r="D193" s="102" t="s">
        <v>100</v>
      </c>
      <c r="E193" s="102" t="s">
        <v>123</v>
      </c>
      <c r="F193" s="102" t="s">
        <v>614</v>
      </c>
      <c r="G193" s="102" t="s">
        <v>373</v>
      </c>
      <c r="H193" s="102" t="s">
        <v>639</v>
      </c>
      <c r="I193" s="102" t="s">
        <v>207</v>
      </c>
      <c r="J193" s="102" t="s">
        <v>922</v>
      </c>
      <c r="K193" s="103">
        <v>0.76</v>
      </c>
      <c r="L193" s="102" t="s">
        <v>102</v>
      </c>
      <c r="M193" s="104">
        <v>1.17E-2</v>
      </c>
      <c r="N193" s="104">
        <v>-0.95130000000000003</v>
      </c>
      <c r="O193" s="103">
        <v>240000</v>
      </c>
      <c r="P193" s="103">
        <v>1002.29</v>
      </c>
      <c r="Q193" s="103">
        <v>0</v>
      </c>
      <c r="R193" s="103">
        <v>2405.4960000000001</v>
      </c>
      <c r="S193" s="104">
        <v>6.9999999999999999E-4</v>
      </c>
      <c r="T193" s="104">
        <v>2.8999999999999998E-3</v>
      </c>
      <c r="U193" s="104">
        <v>8.0000000000000004E-4</v>
      </c>
    </row>
    <row r="194" spans="2:21" s="99" customFormat="1">
      <c r="B194" s="102" t="s">
        <v>923</v>
      </c>
      <c r="C194" s="102" t="s">
        <v>924</v>
      </c>
      <c r="D194" s="102" t="s">
        <v>100</v>
      </c>
      <c r="E194" s="102" t="s">
        <v>123</v>
      </c>
      <c r="F194" s="102" t="s">
        <v>925</v>
      </c>
      <c r="G194" s="102" t="s">
        <v>713</v>
      </c>
      <c r="H194" s="102" t="s">
        <v>639</v>
      </c>
      <c r="I194" s="102" t="s">
        <v>207</v>
      </c>
      <c r="J194" s="102" t="s">
        <v>552</v>
      </c>
      <c r="K194" s="103">
        <v>0.25</v>
      </c>
      <c r="L194" s="102" t="s">
        <v>102</v>
      </c>
      <c r="M194" s="104">
        <v>3.7999999999999999E-2</v>
      </c>
      <c r="N194" s="104">
        <v>3.2199999999999999E-2</v>
      </c>
      <c r="O194" s="103">
        <v>3384889.52</v>
      </c>
      <c r="P194" s="103">
        <v>101.09</v>
      </c>
      <c r="Q194" s="103">
        <v>0</v>
      </c>
      <c r="R194" s="103">
        <v>3421.784815768</v>
      </c>
      <c r="S194" s="104">
        <v>5.5300000000000002E-2</v>
      </c>
      <c r="T194" s="104">
        <v>4.1000000000000003E-3</v>
      </c>
      <c r="U194" s="104">
        <v>1.1000000000000001E-3</v>
      </c>
    </row>
    <row r="195" spans="2:21" s="99" customFormat="1">
      <c r="B195" s="102" t="s">
        <v>926</v>
      </c>
      <c r="C195" s="102" t="s">
        <v>927</v>
      </c>
      <c r="D195" s="102" t="s">
        <v>100</v>
      </c>
      <c r="E195" s="102" t="s">
        <v>123</v>
      </c>
      <c r="F195" s="102" t="s">
        <v>928</v>
      </c>
      <c r="G195" s="102" t="s">
        <v>426</v>
      </c>
      <c r="H195" s="102" t="s">
        <v>639</v>
      </c>
      <c r="I195" s="102" t="s">
        <v>207</v>
      </c>
      <c r="J195" s="102" t="s">
        <v>806</v>
      </c>
      <c r="K195" s="103">
        <v>1.48</v>
      </c>
      <c r="L195" s="102" t="s">
        <v>102</v>
      </c>
      <c r="M195" s="104">
        <v>2.9499999999999998E-2</v>
      </c>
      <c r="N195" s="104">
        <v>2.35E-2</v>
      </c>
      <c r="O195" s="103">
        <v>665690.11</v>
      </c>
      <c r="P195" s="103">
        <v>100.89</v>
      </c>
      <c r="Q195" s="103">
        <v>0</v>
      </c>
      <c r="R195" s="103">
        <v>671.61475197899995</v>
      </c>
      <c r="S195" s="104">
        <v>7.4000000000000003E-3</v>
      </c>
      <c r="T195" s="104">
        <v>8.0000000000000004E-4</v>
      </c>
      <c r="U195" s="104">
        <v>2.0000000000000001E-4</v>
      </c>
    </row>
    <row r="196" spans="2:21" s="99" customFormat="1">
      <c r="B196" s="102" t="s">
        <v>929</v>
      </c>
      <c r="C196" s="102" t="s">
        <v>930</v>
      </c>
      <c r="D196" s="102" t="s">
        <v>100</v>
      </c>
      <c r="E196" s="102" t="s">
        <v>123</v>
      </c>
      <c r="F196" s="102" t="s">
        <v>931</v>
      </c>
      <c r="G196" s="102" t="s">
        <v>462</v>
      </c>
      <c r="H196" s="102" t="s">
        <v>655</v>
      </c>
      <c r="I196" s="102" t="s">
        <v>150</v>
      </c>
      <c r="J196" s="102" t="s">
        <v>932</v>
      </c>
      <c r="K196" s="103">
        <v>4.32</v>
      </c>
      <c r="L196" s="102" t="s">
        <v>102</v>
      </c>
      <c r="M196" s="104">
        <v>1.7000000000000001E-2</v>
      </c>
      <c r="N196" s="104">
        <v>3.6999999999999998E-2</v>
      </c>
      <c r="O196" s="103">
        <v>580316.21</v>
      </c>
      <c r="P196" s="103">
        <v>91.95</v>
      </c>
      <c r="Q196" s="103">
        <v>0</v>
      </c>
      <c r="R196" s="103">
        <v>533.60075509499995</v>
      </c>
      <c r="S196" s="104">
        <v>2.2000000000000001E-3</v>
      </c>
      <c r="T196" s="104">
        <v>5.9999999999999995E-4</v>
      </c>
      <c r="U196" s="104">
        <v>2.0000000000000001E-4</v>
      </c>
    </row>
    <row r="197" spans="2:21" s="99" customFormat="1">
      <c r="B197" s="102" t="s">
        <v>933</v>
      </c>
      <c r="C197" s="102" t="s">
        <v>934</v>
      </c>
      <c r="D197" s="102" t="s">
        <v>100</v>
      </c>
      <c r="E197" s="102" t="s">
        <v>123</v>
      </c>
      <c r="F197" s="102" t="s">
        <v>935</v>
      </c>
      <c r="G197" s="102" t="s">
        <v>647</v>
      </c>
      <c r="H197" s="102" t="s">
        <v>639</v>
      </c>
      <c r="I197" s="102" t="s">
        <v>207</v>
      </c>
      <c r="J197" s="102" t="s">
        <v>936</v>
      </c>
      <c r="K197" s="103">
        <v>3.1</v>
      </c>
      <c r="L197" s="102" t="s">
        <v>102</v>
      </c>
      <c r="M197" s="104">
        <v>5.7000000000000002E-2</v>
      </c>
      <c r="N197" s="104">
        <v>6.13E-2</v>
      </c>
      <c r="O197" s="103">
        <v>190000</v>
      </c>
      <c r="P197" s="103">
        <v>101.3</v>
      </c>
      <c r="Q197" s="103">
        <v>0</v>
      </c>
      <c r="R197" s="103">
        <v>192.47</v>
      </c>
      <c r="S197" s="104">
        <v>8.9999999999999998E-4</v>
      </c>
      <c r="T197" s="104">
        <v>2.0000000000000001E-4</v>
      </c>
      <c r="U197" s="104">
        <v>1E-4</v>
      </c>
    </row>
    <row r="198" spans="2:21" s="99" customFormat="1">
      <c r="B198" s="102" t="s">
        <v>937</v>
      </c>
      <c r="C198" s="102" t="s">
        <v>938</v>
      </c>
      <c r="D198" s="102" t="s">
        <v>100</v>
      </c>
      <c r="E198" s="102" t="s">
        <v>123</v>
      </c>
      <c r="F198" s="102" t="s">
        <v>939</v>
      </c>
      <c r="G198" s="102" t="s">
        <v>647</v>
      </c>
      <c r="H198" s="102" t="s">
        <v>639</v>
      </c>
      <c r="I198" s="102" t="s">
        <v>207</v>
      </c>
      <c r="J198" s="102" t="s">
        <v>555</v>
      </c>
      <c r="K198" s="103">
        <v>2.29</v>
      </c>
      <c r="L198" s="102" t="s">
        <v>102</v>
      </c>
      <c r="M198" s="104">
        <v>3.9E-2</v>
      </c>
      <c r="N198" s="104">
        <v>5.4399999999999997E-2</v>
      </c>
      <c r="O198" s="103">
        <v>5643999.8099999996</v>
      </c>
      <c r="P198" s="103">
        <v>98.91</v>
      </c>
      <c r="Q198" s="103">
        <v>0</v>
      </c>
      <c r="R198" s="103">
        <v>5582.4802120710001</v>
      </c>
      <c r="S198" s="104">
        <v>1.4E-2</v>
      </c>
      <c r="T198" s="104">
        <v>6.7000000000000002E-3</v>
      </c>
      <c r="U198" s="104">
        <v>1.8E-3</v>
      </c>
    </row>
    <row r="199" spans="2:21" s="99" customFormat="1">
      <c r="B199" s="102" t="s">
        <v>940</v>
      </c>
      <c r="C199" s="102" t="s">
        <v>941</v>
      </c>
      <c r="D199" s="102" t="s">
        <v>100</v>
      </c>
      <c r="E199" s="102" t="s">
        <v>123</v>
      </c>
      <c r="F199" s="102" t="s">
        <v>689</v>
      </c>
      <c r="G199" s="102" t="s">
        <v>462</v>
      </c>
      <c r="H199" s="102" t="s">
        <v>639</v>
      </c>
      <c r="I199" s="102" t="s">
        <v>207</v>
      </c>
      <c r="J199" s="102" t="s">
        <v>527</v>
      </c>
      <c r="K199" s="103">
        <v>0.42</v>
      </c>
      <c r="L199" s="102" t="s">
        <v>102</v>
      </c>
      <c r="M199" s="104">
        <v>2.9600000000000001E-2</v>
      </c>
      <c r="N199" s="104">
        <v>2.35E-2</v>
      </c>
      <c r="O199" s="103">
        <v>756897</v>
      </c>
      <c r="P199" s="103">
        <v>100.5</v>
      </c>
      <c r="Q199" s="103">
        <v>0</v>
      </c>
      <c r="R199" s="103">
        <v>760.68148499999995</v>
      </c>
      <c r="S199" s="104">
        <v>1.9E-3</v>
      </c>
      <c r="T199" s="104">
        <v>8.9999999999999998E-4</v>
      </c>
      <c r="U199" s="104">
        <v>2.0000000000000001E-4</v>
      </c>
    </row>
    <row r="200" spans="2:21" s="99" customFormat="1">
      <c r="B200" s="102" t="s">
        <v>942</v>
      </c>
      <c r="C200" s="102" t="s">
        <v>943</v>
      </c>
      <c r="D200" s="102" t="s">
        <v>100</v>
      </c>
      <c r="E200" s="102" t="s">
        <v>123</v>
      </c>
      <c r="F200" s="102" t="s">
        <v>944</v>
      </c>
      <c r="G200" s="102" t="s">
        <v>132</v>
      </c>
      <c r="H200" s="102" t="s">
        <v>639</v>
      </c>
      <c r="I200" s="102" t="s">
        <v>207</v>
      </c>
      <c r="J200" s="102" t="s">
        <v>521</v>
      </c>
      <c r="K200" s="103">
        <v>1.47</v>
      </c>
      <c r="L200" s="102" t="s">
        <v>102</v>
      </c>
      <c r="M200" s="104">
        <v>2.1600000000000001E-2</v>
      </c>
      <c r="N200" s="104">
        <v>2.2700000000000001E-2</v>
      </c>
      <c r="O200" s="103">
        <v>1465152.72</v>
      </c>
      <c r="P200" s="103">
        <v>99.88</v>
      </c>
      <c r="Q200" s="103">
        <v>0</v>
      </c>
      <c r="R200" s="103">
        <v>1463.394536736</v>
      </c>
      <c r="S200" s="104">
        <v>5.7000000000000002E-3</v>
      </c>
      <c r="T200" s="104">
        <v>1.8E-3</v>
      </c>
      <c r="U200" s="104">
        <v>5.0000000000000001E-4</v>
      </c>
    </row>
    <row r="201" spans="2:21" s="99" customFormat="1">
      <c r="B201" s="102" t="s">
        <v>945</v>
      </c>
      <c r="C201" s="102" t="s">
        <v>946</v>
      </c>
      <c r="D201" s="102" t="s">
        <v>100</v>
      </c>
      <c r="E201" s="102" t="s">
        <v>123</v>
      </c>
      <c r="F201" s="102" t="s">
        <v>947</v>
      </c>
      <c r="G201" s="102" t="s">
        <v>647</v>
      </c>
      <c r="H201" s="102" t="s">
        <v>655</v>
      </c>
      <c r="I201" s="102" t="s">
        <v>150</v>
      </c>
      <c r="J201" s="102" t="s">
        <v>948</v>
      </c>
      <c r="K201" s="103">
        <v>2.8</v>
      </c>
      <c r="L201" s="102" t="s">
        <v>102</v>
      </c>
      <c r="M201" s="104">
        <v>2.8500000000000001E-2</v>
      </c>
      <c r="N201" s="104">
        <v>3.5700000000000003E-2</v>
      </c>
      <c r="O201" s="103">
        <v>1883375.2</v>
      </c>
      <c r="P201" s="103">
        <v>98.09</v>
      </c>
      <c r="Q201" s="103">
        <v>0</v>
      </c>
      <c r="R201" s="103">
        <v>1847.40273368</v>
      </c>
      <c r="S201" s="104">
        <v>1.35E-2</v>
      </c>
      <c r="T201" s="104">
        <v>2.2000000000000001E-3</v>
      </c>
      <c r="U201" s="104">
        <v>5.9999999999999995E-4</v>
      </c>
    </row>
    <row r="202" spans="2:21" s="99" customFormat="1">
      <c r="B202" s="102" t="s">
        <v>949</v>
      </c>
      <c r="C202" s="102" t="s">
        <v>950</v>
      </c>
      <c r="D202" s="102" t="s">
        <v>100</v>
      </c>
      <c r="E202" s="102" t="s">
        <v>123</v>
      </c>
      <c r="F202" s="102" t="s">
        <v>951</v>
      </c>
      <c r="G202" s="102" t="s">
        <v>568</v>
      </c>
      <c r="H202" s="102" t="s">
        <v>696</v>
      </c>
      <c r="I202" s="102" t="s">
        <v>150</v>
      </c>
      <c r="J202" s="102" t="s">
        <v>389</v>
      </c>
      <c r="K202" s="103">
        <v>0.04</v>
      </c>
      <c r="L202" s="102" t="s">
        <v>102</v>
      </c>
      <c r="M202" s="104">
        <v>4.3499999999999997E-2</v>
      </c>
      <c r="N202" s="104">
        <v>1.32E-2</v>
      </c>
      <c r="O202" s="103">
        <v>2307031.08</v>
      </c>
      <c r="P202" s="103">
        <v>102.12</v>
      </c>
      <c r="Q202" s="103">
        <v>0</v>
      </c>
      <c r="R202" s="103">
        <v>2355.940138896</v>
      </c>
      <c r="S202" s="104">
        <v>1.34E-2</v>
      </c>
      <c r="T202" s="104">
        <v>2.8E-3</v>
      </c>
      <c r="U202" s="104">
        <v>8.0000000000000004E-4</v>
      </c>
    </row>
    <row r="203" spans="2:21" s="99" customFormat="1">
      <c r="B203" s="102" t="s">
        <v>952</v>
      </c>
      <c r="C203" s="102" t="s">
        <v>953</v>
      </c>
      <c r="D203" s="102" t="s">
        <v>100</v>
      </c>
      <c r="E203" s="102" t="s">
        <v>123</v>
      </c>
      <c r="F203" s="102" t="s">
        <v>951</v>
      </c>
      <c r="G203" s="102" t="s">
        <v>568</v>
      </c>
      <c r="H203" s="102" t="s">
        <v>696</v>
      </c>
      <c r="I203" s="102" t="s">
        <v>150</v>
      </c>
      <c r="J203" s="102" t="s">
        <v>954</v>
      </c>
      <c r="K203" s="103">
        <v>6.03</v>
      </c>
      <c r="L203" s="102" t="s">
        <v>102</v>
      </c>
      <c r="M203" s="104">
        <v>2.18E-2</v>
      </c>
      <c r="N203" s="104">
        <v>4.1500000000000002E-2</v>
      </c>
      <c r="O203" s="103">
        <v>207180</v>
      </c>
      <c r="P203" s="103">
        <v>89.23</v>
      </c>
      <c r="Q203" s="103">
        <v>0</v>
      </c>
      <c r="R203" s="103">
        <v>184.866714</v>
      </c>
      <c r="S203" s="104">
        <v>1.2999999999999999E-3</v>
      </c>
      <c r="T203" s="104">
        <v>2.0000000000000001E-4</v>
      </c>
      <c r="U203" s="104">
        <v>1E-4</v>
      </c>
    </row>
    <row r="204" spans="2:21" s="99" customFormat="1">
      <c r="B204" s="102" t="s">
        <v>955</v>
      </c>
      <c r="C204" s="102" t="s">
        <v>956</v>
      </c>
      <c r="D204" s="102" t="s">
        <v>100</v>
      </c>
      <c r="E204" s="102" t="s">
        <v>123</v>
      </c>
      <c r="F204" s="102" t="s">
        <v>698</v>
      </c>
      <c r="G204" s="102" t="s">
        <v>426</v>
      </c>
      <c r="H204" s="102" t="s">
        <v>699</v>
      </c>
      <c r="I204" s="102" t="s">
        <v>207</v>
      </c>
      <c r="J204" s="102" t="s">
        <v>527</v>
      </c>
      <c r="K204" s="103">
        <v>0.34</v>
      </c>
      <c r="L204" s="102" t="s">
        <v>102</v>
      </c>
      <c r="M204" s="104">
        <v>3.6999999999999998E-2</v>
      </c>
      <c r="N204" s="104">
        <v>3.1099999999999999E-2</v>
      </c>
      <c r="O204" s="103">
        <v>1003404</v>
      </c>
      <c r="P204" s="103">
        <v>100.77</v>
      </c>
      <c r="Q204" s="103">
        <v>0</v>
      </c>
      <c r="R204" s="103">
        <v>1011.1302108</v>
      </c>
      <c r="S204" s="104">
        <v>1.5299999999999999E-2</v>
      </c>
      <c r="T204" s="104">
        <v>1.1999999999999999E-3</v>
      </c>
      <c r="U204" s="104">
        <v>2.9999999999999997E-4</v>
      </c>
    </row>
    <row r="205" spans="2:21" s="99" customFormat="1">
      <c r="B205" s="102" t="s">
        <v>957</v>
      </c>
      <c r="C205" s="102" t="s">
        <v>958</v>
      </c>
      <c r="D205" s="102" t="s">
        <v>100</v>
      </c>
      <c r="E205" s="102" t="s">
        <v>123</v>
      </c>
      <c r="F205" s="102" t="s">
        <v>703</v>
      </c>
      <c r="G205" s="102" t="s">
        <v>671</v>
      </c>
      <c r="H205" s="102" t="s">
        <v>699</v>
      </c>
      <c r="I205" s="102" t="s">
        <v>207</v>
      </c>
      <c r="J205" s="102" t="s">
        <v>959</v>
      </c>
      <c r="K205" s="103">
        <v>2.87</v>
      </c>
      <c r="L205" s="102" t="s">
        <v>102</v>
      </c>
      <c r="M205" s="104">
        <v>3.9E-2</v>
      </c>
      <c r="N205" s="104">
        <v>3.7699999999999997E-2</v>
      </c>
      <c r="O205" s="103">
        <v>900000</v>
      </c>
      <c r="P205" s="103">
        <v>101.43</v>
      </c>
      <c r="Q205" s="103">
        <v>0</v>
      </c>
      <c r="R205" s="103">
        <v>912.87</v>
      </c>
      <c r="S205" s="104">
        <v>1.2999999999999999E-3</v>
      </c>
      <c r="T205" s="104">
        <v>1.1000000000000001E-3</v>
      </c>
      <c r="U205" s="104">
        <v>2.9999999999999997E-4</v>
      </c>
    </row>
    <row r="206" spans="2:21" s="99" customFormat="1">
      <c r="B206" s="102" t="s">
        <v>960</v>
      </c>
      <c r="C206" s="102" t="s">
        <v>961</v>
      </c>
      <c r="D206" s="102" t="s">
        <v>100</v>
      </c>
      <c r="E206" s="102" t="s">
        <v>123</v>
      </c>
      <c r="F206" s="102" t="s">
        <v>962</v>
      </c>
      <c r="G206" s="102" t="s">
        <v>746</v>
      </c>
      <c r="H206" s="102" t="s">
        <v>696</v>
      </c>
      <c r="I206" s="102" t="s">
        <v>150</v>
      </c>
      <c r="J206" s="102" t="s">
        <v>936</v>
      </c>
      <c r="K206" s="103">
        <v>5.82</v>
      </c>
      <c r="L206" s="102" t="s">
        <v>123</v>
      </c>
      <c r="M206" s="104">
        <v>1.4999999999999999E-2</v>
      </c>
      <c r="N206" s="104">
        <v>4.7199999999999999E-2</v>
      </c>
      <c r="O206" s="103">
        <v>1020030</v>
      </c>
      <c r="P206" s="103">
        <v>83.7</v>
      </c>
      <c r="Q206" s="103">
        <v>0</v>
      </c>
      <c r="R206" s="103">
        <v>853.76511000000005</v>
      </c>
      <c r="S206" s="104">
        <v>2.5999999999999999E-3</v>
      </c>
      <c r="T206" s="104">
        <v>1E-3</v>
      </c>
      <c r="U206" s="104">
        <v>2.9999999999999997E-4</v>
      </c>
    </row>
    <row r="207" spans="2:21" s="99" customFormat="1">
      <c r="B207" s="102" t="s">
        <v>963</v>
      </c>
      <c r="C207" s="102" t="s">
        <v>964</v>
      </c>
      <c r="D207" s="102" t="s">
        <v>100</v>
      </c>
      <c r="E207" s="102" t="s">
        <v>123</v>
      </c>
      <c r="F207" s="102" t="s">
        <v>962</v>
      </c>
      <c r="G207" s="102" t="s">
        <v>746</v>
      </c>
      <c r="H207" s="102" t="s">
        <v>696</v>
      </c>
      <c r="I207" s="102" t="s">
        <v>150</v>
      </c>
      <c r="J207" s="102" t="s">
        <v>965</v>
      </c>
      <c r="K207" s="103">
        <v>6.02</v>
      </c>
      <c r="L207" s="102" t="s">
        <v>123</v>
      </c>
      <c r="M207" s="104">
        <v>7.4999999999999997E-3</v>
      </c>
      <c r="N207" s="104">
        <v>2.53E-2</v>
      </c>
      <c r="O207" s="103">
        <v>3787000</v>
      </c>
      <c r="P207" s="103">
        <v>90.2</v>
      </c>
      <c r="Q207" s="103">
        <v>0</v>
      </c>
      <c r="R207" s="103">
        <v>3415.8739999999998</v>
      </c>
      <c r="S207" s="104">
        <v>7.1000000000000004E-3</v>
      </c>
      <c r="T207" s="104">
        <v>4.1000000000000003E-3</v>
      </c>
      <c r="U207" s="104">
        <v>1.1000000000000001E-3</v>
      </c>
    </row>
    <row r="208" spans="2:21" s="99" customFormat="1">
      <c r="B208" s="102" t="s">
        <v>966</v>
      </c>
      <c r="C208" s="102" t="s">
        <v>967</v>
      </c>
      <c r="D208" s="102" t="s">
        <v>100</v>
      </c>
      <c r="E208" s="102" t="s">
        <v>123</v>
      </c>
      <c r="F208" s="102" t="s">
        <v>962</v>
      </c>
      <c r="G208" s="102" t="s">
        <v>746</v>
      </c>
      <c r="H208" s="102" t="s">
        <v>696</v>
      </c>
      <c r="I208" s="102" t="s">
        <v>150</v>
      </c>
      <c r="J208" s="102" t="s">
        <v>537</v>
      </c>
      <c r="K208" s="103">
        <v>2.21</v>
      </c>
      <c r="L208" s="102" t="s">
        <v>102</v>
      </c>
      <c r="M208" s="104">
        <v>4.2500000000000003E-2</v>
      </c>
      <c r="N208" s="104">
        <v>3.3700000000000001E-2</v>
      </c>
      <c r="O208" s="103">
        <v>1095298.8899999999</v>
      </c>
      <c r="P208" s="103">
        <v>103.4</v>
      </c>
      <c r="Q208" s="103">
        <v>0</v>
      </c>
      <c r="R208" s="103">
        <v>1132.5390522600001</v>
      </c>
      <c r="S208" s="104">
        <v>1.0699999999999999E-2</v>
      </c>
      <c r="T208" s="104">
        <v>1.4E-3</v>
      </c>
      <c r="U208" s="104">
        <v>4.0000000000000002E-4</v>
      </c>
    </row>
    <row r="209" spans="2:21" s="99" customFormat="1">
      <c r="B209" s="102" t="s">
        <v>968</v>
      </c>
      <c r="C209" s="102" t="s">
        <v>969</v>
      </c>
      <c r="D209" s="102" t="s">
        <v>100</v>
      </c>
      <c r="E209" s="102" t="s">
        <v>123</v>
      </c>
      <c r="F209" s="102" t="s">
        <v>707</v>
      </c>
      <c r="G209" s="102" t="s">
        <v>647</v>
      </c>
      <c r="H209" s="102" t="s">
        <v>696</v>
      </c>
      <c r="I209" s="102" t="s">
        <v>150</v>
      </c>
      <c r="J209" s="102" t="s">
        <v>527</v>
      </c>
      <c r="K209" s="103">
        <v>4.3499999999999996</v>
      </c>
      <c r="L209" s="102" t="s">
        <v>102</v>
      </c>
      <c r="M209" s="104">
        <v>2.3E-2</v>
      </c>
      <c r="N209" s="104">
        <v>4.1799999999999997E-2</v>
      </c>
      <c r="O209" s="103">
        <v>793556.85</v>
      </c>
      <c r="P209" s="103">
        <v>93.02</v>
      </c>
      <c r="Q209" s="103">
        <v>0</v>
      </c>
      <c r="R209" s="103">
        <v>738.16658186999996</v>
      </c>
      <c r="S209" s="104">
        <v>1.2999999999999999E-3</v>
      </c>
      <c r="T209" s="104">
        <v>8.9999999999999998E-4</v>
      </c>
      <c r="U209" s="104">
        <v>2.0000000000000001E-4</v>
      </c>
    </row>
    <row r="210" spans="2:21" s="99" customFormat="1">
      <c r="B210" s="102" t="s">
        <v>970</v>
      </c>
      <c r="C210" s="102" t="s">
        <v>971</v>
      </c>
      <c r="D210" s="102" t="s">
        <v>100</v>
      </c>
      <c r="E210" s="102" t="s">
        <v>123</v>
      </c>
      <c r="F210" s="102" t="s">
        <v>707</v>
      </c>
      <c r="G210" s="102" t="s">
        <v>647</v>
      </c>
      <c r="H210" s="102" t="s">
        <v>696</v>
      </c>
      <c r="I210" s="102" t="s">
        <v>150</v>
      </c>
      <c r="J210" s="102" t="s">
        <v>537</v>
      </c>
      <c r="K210" s="103">
        <v>1.29</v>
      </c>
      <c r="L210" s="102" t="s">
        <v>102</v>
      </c>
      <c r="M210" s="104">
        <v>4.2000000000000003E-2</v>
      </c>
      <c r="N210" s="104">
        <v>2.9700000000000001E-2</v>
      </c>
      <c r="O210" s="103">
        <v>8580006.6600000001</v>
      </c>
      <c r="P210" s="103">
        <v>102.12</v>
      </c>
      <c r="Q210" s="103">
        <v>0</v>
      </c>
      <c r="R210" s="103">
        <v>8761.902801192</v>
      </c>
      <c r="S210" s="104">
        <v>2.12E-2</v>
      </c>
      <c r="T210" s="104">
        <v>1.0500000000000001E-2</v>
      </c>
      <c r="U210" s="104">
        <v>2.8E-3</v>
      </c>
    </row>
    <row r="211" spans="2:21" s="99" customFormat="1">
      <c r="B211" s="102" t="s">
        <v>972</v>
      </c>
      <c r="C211" s="102" t="s">
        <v>973</v>
      </c>
      <c r="D211" s="102" t="s">
        <v>100</v>
      </c>
      <c r="E211" s="102" t="s">
        <v>123</v>
      </c>
      <c r="F211" s="102" t="s">
        <v>974</v>
      </c>
      <c r="G211" s="102" t="s">
        <v>426</v>
      </c>
      <c r="H211" s="102" t="s">
        <v>696</v>
      </c>
      <c r="I211" s="102" t="s">
        <v>150</v>
      </c>
      <c r="J211" s="102" t="s">
        <v>975</v>
      </c>
      <c r="K211" s="103">
        <v>1</v>
      </c>
      <c r="L211" s="102" t="s">
        <v>102</v>
      </c>
      <c r="M211" s="104">
        <v>2.75E-2</v>
      </c>
      <c r="N211" s="104">
        <v>3.0000000000000001E-3</v>
      </c>
      <c r="O211" s="103">
        <v>762423.31</v>
      </c>
      <c r="P211" s="103">
        <v>102.44</v>
      </c>
      <c r="Q211" s="103">
        <v>0</v>
      </c>
      <c r="R211" s="103">
        <v>781.02643876399998</v>
      </c>
      <c r="S211" s="104">
        <v>4.07E-2</v>
      </c>
      <c r="T211" s="104">
        <v>8.9999999999999998E-4</v>
      </c>
      <c r="U211" s="104">
        <v>2.9999999999999997E-4</v>
      </c>
    </row>
    <row r="212" spans="2:21" s="99" customFormat="1">
      <c r="B212" s="102" t="s">
        <v>976</v>
      </c>
      <c r="C212" s="102" t="s">
        <v>977</v>
      </c>
      <c r="D212" s="102" t="s">
        <v>100</v>
      </c>
      <c r="E212" s="102" t="s">
        <v>123</v>
      </c>
      <c r="F212" s="102" t="s">
        <v>667</v>
      </c>
      <c r="G212" s="102" t="s">
        <v>462</v>
      </c>
      <c r="H212" s="102" t="s">
        <v>699</v>
      </c>
      <c r="I212" s="102" t="s">
        <v>207</v>
      </c>
      <c r="J212" s="102" t="s">
        <v>552</v>
      </c>
      <c r="K212" s="103">
        <v>1.94</v>
      </c>
      <c r="L212" s="102" t="s">
        <v>102</v>
      </c>
      <c r="M212" s="104">
        <v>3.85E-2</v>
      </c>
      <c r="N212" s="104">
        <v>3.6200000000000003E-2</v>
      </c>
      <c r="O212" s="103">
        <v>552880.5</v>
      </c>
      <c r="P212" s="103">
        <v>100.5</v>
      </c>
      <c r="Q212" s="103">
        <v>0</v>
      </c>
      <c r="R212" s="103">
        <v>555.64490249999994</v>
      </c>
      <c r="S212" s="104">
        <v>5.8999999999999999E-3</v>
      </c>
      <c r="T212" s="104">
        <v>6.9999999999999999E-4</v>
      </c>
      <c r="U212" s="104">
        <v>2.0000000000000001E-4</v>
      </c>
    </row>
    <row r="213" spans="2:21" s="99" customFormat="1">
      <c r="B213" s="102" t="s">
        <v>978</v>
      </c>
      <c r="C213" s="102" t="s">
        <v>979</v>
      </c>
      <c r="D213" s="102" t="s">
        <v>100</v>
      </c>
      <c r="E213" s="102" t="s">
        <v>123</v>
      </c>
      <c r="F213" s="102" t="s">
        <v>980</v>
      </c>
      <c r="G213" s="102" t="s">
        <v>647</v>
      </c>
      <c r="H213" s="102" t="s">
        <v>696</v>
      </c>
      <c r="I213" s="102" t="s">
        <v>150</v>
      </c>
      <c r="J213" s="102" t="s">
        <v>882</v>
      </c>
      <c r="K213" s="103">
        <v>3.24</v>
      </c>
      <c r="L213" s="102" t="s">
        <v>102</v>
      </c>
      <c r="M213" s="104">
        <v>4.7E-2</v>
      </c>
      <c r="N213" s="104">
        <v>6.2600000000000003E-2</v>
      </c>
      <c r="O213" s="103">
        <v>1891693</v>
      </c>
      <c r="P213" s="103">
        <v>96.96</v>
      </c>
      <c r="Q213" s="103">
        <v>0</v>
      </c>
      <c r="R213" s="103">
        <v>1834.1855327999999</v>
      </c>
      <c r="S213" s="104">
        <v>8.9999999999999993E-3</v>
      </c>
      <c r="T213" s="104">
        <v>2.2000000000000001E-3</v>
      </c>
      <c r="U213" s="104">
        <v>5.9999999999999995E-4</v>
      </c>
    </row>
    <row r="214" spans="2:21" s="99" customFormat="1">
      <c r="B214" s="102" t="s">
        <v>981</v>
      </c>
      <c r="C214" s="102" t="s">
        <v>982</v>
      </c>
      <c r="D214" s="102" t="s">
        <v>100</v>
      </c>
      <c r="E214" s="102" t="s">
        <v>123</v>
      </c>
      <c r="F214" s="102" t="s">
        <v>983</v>
      </c>
      <c r="G214" s="102" t="s">
        <v>586</v>
      </c>
      <c r="H214" s="102" t="s">
        <v>696</v>
      </c>
      <c r="I214" s="102" t="s">
        <v>150</v>
      </c>
      <c r="J214" s="102" t="s">
        <v>823</v>
      </c>
      <c r="K214" s="103">
        <v>0.66</v>
      </c>
      <c r="L214" s="102" t="s">
        <v>102</v>
      </c>
      <c r="M214" s="104">
        <v>3.5000000000000003E-2</v>
      </c>
      <c r="N214" s="104">
        <v>3.3000000000000002E-2</v>
      </c>
      <c r="O214" s="103">
        <v>1416261.83</v>
      </c>
      <c r="P214" s="103">
        <v>101.3</v>
      </c>
      <c r="Q214" s="103">
        <v>0</v>
      </c>
      <c r="R214" s="103">
        <v>1434.67323379</v>
      </c>
      <c r="S214" s="104">
        <v>4.7199999999999999E-2</v>
      </c>
      <c r="T214" s="104">
        <v>1.6999999999999999E-3</v>
      </c>
      <c r="U214" s="104">
        <v>5.0000000000000001E-4</v>
      </c>
    </row>
    <row r="215" spans="2:21" s="99" customFormat="1">
      <c r="B215" s="102" t="s">
        <v>984</v>
      </c>
      <c r="C215" s="102" t="s">
        <v>985</v>
      </c>
      <c r="D215" s="102" t="s">
        <v>100</v>
      </c>
      <c r="E215" s="102" t="s">
        <v>123</v>
      </c>
      <c r="F215" s="102" t="s">
        <v>986</v>
      </c>
      <c r="G215" s="102" t="s">
        <v>681</v>
      </c>
      <c r="H215" s="102" t="s">
        <v>699</v>
      </c>
      <c r="I215" s="102" t="s">
        <v>207</v>
      </c>
      <c r="J215" s="102" t="s">
        <v>987</v>
      </c>
      <c r="K215" s="103">
        <v>0</v>
      </c>
      <c r="L215" s="102" t="s">
        <v>102</v>
      </c>
      <c r="M215" s="104">
        <v>1.35E-2</v>
      </c>
      <c r="N215" s="104">
        <v>0</v>
      </c>
      <c r="O215" s="103">
        <v>686750</v>
      </c>
      <c r="P215" s="103">
        <v>99.5</v>
      </c>
      <c r="Q215" s="103">
        <v>0</v>
      </c>
      <c r="R215" s="103">
        <v>683.31624999999997</v>
      </c>
      <c r="S215" s="104">
        <v>3.2000000000000002E-3</v>
      </c>
      <c r="T215" s="104">
        <v>8.0000000000000004E-4</v>
      </c>
      <c r="U215" s="104">
        <v>2.0000000000000001E-4</v>
      </c>
    </row>
    <row r="216" spans="2:21" s="99" customFormat="1">
      <c r="B216" s="102" t="s">
        <v>988</v>
      </c>
      <c r="C216" s="102" t="s">
        <v>989</v>
      </c>
      <c r="D216" s="102" t="s">
        <v>100</v>
      </c>
      <c r="E216" s="102" t="s">
        <v>123</v>
      </c>
      <c r="F216" s="102" t="s">
        <v>990</v>
      </c>
      <c r="G216" s="102" t="s">
        <v>681</v>
      </c>
      <c r="H216" s="102" t="s">
        <v>699</v>
      </c>
      <c r="I216" s="102" t="s">
        <v>207</v>
      </c>
      <c r="J216" s="102" t="s">
        <v>991</v>
      </c>
      <c r="K216" s="103">
        <v>1</v>
      </c>
      <c r="L216" s="102" t="s">
        <v>102</v>
      </c>
      <c r="M216" s="104">
        <v>0.02</v>
      </c>
      <c r="N216" s="104">
        <v>2.3900000000000001E-2</v>
      </c>
      <c r="O216" s="103">
        <v>1186260.6000000001</v>
      </c>
      <c r="P216" s="103">
        <v>99.62</v>
      </c>
      <c r="Q216" s="103">
        <v>176.24442999999999</v>
      </c>
      <c r="R216" s="103">
        <v>1357.9972397199999</v>
      </c>
      <c r="S216" s="104">
        <v>2.8999999999999998E-3</v>
      </c>
      <c r="T216" s="104">
        <v>1.6000000000000001E-3</v>
      </c>
      <c r="U216" s="104">
        <v>4.0000000000000002E-4</v>
      </c>
    </row>
    <row r="217" spans="2:21" s="99" customFormat="1">
      <c r="B217" s="102" t="s">
        <v>992</v>
      </c>
      <c r="C217" s="102" t="s">
        <v>993</v>
      </c>
      <c r="D217" s="102" t="s">
        <v>100</v>
      </c>
      <c r="E217" s="102" t="s">
        <v>123</v>
      </c>
      <c r="F217" s="102" t="s">
        <v>994</v>
      </c>
      <c r="G217" s="102" t="s">
        <v>713</v>
      </c>
      <c r="H217" s="102" t="s">
        <v>696</v>
      </c>
      <c r="I217" s="102" t="s">
        <v>150</v>
      </c>
      <c r="J217" s="102" t="s">
        <v>995</v>
      </c>
      <c r="K217" s="103">
        <v>3.39</v>
      </c>
      <c r="L217" s="102" t="s">
        <v>102</v>
      </c>
      <c r="M217" s="104">
        <v>0.02</v>
      </c>
      <c r="N217" s="104">
        <v>3.7600000000000001E-2</v>
      </c>
      <c r="O217" s="103">
        <v>1219140</v>
      </c>
      <c r="P217" s="103">
        <v>94.38</v>
      </c>
      <c r="Q217" s="103">
        <v>0</v>
      </c>
      <c r="R217" s="103">
        <v>1150.6243320000001</v>
      </c>
      <c r="S217" s="104">
        <v>6.1999999999999998E-3</v>
      </c>
      <c r="T217" s="104">
        <v>1.4E-3</v>
      </c>
      <c r="U217" s="104">
        <v>4.0000000000000002E-4</v>
      </c>
    </row>
    <row r="218" spans="2:21" s="99" customFormat="1">
      <c r="B218" s="102" t="s">
        <v>996</v>
      </c>
      <c r="C218" s="102" t="s">
        <v>997</v>
      </c>
      <c r="D218" s="102" t="s">
        <v>100</v>
      </c>
      <c r="E218" s="102" t="s">
        <v>123</v>
      </c>
      <c r="F218" s="102" t="s">
        <v>947</v>
      </c>
      <c r="G218" s="102" t="s">
        <v>647</v>
      </c>
      <c r="H218" s="102" t="s">
        <v>696</v>
      </c>
      <c r="I218" s="102" t="s">
        <v>150</v>
      </c>
      <c r="J218" s="102" t="s">
        <v>664</v>
      </c>
      <c r="K218" s="103">
        <v>2.69</v>
      </c>
      <c r="L218" s="102" t="s">
        <v>102</v>
      </c>
      <c r="M218" s="104">
        <v>4.99E-2</v>
      </c>
      <c r="N218" s="104">
        <v>0.04</v>
      </c>
      <c r="O218" s="103">
        <v>569657</v>
      </c>
      <c r="P218" s="103">
        <v>104</v>
      </c>
      <c r="Q218" s="103">
        <v>0</v>
      </c>
      <c r="R218" s="103">
        <v>592.44327999999996</v>
      </c>
      <c r="S218" s="104">
        <v>2.3E-3</v>
      </c>
      <c r="T218" s="104">
        <v>6.9999999999999999E-4</v>
      </c>
      <c r="U218" s="104">
        <v>2.0000000000000001E-4</v>
      </c>
    </row>
    <row r="219" spans="2:21" s="99" customFormat="1">
      <c r="B219" s="102" t="s">
        <v>998</v>
      </c>
      <c r="C219" s="102" t="s">
        <v>999</v>
      </c>
      <c r="D219" s="102" t="s">
        <v>100</v>
      </c>
      <c r="E219" s="102" t="s">
        <v>123</v>
      </c>
      <c r="F219" s="102" t="s">
        <v>1000</v>
      </c>
      <c r="G219" s="102" t="s">
        <v>713</v>
      </c>
      <c r="H219" s="102" t="s">
        <v>719</v>
      </c>
      <c r="I219" s="102" t="s">
        <v>150</v>
      </c>
      <c r="J219" s="102" t="s">
        <v>651</v>
      </c>
      <c r="K219" s="103">
        <v>0.51</v>
      </c>
      <c r="L219" s="102" t="s">
        <v>102</v>
      </c>
      <c r="M219" s="104">
        <v>5.6500000000000002E-2</v>
      </c>
      <c r="N219" s="104">
        <v>5.0099999999999999E-2</v>
      </c>
      <c r="O219" s="103">
        <v>2717067</v>
      </c>
      <c r="P219" s="103">
        <v>102.67</v>
      </c>
      <c r="Q219" s="103">
        <v>0</v>
      </c>
      <c r="R219" s="103">
        <v>2789.6126889000002</v>
      </c>
      <c r="S219" s="104">
        <v>3.7699999999999997E-2</v>
      </c>
      <c r="T219" s="104">
        <v>3.3999999999999998E-3</v>
      </c>
      <c r="U219" s="104">
        <v>8.9999999999999998E-4</v>
      </c>
    </row>
    <row r="220" spans="2:21" s="99" customFormat="1">
      <c r="B220" s="102" t="s">
        <v>1001</v>
      </c>
      <c r="C220" s="102" t="s">
        <v>1002</v>
      </c>
      <c r="D220" s="102" t="s">
        <v>100</v>
      </c>
      <c r="E220" s="102" t="s">
        <v>123</v>
      </c>
      <c r="F220" s="102" t="s">
        <v>1000</v>
      </c>
      <c r="G220" s="102" t="s">
        <v>713</v>
      </c>
      <c r="H220" s="102" t="s">
        <v>719</v>
      </c>
      <c r="I220" s="102" t="s">
        <v>150</v>
      </c>
      <c r="J220" s="102" t="s">
        <v>1003</v>
      </c>
      <c r="K220" s="103">
        <v>3.03</v>
      </c>
      <c r="L220" s="102" t="s">
        <v>102</v>
      </c>
      <c r="M220" s="104">
        <v>3.5000000000000003E-2</v>
      </c>
      <c r="N220" s="104">
        <v>5.1499999999999997E-2</v>
      </c>
      <c r="O220" s="103">
        <v>672628</v>
      </c>
      <c r="P220" s="103">
        <v>96.22</v>
      </c>
      <c r="Q220" s="103">
        <v>0</v>
      </c>
      <c r="R220" s="103">
        <v>647.20266160000006</v>
      </c>
      <c r="S220" s="104">
        <v>6.4999999999999997E-3</v>
      </c>
      <c r="T220" s="104">
        <v>8.0000000000000004E-4</v>
      </c>
      <c r="U220" s="104">
        <v>2.0000000000000001E-4</v>
      </c>
    </row>
    <row r="221" spans="2:21" s="99" customFormat="1">
      <c r="B221" s="102" t="s">
        <v>1004</v>
      </c>
      <c r="C221" s="102" t="s">
        <v>1005</v>
      </c>
      <c r="D221" s="102" t="s">
        <v>100</v>
      </c>
      <c r="E221" s="102" t="s">
        <v>123</v>
      </c>
      <c r="F221" s="102" t="s">
        <v>1000</v>
      </c>
      <c r="G221" s="102" t="s">
        <v>713</v>
      </c>
      <c r="H221" s="102" t="s">
        <v>719</v>
      </c>
      <c r="I221" s="102" t="s">
        <v>150</v>
      </c>
      <c r="J221" s="102" t="s">
        <v>823</v>
      </c>
      <c r="K221" s="103">
        <v>0.51</v>
      </c>
      <c r="L221" s="102" t="s">
        <v>102</v>
      </c>
      <c r="M221" s="104">
        <v>6.3E-2</v>
      </c>
      <c r="N221" s="104">
        <v>3.5200000000000002E-2</v>
      </c>
      <c r="O221" s="103">
        <v>514999</v>
      </c>
      <c r="P221" s="103">
        <v>101.4</v>
      </c>
      <c r="Q221" s="103">
        <v>0</v>
      </c>
      <c r="R221" s="103">
        <v>522.20898599999998</v>
      </c>
      <c r="S221" s="104">
        <v>1.8700000000000001E-2</v>
      </c>
      <c r="T221" s="104">
        <v>5.9999999999999995E-4</v>
      </c>
      <c r="U221" s="104">
        <v>2.0000000000000001E-4</v>
      </c>
    </row>
    <row r="222" spans="2:21" s="99" customFormat="1">
      <c r="B222" s="102" t="s">
        <v>1006</v>
      </c>
      <c r="C222" s="102" t="s">
        <v>1007</v>
      </c>
      <c r="D222" s="102" t="s">
        <v>100</v>
      </c>
      <c r="E222" s="102" t="s">
        <v>123</v>
      </c>
      <c r="F222" s="102" t="s">
        <v>1008</v>
      </c>
      <c r="G222" s="102" t="s">
        <v>462</v>
      </c>
      <c r="H222" s="102" t="s">
        <v>720</v>
      </c>
      <c r="I222" s="102" t="s">
        <v>207</v>
      </c>
      <c r="J222" s="102" t="s">
        <v>1009</v>
      </c>
      <c r="K222" s="103">
        <v>4.9000000000000004</v>
      </c>
      <c r="L222" s="102" t="s">
        <v>102</v>
      </c>
      <c r="M222" s="104">
        <v>2.5000000000000001E-2</v>
      </c>
      <c r="N222" s="104">
        <v>4.6800000000000001E-2</v>
      </c>
      <c r="O222" s="103">
        <v>741165</v>
      </c>
      <c r="P222" s="103">
        <v>90.92</v>
      </c>
      <c r="Q222" s="103">
        <v>0</v>
      </c>
      <c r="R222" s="103">
        <v>673.86721799999998</v>
      </c>
      <c r="S222" s="104">
        <v>8.9999999999999998E-4</v>
      </c>
      <c r="T222" s="104">
        <v>8.0000000000000004E-4</v>
      </c>
      <c r="U222" s="104">
        <v>2.0000000000000001E-4</v>
      </c>
    </row>
    <row r="223" spans="2:21" s="99" customFormat="1">
      <c r="B223" s="102" t="s">
        <v>1010</v>
      </c>
      <c r="C223" s="102" t="s">
        <v>1011</v>
      </c>
      <c r="D223" s="102" t="s">
        <v>100</v>
      </c>
      <c r="E223" s="102" t="s">
        <v>123</v>
      </c>
      <c r="F223" s="102" t="s">
        <v>1012</v>
      </c>
      <c r="G223" s="102" t="s">
        <v>426</v>
      </c>
      <c r="H223" s="102" t="s">
        <v>720</v>
      </c>
      <c r="I223" s="102" t="s">
        <v>207</v>
      </c>
      <c r="J223" s="102" t="s">
        <v>1013</v>
      </c>
      <c r="K223" s="103">
        <v>2.4700000000000002</v>
      </c>
      <c r="L223" s="102" t="s">
        <v>102</v>
      </c>
      <c r="M223" s="104">
        <v>3.2500000000000001E-2</v>
      </c>
      <c r="N223" s="104">
        <v>3.9800000000000002E-2</v>
      </c>
      <c r="O223" s="103">
        <v>3815232.58</v>
      </c>
      <c r="P223" s="103">
        <v>98.32</v>
      </c>
      <c r="Q223" s="103">
        <v>0</v>
      </c>
      <c r="R223" s="103">
        <v>3751.136672656</v>
      </c>
      <c r="S223" s="104">
        <v>3.8300000000000001E-2</v>
      </c>
      <c r="T223" s="104">
        <v>4.4999999999999997E-3</v>
      </c>
      <c r="U223" s="104">
        <v>1.1999999999999999E-3</v>
      </c>
    </row>
    <row r="224" spans="2:21" s="99" customFormat="1">
      <c r="B224" s="102" t="s">
        <v>1014</v>
      </c>
      <c r="C224" s="102" t="s">
        <v>1015</v>
      </c>
      <c r="D224" s="102" t="s">
        <v>100</v>
      </c>
      <c r="E224" s="102" t="s">
        <v>123</v>
      </c>
      <c r="F224" s="102" t="s">
        <v>1016</v>
      </c>
      <c r="G224" s="102" t="s">
        <v>681</v>
      </c>
      <c r="H224" s="102" t="s">
        <v>719</v>
      </c>
      <c r="I224" s="102" t="s">
        <v>150</v>
      </c>
      <c r="J224" s="102" t="s">
        <v>250</v>
      </c>
      <c r="K224" s="103">
        <v>1.01</v>
      </c>
      <c r="L224" s="102" t="s">
        <v>102</v>
      </c>
      <c r="M224" s="104">
        <v>3.61E-2</v>
      </c>
      <c r="N224" s="104">
        <v>3.04E-2</v>
      </c>
      <c r="O224" s="103">
        <v>2091404.25</v>
      </c>
      <c r="P224" s="103">
        <v>100.54</v>
      </c>
      <c r="Q224" s="103">
        <v>747.46788000000004</v>
      </c>
      <c r="R224" s="103">
        <v>2850.1657129499999</v>
      </c>
      <c r="S224" s="104">
        <v>1.7399999999999999E-2</v>
      </c>
      <c r="T224" s="104">
        <v>3.3999999999999998E-3</v>
      </c>
      <c r="U224" s="104">
        <v>8.9999999999999998E-4</v>
      </c>
    </row>
    <row r="225" spans="2:21" s="99" customFormat="1">
      <c r="B225" s="102" t="s">
        <v>1017</v>
      </c>
      <c r="C225" s="102" t="s">
        <v>1018</v>
      </c>
      <c r="D225" s="102" t="s">
        <v>100</v>
      </c>
      <c r="E225" s="102" t="s">
        <v>123</v>
      </c>
      <c r="F225" s="102" t="s">
        <v>703</v>
      </c>
      <c r="G225" s="102" t="s">
        <v>671</v>
      </c>
      <c r="H225" s="102" t="s">
        <v>719</v>
      </c>
      <c r="I225" s="102" t="s">
        <v>150</v>
      </c>
      <c r="J225" s="102" t="s">
        <v>537</v>
      </c>
      <c r="K225" s="103">
        <v>0.99</v>
      </c>
      <c r="L225" s="102" t="s">
        <v>102</v>
      </c>
      <c r="M225" s="104">
        <v>4.5999999999999999E-2</v>
      </c>
      <c r="N225" s="104">
        <v>2.8799999999999999E-2</v>
      </c>
      <c r="O225" s="103">
        <v>3553528.58</v>
      </c>
      <c r="P225" s="103">
        <v>101.67</v>
      </c>
      <c r="Q225" s="103">
        <v>0</v>
      </c>
      <c r="R225" s="103">
        <v>3612.8725072860002</v>
      </c>
      <c r="S225" s="104">
        <v>5.3E-3</v>
      </c>
      <c r="T225" s="104">
        <v>4.3E-3</v>
      </c>
      <c r="U225" s="104">
        <v>1.1999999999999999E-3</v>
      </c>
    </row>
    <row r="226" spans="2:21" s="99" customFormat="1">
      <c r="B226" s="102" t="s">
        <v>1019</v>
      </c>
      <c r="C226" s="102" t="s">
        <v>1020</v>
      </c>
      <c r="D226" s="102" t="s">
        <v>100</v>
      </c>
      <c r="E226" s="102" t="s">
        <v>123</v>
      </c>
      <c r="F226" s="102" t="s">
        <v>1021</v>
      </c>
      <c r="G226" s="102" t="s">
        <v>647</v>
      </c>
      <c r="H226" s="102" t="s">
        <v>719</v>
      </c>
      <c r="I226" s="102" t="s">
        <v>150</v>
      </c>
      <c r="J226" s="102" t="s">
        <v>1022</v>
      </c>
      <c r="K226" s="103">
        <v>0.97</v>
      </c>
      <c r="L226" s="102" t="s">
        <v>102</v>
      </c>
      <c r="M226" s="104">
        <v>4.8000000000000001E-2</v>
      </c>
      <c r="N226" s="104">
        <v>4.1200000000000001E-2</v>
      </c>
      <c r="O226" s="103">
        <v>206764.64</v>
      </c>
      <c r="P226" s="103">
        <v>103.01</v>
      </c>
      <c r="Q226" s="103">
        <v>111.08644</v>
      </c>
      <c r="R226" s="103">
        <v>324.07469566399999</v>
      </c>
      <c r="S226" s="104">
        <v>3.0999999999999999E-3</v>
      </c>
      <c r="T226" s="104">
        <v>4.0000000000000002E-4</v>
      </c>
      <c r="U226" s="104">
        <v>1E-4</v>
      </c>
    </row>
    <row r="227" spans="2:21" s="99" customFormat="1">
      <c r="B227" s="102" t="s">
        <v>1023</v>
      </c>
      <c r="C227" s="102">
        <v>42203490</v>
      </c>
      <c r="D227" s="102" t="s">
        <v>100</v>
      </c>
      <c r="E227" s="102" t="s">
        <v>123</v>
      </c>
      <c r="F227" s="102" t="s">
        <v>1024</v>
      </c>
      <c r="G227" s="102" t="s">
        <v>681</v>
      </c>
      <c r="H227" s="102" t="s">
        <v>719</v>
      </c>
      <c r="I227" s="102" t="s">
        <v>150</v>
      </c>
      <c r="J227" s="102" t="s">
        <v>464</v>
      </c>
      <c r="K227" s="103">
        <v>0</v>
      </c>
      <c r="L227" s="102" t="s">
        <v>102</v>
      </c>
      <c r="M227" s="104">
        <v>3.2399999999999998E-2</v>
      </c>
      <c r="N227" s="104">
        <v>0</v>
      </c>
      <c r="O227" s="103">
        <v>1060000</v>
      </c>
      <c r="P227" s="103">
        <f t="shared" ref="P227:P231" si="9">R227/O227*100*1000</f>
        <v>98.767595628415094</v>
      </c>
      <c r="Q227" s="103">
        <v>0</v>
      </c>
      <c r="R227" s="103">
        <f>1046936.5136612/1000</f>
        <v>1046.9365136612</v>
      </c>
      <c r="S227" s="104">
        <v>8.3000000000000001E-3</v>
      </c>
      <c r="T227" s="104">
        <f t="shared" ref="T227:T228" si="10">R227/$R$11</f>
        <v>1.2598969987754427E-3</v>
      </c>
      <c r="U227" s="104">
        <f>R227/'סכום נכסי הקרן'!$C$42</f>
        <v>3.3629289013190744E-4</v>
      </c>
    </row>
    <row r="228" spans="2:21" s="99" customFormat="1">
      <c r="B228" s="102" t="s">
        <v>1023</v>
      </c>
      <c r="C228" s="102">
        <v>4220349</v>
      </c>
      <c r="D228" s="102" t="s">
        <v>100</v>
      </c>
      <c r="E228" s="102" t="s">
        <v>123</v>
      </c>
      <c r="F228" s="102" t="s">
        <v>1024</v>
      </c>
      <c r="G228" s="102" t="s">
        <v>681</v>
      </c>
      <c r="H228" s="102" t="s">
        <v>719</v>
      </c>
      <c r="I228" s="102" t="s">
        <v>150</v>
      </c>
      <c r="J228" s="102" t="s">
        <v>458</v>
      </c>
      <c r="K228" s="103">
        <v>0</v>
      </c>
      <c r="L228" s="102" t="s">
        <v>102</v>
      </c>
      <c r="M228" s="104">
        <v>0</v>
      </c>
      <c r="N228" s="104">
        <v>0</v>
      </c>
      <c r="O228" s="103">
        <v>1358481.38</v>
      </c>
      <c r="P228" s="103">
        <f t="shared" si="9"/>
        <v>98.840000000000018</v>
      </c>
      <c r="Q228" s="103">
        <v>0</v>
      </c>
      <c r="R228" s="103">
        <f>1342722.995992/1000</f>
        <v>1342.7229959920001</v>
      </c>
      <c r="S228" s="104">
        <v>0</v>
      </c>
      <c r="T228" s="104">
        <f t="shared" si="10"/>
        <v>1.6158502934634886E-3</v>
      </c>
      <c r="U228" s="104">
        <f>R228/'סכום נכסי הקרן'!$C$42</f>
        <v>4.3130427783976316E-4</v>
      </c>
    </row>
    <row r="229" spans="2:21" s="99" customFormat="1">
      <c r="B229" s="102" t="s">
        <v>1025</v>
      </c>
      <c r="C229" s="102" t="s">
        <v>1026</v>
      </c>
      <c r="D229" s="102" t="s">
        <v>100</v>
      </c>
      <c r="E229" s="102" t="s">
        <v>123</v>
      </c>
      <c r="F229" s="102" t="s">
        <v>1027</v>
      </c>
      <c r="G229" s="102" t="s">
        <v>671</v>
      </c>
      <c r="H229" s="102" t="s">
        <v>719</v>
      </c>
      <c r="I229" s="102" t="s">
        <v>150</v>
      </c>
      <c r="J229" s="102" t="s">
        <v>1028</v>
      </c>
      <c r="K229" s="103">
        <v>1.49</v>
      </c>
      <c r="L229" s="102" t="s">
        <v>102</v>
      </c>
      <c r="M229" s="104">
        <v>2.4500000000000001E-2</v>
      </c>
      <c r="N229" s="104">
        <v>1.7399999999999999E-2</v>
      </c>
      <c r="O229" s="103">
        <v>993218</v>
      </c>
      <c r="P229" s="103">
        <v>101</v>
      </c>
      <c r="Q229" s="103">
        <v>0</v>
      </c>
      <c r="R229" s="103">
        <v>1003.15018</v>
      </c>
      <c r="S229" s="104">
        <v>1.67E-2</v>
      </c>
      <c r="T229" s="104">
        <v>1.1999999999999999E-3</v>
      </c>
      <c r="U229" s="104">
        <v>2.9999999999999997E-4</v>
      </c>
    </row>
    <row r="230" spans="2:21" s="99" customFormat="1">
      <c r="B230" s="102" t="s">
        <v>1029</v>
      </c>
      <c r="C230" s="102">
        <v>11426030</v>
      </c>
      <c r="D230" s="102" t="s">
        <v>100</v>
      </c>
      <c r="E230" s="102" t="s">
        <v>123</v>
      </c>
      <c r="F230" s="102" t="s">
        <v>980</v>
      </c>
      <c r="G230" s="102" t="s">
        <v>647</v>
      </c>
      <c r="H230" s="102" t="s">
        <v>719</v>
      </c>
      <c r="I230" s="102" t="s">
        <v>150</v>
      </c>
      <c r="J230" s="102" t="s">
        <v>664</v>
      </c>
      <c r="K230" s="103">
        <v>1.81</v>
      </c>
      <c r="L230" s="102" t="s">
        <v>102</v>
      </c>
      <c r="M230" s="104">
        <v>5.5500000000000001E-2</v>
      </c>
      <c r="N230" s="104">
        <v>0.11840000000000001</v>
      </c>
      <c r="O230" s="103">
        <v>1100000</v>
      </c>
      <c r="P230" s="103">
        <f t="shared" si="9"/>
        <v>91.346557377049095</v>
      </c>
      <c r="Q230" s="103">
        <v>0</v>
      </c>
      <c r="R230" s="103">
        <f>1004812.13114754/1000</f>
        <v>1004.8121311475401</v>
      </c>
      <c r="S230" s="104">
        <v>3.2000000000000002E-3</v>
      </c>
      <c r="T230" s="104">
        <f t="shared" ref="T230:T231" si="11">R230/$R$11</f>
        <v>1.2092039697219124E-3</v>
      </c>
      <c r="U230" s="104">
        <f>R230/'סכום נכסי הקרן'!$C$42</f>
        <v>3.2276185920912406E-4</v>
      </c>
    </row>
    <row r="231" spans="2:21" s="99" customFormat="1">
      <c r="B231" s="102" t="s">
        <v>1029</v>
      </c>
      <c r="C231" s="102">
        <v>1142603</v>
      </c>
      <c r="D231" s="102" t="s">
        <v>100</v>
      </c>
      <c r="E231" s="102" t="s">
        <v>123</v>
      </c>
      <c r="F231" s="102" t="s">
        <v>980</v>
      </c>
      <c r="G231" s="102" t="s">
        <v>647</v>
      </c>
      <c r="H231" s="102" t="s">
        <v>719</v>
      </c>
      <c r="I231" s="102" t="s">
        <v>150</v>
      </c>
      <c r="J231" s="102" t="s">
        <v>277</v>
      </c>
      <c r="K231" s="103">
        <v>0</v>
      </c>
      <c r="L231" s="102" t="s">
        <v>102</v>
      </c>
      <c r="M231" s="104">
        <v>0</v>
      </c>
      <c r="N231" s="104">
        <v>0</v>
      </c>
      <c r="O231" s="103">
        <v>303112</v>
      </c>
      <c r="P231" s="103">
        <f t="shared" si="9"/>
        <v>92.220000000000013</v>
      </c>
      <c r="Q231" s="103">
        <v>0</v>
      </c>
      <c r="R231" s="103">
        <f>279529.8864/1000</f>
        <v>279.52988640000001</v>
      </c>
      <c r="S231" s="104">
        <v>0</v>
      </c>
      <c r="T231" s="104">
        <f t="shared" si="11"/>
        <v>3.3638989599456205E-4</v>
      </c>
      <c r="U231" s="104">
        <f>R231/'סכום נכסי הקרן'!$C$42</f>
        <v>8.9789506955834805E-5</v>
      </c>
    </row>
    <row r="232" spans="2:21" s="99" customFormat="1">
      <c r="B232" s="102" t="s">
        <v>1030</v>
      </c>
      <c r="C232" s="102" t="s">
        <v>1031</v>
      </c>
      <c r="D232" s="102" t="s">
        <v>100</v>
      </c>
      <c r="E232" s="102" t="s">
        <v>123</v>
      </c>
      <c r="F232" s="102" t="s">
        <v>384</v>
      </c>
      <c r="G232" s="102" t="s">
        <v>373</v>
      </c>
      <c r="H232" s="102" t="s">
        <v>720</v>
      </c>
      <c r="I232" s="102" t="s">
        <v>207</v>
      </c>
      <c r="J232" s="102" t="s">
        <v>803</v>
      </c>
      <c r="K232" s="103">
        <v>0.73</v>
      </c>
      <c r="L232" s="102" t="s">
        <v>102</v>
      </c>
      <c r="M232" s="104">
        <v>0.01</v>
      </c>
      <c r="N232" s="104">
        <v>-0.95709999999999995</v>
      </c>
      <c r="O232" s="103">
        <v>350000</v>
      </c>
      <c r="P232" s="103">
        <v>1001.51</v>
      </c>
      <c r="Q232" s="103">
        <v>0</v>
      </c>
      <c r="R232" s="103">
        <v>3505.2849999999999</v>
      </c>
      <c r="S232" s="104">
        <v>5.0000000000000001E-4</v>
      </c>
      <c r="T232" s="104">
        <v>4.1999999999999997E-3</v>
      </c>
      <c r="U232" s="104">
        <v>1.1000000000000001E-3</v>
      </c>
    </row>
    <row r="233" spans="2:21" s="99" customFormat="1">
      <c r="B233" s="102" t="s">
        <v>1032</v>
      </c>
      <c r="C233" s="102" t="s">
        <v>1033</v>
      </c>
      <c r="D233" s="102" t="s">
        <v>100</v>
      </c>
      <c r="E233" s="102" t="s">
        <v>123</v>
      </c>
      <c r="F233" s="102" t="s">
        <v>1034</v>
      </c>
      <c r="G233" s="102" t="s">
        <v>681</v>
      </c>
      <c r="H233" s="102" t="s">
        <v>720</v>
      </c>
      <c r="I233" s="102" t="s">
        <v>207</v>
      </c>
      <c r="J233" s="102" t="s">
        <v>788</v>
      </c>
      <c r="K233" s="103">
        <v>3.56</v>
      </c>
      <c r="L233" s="102" t="s">
        <v>102</v>
      </c>
      <c r="M233" s="104">
        <v>4.7E-2</v>
      </c>
      <c r="N233" s="104">
        <v>5.0099999999999999E-2</v>
      </c>
      <c r="O233" s="103">
        <v>1397000</v>
      </c>
      <c r="P233" s="103">
        <v>99.42</v>
      </c>
      <c r="Q233" s="103">
        <v>0</v>
      </c>
      <c r="R233" s="103">
        <v>1388.8974000000001</v>
      </c>
      <c r="S233" s="104">
        <v>9.2999999999999992E-3</v>
      </c>
      <c r="T233" s="104">
        <v>1.6999999999999999E-3</v>
      </c>
      <c r="U233" s="104">
        <v>4.0000000000000002E-4</v>
      </c>
    </row>
    <row r="234" spans="2:21" s="99" customFormat="1">
      <c r="B234" s="102" t="s">
        <v>1035</v>
      </c>
      <c r="C234" s="102" t="s">
        <v>1036</v>
      </c>
      <c r="D234" s="102" t="s">
        <v>100</v>
      </c>
      <c r="E234" s="102" t="s">
        <v>123</v>
      </c>
      <c r="F234" s="102" t="s">
        <v>1034</v>
      </c>
      <c r="G234" s="102" t="s">
        <v>681</v>
      </c>
      <c r="H234" s="102" t="s">
        <v>720</v>
      </c>
      <c r="I234" s="102" t="s">
        <v>207</v>
      </c>
      <c r="J234" s="102" t="s">
        <v>527</v>
      </c>
      <c r="K234" s="103">
        <v>2.06</v>
      </c>
      <c r="L234" s="102" t="s">
        <v>102</v>
      </c>
      <c r="M234" s="104">
        <v>3.15E-2</v>
      </c>
      <c r="N234" s="104">
        <v>5.7200000000000001E-2</v>
      </c>
      <c r="O234" s="103">
        <v>1953000</v>
      </c>
      <c r="P234" s="103">
        <v>95.8</v>
      </c>
      <c r="Q234" s="103">
        <v>0</v>
      </c>
      <c r="R234" s="103">
        <v>1870.9739999999999</v>
      </c>
      <c r="S234" s="104">
        <v>6.1000000000000004E-3</v>
      </c>
      <c r="T234" s="104">
        <v>2.3E-3</v>
      </c>
      <c r="U234" s="104">
        <v>5.9999999999999995E-4</v>
      </c>
    </row>
    <row r="235" spans="2:21" s="99" customFormat="1">
      <c r="B235" s="102" t="s">
        <v>1037</v>
      </c>
      <c r="C235" s="102" t="s">
        <v>1038</v>
      </c>
      <c r="D235" s="102" t="s">
        <v>100</v>
      </c>
      <c r="E235" s="102" t="s">
        <v>123</v>
      </c>
      <c r="F235" s="102" t="s">
        <v>1039</v>
      </c>
      <c r="G235" s="102" t="s">
        <v>681</v>
      </c>
      <c r="H235" s="102" t="s">
        <v>719</v>
      </c>
      <c r="I235" s="102" t="s">
        <v>150</v>
      </c>
      <c r="J235" s="102" t="s">
        <v>611</v>
      </c>
      <c r="K235" s="103">
        <v>3.1</v>
      </c>
      <c r="L235" s="102" t="s">
        <v>102</v>
      </c>
      <c r="M235" s="104">
        <v>3.15E-2</v>
      </c>
      <c r="N235" s="104">
        <v>3.2800000000000003E-2</v>
      </c>
      <c r="O235" s="103">
        <v>1234630</v>
      </c>
      <c r="P235" s="103">
        <v>100.29</v>
      </c>
      <c r="Q235" s="103">
        <v>0</v>
      </c>
      <c r="R235" s="103">
        <v>1238.210427</v>
      </c>
      <c r="S235" s="104">
        <v>8.2000000000000007E-3</v>
      </c>
      <c r="T235" s="104">
        <v>1.5E-3</v>
      </c>
      <c r="U235" s="104">
        <v>4.0000000000000002E-4</v>
      </c>
    </row>
    <row r="236" spans="2:21" s="99" customFormat="1">
      <c r="B236" s="102" t="s">
        <v>1040</v>
      </c>
      <c r="C236" s="102" t="s">
        <v>1041</v>
      </c>
      <c r="D236" s="102" t="s">
        <v>100</v>
      </c>
      <c r="E236" s="102" t="s">
        <v>123</v>
      </c>
      <c r="F236" s="102" t="s">
        <v>1042</v>
      </c>
      <c r="G236" s="102" t="s">
        <v>862</v>
      </c>
      <c r="H236" s="102" t="s">
        <v>720</v>
      </c>
      <c r="I236" s="102" t="s">
        <v>207</v>
      </c>
      <c r="J236" s="102" t="s">
        <v>582</v>
      </c>
      <c r="K236" s="103">
        <v>4.2</v>
      </c>
      <c r="L236" s="102" t="s">
        <v>102</v>
      </c>
      <c r="M236" s="104">
        <v>5.2499999999999998E-2</v>
      </c>
      <c r="N236" s="104">
        <v>6.3399999999999998E-2</v>
      </c>
      <c r="O236" s="103">
        <v>687000</v>
      </c>
      <c r="P236" s="103">
        <v>98.3</v>
      </c>
      <c r="Q236" s="103">
        <v>0</v>
      </c>
      <c r="R236" s="103">
        <v>675.32100000000003</v>
      </c>
      <c r="S236" s="104">
        <v>2.0999999999999999E-3</v>
      </c>
      <c r="T236" s="104">
        <v>8.0000000000000004E-4</v>
      </c>
      <c r="U236" s="104">
        <v>2.0000000000000001E-4</v>
      </c>
    </row>
    <row r="237" spans="2:21" s="99" customFormat="1">
      <c r="B237" s="102" t="s">
        <v>1043</v>
      </c>
      <c r="C237" s="102" t="s">
        <v>1044</v>
      </c>
      <c r="D237" s="102" t="s">
        <v>100</v>
      </c>
      <c r="E237" s="102" t="s">
        <v>123</v>
      </c>
      <c r="F237" s="102" t="s">
        <v>1045</v>
      </c>
      <c r="G237" s="102" t="s">
        <v>1046</v>
      </c>
      <c r="H237" s="102" t="s">
        <v>719</v>
      </c>
      <c r="I237" s="102" t="s">
        <v>150</v>
      </c>
      <c r="J237" s="102" t="s">
        <v>651</v>
      </c>
      <c r="K237" s="103">
        <v>4.0999999999999996</v>
      </c>
      <c r="L237" s="102" t="s">
        <v>102</v>
      </c>
      <c r="M237" s="104">
        <v>2.9100000000000001E-2</v>
      </c>
      <c r="N237" s="104">
        <v>5.8500000000000003E-2</v>
      </c>
      <c r="O237" s="103">
        <v>4059736.18</v>
      </c>
      <c r="P237" s="103">
        <v>89.77</v>
      </c>
      <c r="Q237" s="103">
        <v>0</v>
      </c>
      <c r="R237" s="103">
        <v>3644.4251687860001</v>
      </c>
      <c r="S237" s="104">
        <v>4.4000000000000003E-3</v>
      </c>
      <c r="T237" s="104">
        <v>4.4000000000000003E-3</v>
      </c>
      <c r="U237" s="104">
        <v>1.1999999999999999E-3</v>
      </c>
    </row>
    <row r="238" spans="2:21" s="99" customFormat="1">
      <c r="B238" s="102" t="s">
        <v>1047</v>
      </c>
      <c r="C238" s="102" t="s">
        <v>1048</v>
      </c>
      <c r="D238" s="102" t="s">
        <v>100</v>
      </c>
      <c r="E238" s="102" t="s">
        <v>123</v>
      </c>
      <c r="F238" s="102" t="s">
        <v>1049</v>
      </c>
      <c r="G238" s="102" t="s">
        <v>713</v>
      </c>
      <c r="H238" s="102" t="s">
        <v>720</v>
      </c>
      <c r="I238" s="102" t="s">
        <v>207</v>
      </c>
      <c r="J238" s="102" t="s">
        <v>656</v>
      </c>
      <c r="K238" s="103">
        <v>0.94</v>
      </c>
      <c r="L238" s="102" t="s">
        <v>102</v>
      </c>
      <c r="M238" s="104">
        <v>4.3999999999999997E-2</v>
      </c>
      <c r="N238" s="104">
        <v>2.64E-2</v>
      </c>
      <c r="O238" s="103">
        <v>807836.09</v>
      </c>
      <c r="P238" s="103">
        <v>101.65</v>
      </c>
      <c r="Q238" s="103">
        <v>0</v>
      </c>
      <c r="R238" s="103">
        <v>821.165385485</v>
      </c>
      <c r="S238" s="104">
        <v>1.3100000000000001E-2</v>
      </c>
      <c r="T238" s="104">
        <v>1E-3</v>
      </c>
      <c r="U238" s="104">
        <v>2.9999999999999997E-4</v>
      </c>
    </row>
    <row r="239" spans="2:21" s="99" customFormat="1">
      <c r="B239" s="102" t="s">
        <v>1050</v>
      </c>
      <c r="C239" s="102">
        <v>42502540</v>
      </c>
      <c r="D239" s="102" t="s">
        <v>100</v>
      </c>
      <c r="E239" s="102" t="s">
        <v>123</v>
      </c>
      <c r="F239" s="102" t="s">
        <v>1049</v>
      </c>
      <c r="G239" s="102" t="s">
        <v>713</v>
      </c>
      <c r="H239" s="102" t="s">
        <v>720</v>
      </c>
      <c r="I239" s="102" t="s">
        <v>207</v>
      </c>
      <c r="J239" s="102" t="s">
        <v>1051</v>
      </c>
      <c r="K239" s="103">
        <v>2.44</v>
      </c>
      <c r="L239" s="102" t="s">
        <v>102</v>
      </c>
      <c r="M239" s="104">
        <v>4.9500000000000002E-2</v>
      </c>
      <c r="N239" s="104">
        <v>4.0800000000000003E-2</v>
      </c>
      <c r="O239" s="103">
        <v>1100000</v>
      </c>
      <c r="P239" s="103">
        <f t="shared" ref="P239" si="12">R239/O239*100*1000</f>
        <v>101.92562841530055</v>
      </c>
      <c r="Q239" s="103">
        <v>0</v>
      </c>
      <c r="R239" s="103">
        <f>1123.98-2.79808743169395</f>
        <v>1121.181912568306</v>
      </c>
      <c r="S239" s="104">
        <v>1.0999999999999999E-2</v>
      </c>
      <c r="T239" s="104">
        <f t="shared" ref="T239" si="13">R239/$R$11</f>
        <v>1.3492448761637551E-3</v>
      </c>
      <c r="U239" s="104">
        <f>R239/'סכום נכסי הקרן'!$C$42</f>
        <v>3.6014170947449745E-4</v>
      </c>
    </row>
    <row r="240" spans="2:21" s="99" customFormat="1">
      <c r="B240" s="102" t="s">
        <v>1052</v>
      </c>
      <c r="C240" s="102" t="s">
        <v>1053</v>
      </c>
      <c r="D240" s="102" t="s">
        <v>100</v>
      </c>
      <c r="E240" s="102" t="s">
        <v>123</v>
      </c>
      <c r="F240" s="102" t="s">
        <v>716</v>
      </c>
      <c r="G240" s="102" t="s">
        <v>713</v>
      </c>
      <c r="H240" s="102" t="s">
        <v>719</v>
      </c>
      <c r="I240" s="102" t="s">
        <v>150</v>
      </c>
      <c r="J240" s="102" t="s">
        <v>772</v>
      </c>
      <c r="K240" s="103">
        <v>0.49</v>
      </c>
      <c r="L240" s="102" t="s">
        <v>102</v>
      </c>
      <c r="M240" s="104">
        <v>0</v>
      </c>
      <c r="N240" s="104">
        <v>-0.9909</v>
      </c>
      <c r="O240" s="103">
        <v>173800</v>
      </c>
      <c r="P240" s="103">
        <v>991.36</v>
      </c>
      <c r="Q240" s="103">
        <v>0</v>
      </c>
      <c r="R240" s="103">
        <v>1722.98368</v>
      </c>
      <c r="S240" s="104">
        <v>6.9999999999999999E-4</v>
      </c>
      <c r="T240" s="104">
        <v>2.0999999999999999E-3</v>
      </c>
      <c r="U240" s="104">
        <v>5.9999999999999995E-4</v>
      </c>
    </row>
    <row r="241" spans="2:21" s="99" customFormat="1">
      <c r="B241" s="102" t="s">
        <v>1054</v>
      </c>
      <c r="C241" s="102" t="s">
        <v>1055</v>
      </c>
      <c r="D241" s="102" t="s">
        <v>100</v>
      </c>
      <c r="E241" s="102" t="s">
        <v>123</v>
      </c>
      <c r="F241" s="102" t="s">
        <v>1056</v>
      </c>
      <c r="G241" s="102" t="s">
        <v>746</v>
      </c>
      <c r="H241" s="102" t="s">
        <v>733</v>
      </c>
      <c r="I241" s="102" t="s">
        <v>150</v>
      </c>
      <c r="J241" s="102" t="s">
        <v>664</v>
      </c>
      <c r="K241" s="103">
        <v>2.13</v>
      </c>
      <c r="L241" s="102" t="s">
        <v>102</v>
      </c>
      <c r="M241" s="104">
        <v>3.3000000000000002E-2</v>
      </c>
      <c r="N241" s="104">
        <v>4.2999999999999997E-2</v>
      </c>
      <c r="O241" s="103">
        <v>5344737.5</v>
      </c>
      <c r="P241" s="103">
        <v>98.01</v>
      </c>
      <c r="Q241" s="103">
        <v>0</v>
      </c>
      <c r="R241" s="103">
        <v>5238.3772237499998</v>
      </c>
      <c r="S241" s="104">
        <v>1.49E-2</v>
      </c>
      <c r="T241" s="104">
        <v>6.3E-3</v>
      </c>
      <c r="U241" s="104">
        <v>1.6999999999999999E-3</v>
      </c>
    </row>
    <row r="242" spans="2:21" s="99" customFormat="1">
      <c r="B242" s="102" t="s">
        <v>1057</v>
      </c>
      <c r="C242" s="102" t="s">
        <v>1058</v>
      </c>
      <c r="D242" s="102" t="s">
        <v>100</v>
      </c>
      <c r="E242" s="102" t="s">
        <v>123</v>
      </c>
      <c r="F242" s="102" t="s">
        <v>1059</v>
      </c>
      <c r="G242" s="102" t="s">
        <v>457</v>
      </c>
      <c r="H242" s="102" t="s">
        <v>728</v>
      </c>
      <c r="I242" s="102" t="s">
        <v>207</v>
      </c>
      <c r="J242" s="102" t="s">
        <v>729</v>
      </c>
      <c r="K242" s="103">
        <v>1.98</v>
      </c>
      <c r="L242" s="102" t="s">
        <v>102</v>
      </c>
      <c r="M242" s="104">
        <v>3.5499999999999997E-2</v>
      </c>
      <c r="N242" s="104">
        <v>3.3799999999999997E-2</v>
      </c>
      <c r="O242" s="103">
        <v>14812.08</v>
      </c>
      <c r="P242" s="103">
        <v>100.97</v>
      </c>
      <c r="Q242" s="103">
        <v>0</v>
      </c>
      <c r="R242" s="103">
        <v>14.955757176000001</v>
      </c>
      <c r="S242" s="104">
        <v>2.0000000000000001E-4</v>
      </c>
      <c r="T242" s="104">
        <v>0</v>
      </c>
      <c r="U242" s="104">
        <v>0</v>
      </c>
    </row>
    <row r="243" spans="2:21" s="99" customFormat="1">
      <c r="B243" s="102" t="s">
        <v>1060</v>
      </c>
      <c r="C243" s="102" t="s">
        <v>1061</v>
      </c>
      <c r="D243" s="102" t="s">
        <v>100</v>
      </c>
      <c r="E243" s="102" t="s">
        <v>123</v>
      </c>
      <c r="F243" s="102" t="s">
        <v>750</v>
      </c>
      <c r="G243" s="102" t="s">
        <v>713</v>
      </c>
      <c r="H243" s="102" t="s">
        <v>728</v>
      </c>
      <c r="I243" s="102" t="s">
        <v>207</v>
      </c>
      <c r="J243" s="102" t="s">
        <v>524</v>
      </c>
      <c r="K243" s="103">
        <v>0.51</v>
      </c>
      <c r="L243" s="102" t="s">
        <v>102</v>
      </c>
      <c r="M243" s="104">
        <v>5.0999999999999997E-2</v>
      </c>
      <c r="N243" s="104">
        <v>4.24E-2</v>
      </c>
      <c r="O243" s="103">
        <v>615522.5</v>
      </c>
      <c r="P243" s="103">
        <v>100.45</v>
      </c>
      <c r="Q243" s="103">
        <v>0</v>
      </c>
      <c r="R243" s="103">
        <v>618.29235125000002</v>
      </c>
      <c r="S243" s="104">
        <v>1.35E-2</v>
      </c>
      <c r="T243" s="104">
        <v>6.9999999999999999E-4</v>
      </c>
      <c r="U243" s="104">
        <v>2.0000000000000001E-4</v>
      </c>
    </row>
    <row r="244" spans="2:21" s="99" customFormat="1">
      <c r="B244" s="102" t="s">
        <v>1062</v>
      </c>
      <c r="C244" s="102" t="s">
        <v>1063</v>
      </c>
      <c r="D244" s="102" t="s">
        <v>100</v>
      </c>
      <c r="E244" s="102" t="s">
        <v>123</v>
      </c>
      <c r="F244" s="102" t="s">
        <v>1064</v>
      </c>
      <c r="G244" s="102" t="s">
        <v>713</v>
      </c>
      <c r="H244" s="102" t="s">
        <v>733</v>
      </c>
      <c r="I244" s="102" t="s">
        <v>150</v>
      </c>
      <c r="J244" s="102" t="s">
        <v>651</v>
      </c>
      <c r="K244" s="103">
        <v>0.56999999999999995</v>
      </c>
      <c r="L244" s="102" t="s">
        <v>102</v>
      </c>
      <c r="M244" s="104">
        <v>5.1499999999999997E-2</v>
      </c>
      <c r="N244" s="104">
        <v>3.61E-2</v>
      </c>
      <c r="O244" s="103">
        <v>980734</v>
      </c>
      <c r="P244" s="103">
        <v>103</v>
      </c>
      <c r="Q244" s="103">
        <v>0</v>
      </c>
      <c r="R244" s="103">
        <v>1010.15602</v>
      </c>
      <c r="S244" s="104">
        <v>1.72E-2</v>
      </c>
      <c r="T244" s="104">
        <v>1.1999999999999999E-3</v>
      </c>
      <c r="U244" s="104">
        <v>2.9999999999999997E-4</v>
      </c>
    </row>
    <row r="245" spans="2:21" s="99" customFormat="1">
      <c r="B245" s="102" t="s">
        <v>1065</v>
      </c>
      <c r="C245" s="102" t="s">
        <v>1066</v>
      </c>
      <c r="D245" s="102" t="s">
        <v>100</v>
      </c>
      <c r="E245" s="102" t="s">
        <v>123</v>
      </c>
      <c r="F245" s="102" t="s">
        <v>1067</v>
      </c>
      <c r="G245" s="102" t="s">
        <v>713</v>
      </c>
      <c r="H245" s="102" t="s">
        <v>738</v>
      </c>
      <c r="I245" s="102" t="s">
        <v>207</v>
      </c>
      <c r="J245" s="102" t="s">
        <v>1068</v>
      </c>
      <c r="K245" s="103">
        <v>1.67</v>
      </c>
      <c r="L245" s="102" t="s">
        <v>102</v>
      </c>
      <c r="M245" s="104">
        <v>4.8000000000000001E-2</v>
      </c>
      <c r="N245" s="104">
        <v>3.61E-2</v>
      </c>
      <c r="O245" s="103">
        <v>1839200</v>
      </c>
      <c r="P245" s="103">
        <v>103.24</v>
      </c>
      <c r="Q245" s="103">
        <v>0</v>
      </c>
      <c r="R245" s="103">
        <v>1898.79008</v>
      </c>
      <c r="S245" s="104">
        <v>1.0800000000000001E-2</v>
      </c>
      <c r="T245" s="104">
        <v>2.3E-3</v>
      </c>
      <c r="U245" s="104">
        <v>5.9999999999999995E-4</v>
      </c>
    </row>
    <row r="246" spans="2:21" s="99" customFormat="1">
      <c r="B246" s="102" t="s">
        <v>1069</v>
      </c>
      <c r="C246" s="102" t="s">
        <v>1070</v>
      </c>
      <c r="D246" s="102" t="s">
        <v>100</v>
      </c>
      <c r="E246" s="102" t="s">
        <v>123</v>
      </c>
      <c r="F246" s="102" t="s">
        <v>737</v>
      </c>
      <c r="G246" s="102" t="s">
        <v>671</v>
      </c>
      <c r="H246" s="102" t="s">
        <v>738</v>
      </c>
      <c r="I246" s="102" t="s">
        <v>207</v>
      </c>
      <c r="J246" s="102" t="s">
        <v>664</v>
      </c>
      <c r="K246" s="103">
        <v>2.3199999999999998</v>
      </c>
      <c r="L246" s="102" t="s">
        <v>102</v>
      </c>
      <c r="M246" s="104">
        <v>4.8000000000000001E-2</v>
      </c>
      <c r="N246" s="104">
        <v>6.2399999999999997E-2</v>
      </c>
      <c r="O246" s="103">
        <v>4004094.68</v>
      </c>
      <c r="P246" s="103">
        <v>96.99</v>
      </c>
      <c r="Q246" s="103">
        <v>0</v>
      </c>
      <c r="R246" s="103">
        <v>3883.5714301319999</v>
      </c>
      <c r="S246" s="104">
        <v>2.8E-3</v>
      </c>
      <c r="T246" s="104">
        <v>4.7000000000000002E-3</v>
      </c>
      <c r="U246" s="104">
        <v>1.1999999999999999E-3</v>
      </c>
    </row>
    <row r="247" spans="2:21" s="99" customFormat="1">
      <c r="B247" s="102" t="s">
        <v>1071</v>
      </c>
      <c r="C247" s="102" t="s">
        <v>1072</v>
      </c>
      <c r="D247" s="102" t="s">
        <v>100</v>
      </c>
      <c r="E247" s="102" t="s">
        <v>123</v>
      </c>
      <c r="F247" s="102" t="s">
        <v>1073</v>
      </c>
      <c r="G247" s="102" t="s">
        <v>862</v>
      </c>
      <c r="H247" s="102" t="s">
        <v>1074</v>
      </c>
      <c r="I247" s="102" t="s">
        <v>207</v>
      </c>
      <c r="J247" s="102" t="s">
        <v>965</v>
      </c>
      <c r="K247" s="103">
        <v>3.76</v>
      </c>
      <c r="L247" s="102" t="s">
        <v>102</v>
      </c>
      <c r="M247" s="104">
        <v>5.4800000000000001E-2</v>
      </c>
      <c r="N247" s="104">
        <v>5.9299999999999999E-2</v>
      </c>
      <c r="O247" s="103">
        <v>1228800</v>
      </c>
      <c r="P247" s="103">
        <v>98.66</v>
      </c>
      <c r="Q247" s="103">
        <v>0</v>
      </c>
      <c r="R247" s="103">
        <v>1212.3340800000001</v>
      </c>
      <c r="S247" s="104">
        <v>8.9999999999999998E-4</v>
      </c>
      <c r="T247" s="104">
        <v>1.5E-3</v>
      </c>
      <c r="U247" s="104">
        <v>4.0000000000000002E-4</v>
      </c>
    </row>
    <row r="248" spans="2:21" s="99" customFormat="1">
      <c r="B248" s="102" t="s">
        <v>1075</v>
      </c>
      <c r="C248" s="102" t="s">
        <v>1076</v>
      </c>
      <c r="D248" s="102" t="s">
        <v>100</v>
      </c>
      <c r="E248" s="102" t="s">
        <v>123</v>
      </c>
      <c r="F248" s="102" t="s">
        <v>1073</v>
      </c>
      <c r="G248" s="102" t="s">
        <v>862</v>
      </c>
      <c r="H248" s="102" t="s">
        <v>1074</v>
      </c>
      <c r="I248" s="102" t="s">
        <v>207</v>
      </c>
      <c r="J248" s="102" t="s">
        <v>948</v>
      </c>
      <c r="K248" s="103">
        <v>1.56</v>
      </c>
      <c r="L248" s="102" t="s">
        <v>102</v>
      </c>
      <c r="M248" s="104">
        <v>4.2999999999999997E-2</v>
      </c>
      <c r="N248" s="104">
        <v>4.0599999999999997E-2</v>
      </c>
      <c r="O248" s="103">
        <v>2355525.2799999998</v>
      </c>
      <c r="P248" s="103">
        <v>102.7</v>
      </c>
      <c r="Q248" s="103">
        <v>0</v>
      </c>
      <c r="R248" s="103">
        <v>2419.1244625600002</v>
      </c>
      <c r="S248" s="104">
        <v>1.6999999999999999E-3</v>
      </c>
      <c r="T248" s="104">
        <v>2.8999999999999998E-3</v>
      </c>
      <c r="U248" s="104">
        <v>8.0000000000000004E-4</v>
      </c>
    </row>
    <row r="249" spans="2:21" s="99" customFormat="1">
      <c r="B249" s="102" t="s">
        <v>1077</v>
      </c>
      <c r="C249" s="102" t="s">
        <v>1078</v>
      </c>
      <c r="D249" s="102" t="s">
        <v>100</v>
      </c>
      <c r="E249" s="102" t="s">
        <v>123</v>
      </c>
      <c r="F249" s="102" t="s">
        <v>1079</v>
      </c>
      <c r="G249" s="102" t="s">
        <v>132</v>
      </c>
      <c r="H249" s="102" t="s">
        <v>1080</v>
      </c>
      <c r="I249" s="102" t="s">
        <v>150</v>
      </c>
      <c r="J249" s="102" t="s">
        <v>381</v>
      </c>
      <c r="K249" s="103">
        <v>2.33</v>
      </c>
      <c r="L249" s="102" t="s">
        <v>102</v>
      </c>
      <c r="M249" s="104">
        <v>3.85E-2</v>
      </c>
      <c r="N249" s="104">
        <v>3.8899999999999997E-2</v>
      </c>
      <c r="O249" s="103">
        <v>1063276.8400000001</v>
      </c>
      <c r="P249" s="103">
        <v>100.3</v>
      </c>
      <c r="Q249" s="103">
        <v>210.55582999999999</v>
      </c>
      <c r="R249" s="103">
        <v>1277.02250052</v>
      </c>
      <c r="S249" s="104">
        <v>2.0999999999999999E-3</v>
      </c>
      <c r="T249" s="104">
        <v>1.5E-3</v>
      </c>
      <c r="U249" s="104">
        <v>4.0000000000000002E-4</v>
      </c>
    </row>
    <row r="250" spans="2:21" s="99" customFormat="1">
      <c r="B250" s="102" t="s">
        <v>1081</v>
      </c>
      <c r="C250" s="102" t="s">
        <v>1082</v>
      </c>
      <c r="D250" s="102" t="s">
        <v>100</v>
      </c>
      <c r="E250" s="102" t="s">
        <v>123</v>
      </c>
      <c r="F250" s="102" t="s">
        <v>1083</v>
      </c>
      <c r="G250" s="102" t="s">
        <v>647</v>
      </c>
      <c r="H250" s="102" t="s">
        <v>1084</v>
      </c>
      <c r="I250" s="102" t="s">
        <v>150</v>
      </c>
      <c r="J250" s="102" t="s">
        <v>1085</v>
      </c>
      <c r="K250" s="103">
        <v>0</v>
      </c>
      <c r="L250" s="102" t="s">
        <v>102</v>
      </c>
      <c r="M250" s="104">
        <v>0.03</v>
      </c>
      <c r="N250" s="104">
        <v>0</v>
      </c>
      <c r="O250" s="103">
        <v>744118.1</v>
      </c>
      <c r="P250" s="103">
        <v>18.809999999999999</v>
      </c>
      <c r="Q250" s="103">
        <v>0</v>
      </c>
      <c r="R250" s="103">
        <v>139.96861461</v>
      </c>
      <c r="S250" s="104">
        <v>9.1000000000000004E-3</v>
      </c>
      <c r="T250" s="104">
        <v>2.0000000000000001E-4</v>
      </c>
      <c r="U250" s="104">
        <v>0</v>
      </c>
    </row>
    <row r="251" spans="2:21" s="99" customFormat="1">
      <c r="B251" s="102" t="s">
        <v>1086</v>
      </c>
      <c r="C251" s="102" t="s">
        <v>1087</v>
      </c>
      <c r="D251" s="102" t="s">
        <v>100</v>
      </c>
      <c r="E251" s="102" t="s">
        <v>123</v>
      </c>
      <c r="F251" s="102" t="s">
        <v>1083</v>
      </c>
      <c r="G251" s="102" t="s">
        <v>647</v>
      </c>
      <c r="H251" s="102" t="s">
        <v>1084</v>
      </c>
      <c r="I251" s="102" t="s">
        <v>150</v>
      </c>
      <c r="J251" s="102" t="s">
        <v>1088</v>
      </c>
      <c r="K251" s="103">
        <v>1.55</v>
      </c>
      <c r="L251" s="102" t="s">
        <v>102</v>
      </c>
      <c r="M251" s="104">
        <v>3.95E-2</v>
      </c>
      <c r="N251" s="104">
        <v>0.29459999999999997</v>
      </c>
      <c r="O251" s="103">
        <v>4295999.28</v>
      </c>
      <c r="P251" s="103">
        <v>72</v>
      </c>
      <c r="Q251" s="103">
        <v>0</v>
      </c>
      <c r="R251" s="103">
        <v>3093.1194816000002</v>
      </c>
      <c r="S251" s="104">
        <v>7.4000000000000003E-3</v>
      </c>
      <c r="T251" s="104">
        <v>3.7000000000000002E-3</v>
      </c>
      <c r="U251" s="104">
        <v>1E-3</v>
      </c>
    </row>
    <row r="252" spans="2:21" s="99" customFormat="1">
      <c r="B252" s="102" t="s">
        <v>1089</v>
      </c>
      <c r="C252" s="102" t="s">
        <v>1090</v>
      </c>
      <c r="D252" s="102" t="s">
        <v>100</v>
      </c>
      <c r="E252" s="102" t="s">
        <v>123</v>
      </c>
      <c r="F252" s="102" t="s">
        <v>1091</v>
      </c>
      <c r="G252" s="102" t="s">
        <v>647</v>
      </c>
      <c r="H252" s="102" t="s">
        <v>222</v>
      </c>
      <c r="I252" s="102" t="s">
        <v>742</v>
      </c>
      <c r="J252" s="102" t="s">
        <v>847</v>
      </c>
      <c r="K252" s="103">
        <v>0.28999999999999998</v>
      </c>
      <c r="L252" s="102" t="s">
        <v>102</v>
      </c>
      <c r="M252" s="104">
        <v>5.4899999999999997E-2</v>
      </c>
      <c r="N252" s="104">
        <v>8.77E-2</v>
      </c>
      <c r="O252" s="103">
        <v>6846634.1799999997</v>
      </c>
      <c r="P252" s="103">
        <v>100.25</v>
      </c>
      <c r="Q252" s="103">
        <v>0</v>
      </c>
      <c r="R252" s="103">
        <v>6863.7507654499996</v>
      </c>
      <c r="S252" s="104">
        <v>3.5799999999999998E-2</v>
      </c>
      <c r="T252" s="104">
        <v>8.3000000000000001E-3</v>
      </c>
      <c r="U252" s="104">
        <v>2.2000000000000001E-3</v>
      </c>
    </row>
    <row r="253" spans="2:21" s="99" customFormat="1">
      <c r="B253" s="102" t="s">
        <v>1092</v>
      </c>
      <c r="C253" s="102" t="s">
        <v>1093</v>
      </c>
      <c r="D253" s="102" t="s">
        <v>100</v>
      </c>
      <c r="E253" s="102" t="s">
        <v>123</v>
      </c>
      <c r="F253" s="102" t="s">
        <v>1094</v>
      </c>
      <c r="G253" s="102" t="s">
        <v>746</v>
      </c>
      <c r="H253" s="102" t="s">
        <v>222</v>
      </c>
      <c r="I253" s="102" t="s">
        <v>742</v>
      </c>
      <c r="J253" s="102" t="s">
        <v>882</v>
      </c>
      <c r="K253" s="103">
        <v>3.82</v>
      </c>
      <c r="L253" s="102" t="s">
        <v>102</v>
      </c>
      <c r="M253" s="104">
        <v>2.5000000000000001E-2</v>
      </c>
      <c r="N253" s="104">
        <v>5.0700000000000002E-2</v>
      </c>
      <c r="O253" s="103">
        <v>1402000</v>
      </c>
      <c r="P253" s="103">
        <v>91</v>
      </c>
      <c r="Q253" s="103">
        <v>0</v>
      </c>
      <c r="R253" s="103">
        <v>1275.82</v>
      </c>
      <c r="S253" s="104">
        <v>5.5999999999999999E-3</v>
      </c>
      <c r="T253" s="104">
        <v>1.5E-3</v>
      </c>
      <c r="U253" s="104">
        <v>4.0000000000000002E-4</v>
      </c>
    </row>
    <row r="254" spans="2:21" s="99" customFormat="1">
      <c r="B254" s="102" t="s">
        <v>1095</v>
      </c>
      <c r="C254" s="102" t="s">
        <v>1096</v>
      </c>
      <c r="D254" s="102" t="s">
        <v>100</v>
      </c>
      <c r="E254" s="102" t="s">
        <v>123</v>
      </c>
      <c r="F254" s="102" t="s">
        <v>1079</v>
      </c>
      <c r="G254" s="102" t="s">
        <v>132</v>
      </c>
      <c r="H254" s="102" t="s">
        <v>222</v>
      </c>
      <c r="I254" s="102" t="s">
        <v>742</v>
      </c>
      <c r="J254" s="102" t="s">
        <v>1097</v>
      </c>
      <c r="K254" s="103">
        <v>4.0999999999999996</v>
      </c>
      <c r="L254" s="102" t="s">
        <v>102</v>
      </c>
      <c r="M254" s="104">
        <v>3.6499999999999998E-2</v>
      </c>
      <c r="N254" s="104">
        <v>5.1499999999999997E-2</v>
      </c>
      <c r="O254" s="103">
        <v>5214540</v>
      </c>
      <c r="P254" s="103">
        <v>94.68</v>
      </c>
      <c r="Q254" s="103">
        <v>0</v>
      </c>
      <c r="R254" s="103">
        <v>4937.1264719999999</v>
      </c>
      <c r="S254" s="104">
        <v>3.5000000000000001E-3</v>
      </c>
      <c r="T254" s="104">
        <v>5.8999999999999999E-3</v>
      </c>
      <c r="U254" s="104">
        <v>1.6000000000000001E-3</v>
      </c>
    </row>
    <row r="255" spans="2:21" s="99" customFormat="1">
      <c r="B255" s="102" t="s">
        <v>1098</v>
      </c>
      <c r="C255" s="102" t="s">
        <v>1099</v>
      </c>
      <c r="D255" s="102" t="s">
        <v>100</v>
      </c>
      <c r="E255" s="102" t="s">
        <v>123</v>
      </c>
      <c r="F255" s="102" t="s">
        <v>1100</v>
      </c>
      <c r="G255" s="102" t="s">
        <v>713</v>
      </c>
      <c r="H255" s="102" t="s">
        <v>222</v>
      </c>
      <c r="I255" s="102" t="s">
        <v>742</v>
      </c>
      <c r="J255" s="102" t="s">
        <v>1101</v>
      </c>
      <c r="K255" s="103">
        <v>0</v>
      </c>
      <c r="L255" s="102" t="s">
        <v>102</v>
      </c>
      <c r="M255" s="104">
        <v>9.8500000000000004E-2</v>
      </c>
      <c r="N255" s="104">
        <v>0</v>
      </c>
      <c r="O255" s="103">
        <v>504561.75</v>
      </c>
      <c r="P255" s="103">
        <v>9.43</v>
      </c>
      <c r="Q255" s="103">
        <v>0</v>
      </c>
      <c r="R255" s="103">
        <v>47.580173025000001</v>
      </c>
      <c r="S255" s="104">
        <v>7.9000000000000008E-3</v>
      </c>
      <c r="T255" s="104">
        <v>1E-4</v>
      </c>
      <c r="U255" s="104">
        <v>0</v>
      </c>
    </row>
    <row r="256" spans="2:21" s="99" customFormat="1">
      <c r="B256" s="102" t="s">
        <v>1102</v>
      </c>
      <c r="C256" s="102">
        <v>77102390</v>
      </c>
      <c r="D256" s="102" t="s">
        <v>100</v>
      </c>
      <c r="E256" s="102" t="s">
        <v>123</v>
      </c>
      <c r="F256" s="102" t="s">
        <v>1103</v>
      </c>
      <c r="G256" s="102" t="s">
        <v>713</v>
      </c>
      <c r="H256" s="102" t="s">
        <v>222</v>
      </c>
      <c r="I256" s="102" t="s">
        <v>742</v>
      </c>
      <c r="J256" s="102" t="s">
        <v>464</v>
      </c>
      <c r="K256" s="103">
        <v>3.53</v>
      </c>
      <c r="L256" s="102" t="s">
        <v>102</v>
      </c>
      <c r="M256" s="104">
        <v>3.8699999999999998E-2</v>
      </c>
      <c r="N256" s="104">
        <v>4.2000000000000003E-2</v>
      </c>
      <c r="O256" s="103">
        <v>638936.17000000004</v>
      </c>
      <c r="P256" s="103">
        <f>R256/O256*100*1000</f>
        <v>97.707605836355782</v>
      </c>
      <c r="Q256" s="103">
        <v>0</v>
      </c>
      <c r="R256" s="103">
        <f>632.5468083-8.25757377049183</f>
        <v>624.28923452950812</v>
      </c>
      <c r="S256" s="104">
        <v>2.5000000000000001E-3</v>
      </c>
      <c r="T256" s="104">
        <f>R256/$R$11</f>
        <v>7.5127777347354862E-4</v>
      </c>
      <c r="U256" s="104">
        <f>R256/'סכום נכסי הקרן'!$C$42</f>
        <v>2.005317688500304E-4</v>
      </c>
    </row>
    <row r="257" spans="2:21" s="99" customFormat="1">
      <c r="B257" s="102" t="s">
        <v>1104</v>
      </c>
      <c r="C257" s="102" t="s">
        <v>1105</v>
      </c>
      <c r="D257" s="102" t="s">
        <v>100</v>
      </c>
      <c r="E257" s="102" t="s">
        <v>123</v>
      </c>
      <c r="F257" s="102" t="s">
        <v>1106</v>
      </c>
      <c r="G257" s="102" t="s">
        <v>713</v>
      </c>
      <c r="H257" s="102" t="s">
        <v>222</v>
      </c>
      <c r="I257" s="102" t="s">
        <v>742</v>
      </c>
      <c r="J257" s="102" t="s">
        <v>1107</v>
      </c>
      <c r="K257" s="103">
        <v>1.98</v>
      </c>
      <c r="L257" s="102" t="s">
        <v>102</v>
      </c>
      <c r="M257" s="104">
        <v>5.6500000000000002E-2</v>
      </c>
      <c r="N257" s="104">
        <v>4.7E-2</v>
      </c>
      <c r="O257" s="103">
        <v>912000</v>
      </c>
      <c r="P257" s="103">
        <v>102.1</v>
      </c>
      <c r="Q257" s="103">
        <v>0</v>
      </c>
      <c r="R257" s="103">
        <v>931.15200000000004</v>
      </c>
      <c r="S257" s="104">
        <v>4.4000000000000003E-3</v>
      </c>
      <c r="T257" s="104">
        <v>1.1000000000000001E-3</v>
      </c>
      <c r="U257" s="104">
        <v>2.9999999999999997E-4</v>
      </c>
    </row>
    <row r="258" spans="2:21" s="99" customFormat="1">
      <c r="B258" s="102" t="s">
        <v>1108</v>
      </c>
      <c r="C258" s="102" t="s">
        <v>1109</v>
      </c>
      <c r="D258" s="102" t="s">
        <v>100</v>
      </c>
      <c r="E258" s="102" t="s">
        <v>123</v>
      </c>
      <c r="F258" s="102" t="s">
        <v>754</v>
      </c>
      <c r="G258" s="102" t="s">
        <v>713</v>
      </c>
      <c r="H258" s="102" t="s">
        <v>222</v>
      </c>
      <c r="I258" s="102" t="s">
        <v>742</v>
      </c>
      <c r="J258" s="102" t="s">
        <v>1110</v>
      </c>
      <c r="K258" s="103">
        <v>3.35</v>
      </c>
      <c r="L258" s="102" t="s">
        <v>102</v>
      </c>
      <c r="M258" s="104">
        <v>3.9E-2</v>
      </c>
      <c r="N258" s="104">
        <v>5.7000000000000002E-2</v>
      </c>
      <c r="O258" s="103">
        <v>1236818</v>
      </c>
      <c r="P258" s="103">
        <v>94.51</v>
      </c>
      <c r="Q258" s="103">
        <v>0</v>
      </c>
      <c r="R258" s="103">
        <v>1168.9166918000001</v>
      </c>
      <c r="S258" s="104">
        <v>7.3000000000000001E-3</v>
      </c>
      <c r="T258" s="104">
        <v>1.4E-3</v>
      </c>
      <c r="U258" s="104">
        <v>4.0000000000000002E-4</v>
      </c>
    </row>
    <row r="259" spans="2:21" s="99" customFormat="1">
      <c r="B259" s="102" t="s">
        <v>1111</v>
      </c>
      <c r="C259" s="102" t="s">
        <v>1112</v>
      </c>
      <c r="D259" s="102" t="s">
        <v>100</v>
      </c>
      <c r="E259" s="102" t="s">
        <v>123</v>
      </c>
      <c r="F259" s="102" t="s">
        <v>754</v>
      </c>
      <c r="G259" s="102" t="s">
        <v>713</v>
      </c>
      <c r="H259" s="102" t="s">
        <v>222</v>
      </c>
      <c r="I259" s="102" t="s">
        <v>742</v>
      </c>
      <c r="J259" s="102" t="s">
        <v>1110</v>
      </c>
      <c r="K259" s="103">
        <v>2.85</v>
      </c>
      <c r="L259" s="102" t="s">
        <v>102</v>
      </c>
      <c r="M259" s="104">
        <v>4.9000000000000002E-2</v>
      </c>
      <c r="N259" s="104">
        <v>6.2700000000000006E-2</v>
      </c>
      <c r="O259" s="103">
        <v>1370000</v>
      </c>
      <c r="P259" s="103">
        <v>96.51</v>
      </c>
      <c r="Q259" s="103">
        <v>0</v>
      </c>
      <c r="R259" s="103">
        <v>1322.1869999999999</v>
      </c>
      <c r="S259" s="104">
        <v>1.09E-2</v>
      </c>
      <c r="T259" s="104">
        <v>1.6000000000000001E-3</v>
      </c>
      <c r="U259" s="104">
        <v>4.0000000000000002E-4</v>
      </c>
    </row>
    <row r="260" spans="2:21" s="99" customFormat="1">
      <c r="B260" s="102" t="s">
        <v>1113</v>
      </c>
      <c r="C260" s="102">
        <v>43402120</v>
      </c>
      <c r="D260" s="102" t="s">
        <v>100</v>
      </c>
      <c r="E260" s="102" t="s">
        <v>123</v>
      </c>
      <c r="F260" s="102" t="s">
        <v>1114</v>
      </c>
      <c r="G260" s="102" t="s">
        <v>713</v>
      </c>
      <c r="H260" s="102" t="s">
        <v>222</v>
      </c>
      <c r="I260" s="102" t="s">
        <v>742</v>
      </c>
      <c r="J260" s="102" t="s">
        <v>1115</v>
      </c>
      <c r="K260" s="103">
        <v>3.75</v>
      </c>
      <c r="L260" s="102" t="s">
        <v>102</v>
      </c>
      <c r="M260" s="104">
        <v>3.95E-2</v>
      </c>
      <c r="N260" s="104">
        <v>6.2700000000000006E-2</v>
      </c>
      <c r="O260" s="103">
        <v>1100000</v>
      </c>
      <c r="P260" s="103">
        <f>R260/O260*100*1000</f>
        <v>92.108087431693974</v>
      </c>
      <c r="Q260" s="103">
        <v>0</v>
      </c>
      <c r="R260" s="103">
        <f>1013.54-0.351038251366182</f>
        <v>1013.1889617486338</v>
      </c>
      <c r="S260" s="104">
        <v>1.2999999999999999E-3</v>
      </c>
      <c r="T260" s="104">
        <f>R260/$R$11</f>
        <v>1.2192847564705383E-3</v>
      </c>
      <c r="U260" s="104">
        <f>R260/'סכום נכסי הקרן'!$C$42</f>
        <v>3.2545263227533013E-4</v>
      </c>
    </row>
    <row r="261" spans="2:21" s="99" customFormat="1">
      <c r="B261" s="102" t="s">
        <v>1116</v>
      </c>
      <c r="C261" s="102" t="s">
        <v>1117</v>
      </c>
      <c r="D261" s="102" t="s">
        <v>100</v>
      </c>
      <c r="E261" s="102" t="s">
        <v>123</v>
      </c>
      <c r="F261" s="102" t="s">
        <v>1118</v>
      </c>
      <c r="G261" s="102" t="s">
        <v>713</v>
      </c>
      <c r="H261" s="102" t="s">
        <v>222</v>
      </c>
      <c r="I261" s="102" t="s">
        <v>742</v>
      </c>
      <c r="J261" s="102" t="s">
        <v>444</v>
      </c>
      <c r="K261" s="103">
        <v>3.13</v>
      </c>
      <c r="L261" s="102" t="s">
        <v>102</v>
      </c>
      <c r="M261" s="104">
        <v>7.0000000000000007E-2</v>
      </c>
      <c r="N261" s="104">
        <v>7.4899999999999994E-2</v>
      </c>
      <c r="O261" s="103">
        <v>1400000</v>
      </c>
      <c r="P261" s="103">
        <v>101.08</v>
      </c>
      <c r="Q261" s="103">
        <v>0</v>
      </c>
      <c r="R261" s="103">
        <v>1415.12</v>
      </c>
      <c r="S261" s="104">
        <v>1.7100000000000001E-2</v>
      </c>
      <c r="T261" s="104">
        <v>1.6999999999999999E-3</v>
      </c>
      <c r="U261" s="104">
        <v>5.0000000000000001E-4</v>
      </c>
    </row>
    <row r="262" spans="2:21" s="99" customFormat="1">
      <c r="B262" s="102" t="s">
        <v>1119</v>
      </c>
      <c r="C262" s="102" t="s">
        <v>1120</v>
      </c>
      <c r="D262" s="102" t="s">
        <v>100</v>
      </c>
      <c r="E262" s="102" t="s">
        <v>123</v>
      </c>
      <c r="F262" s="102" t="s">
        <v>1121</v>
      </c>
      <c r="G262" s="102" t="s">
        <v>713</v>
      </c>
      <c r="H262" s="102" t="s">
        <v>222</v>
      </c>
      <c r="I262" s="102" t="s">
        <v>742</v>
      </c>
      <c r="J262" s="102" t="s">
        <v>377</v>
      </c>
      <c r="K262" s="103">
        <v>1.04</v>
      </c>
      <c r="L262" s="102" t="s">
        <v>102</v>
      </c>
      <c r="M262" s="104">
        <v>4.6800000000000001E-2</v>
      </c>
      <c r="N262" s="104">
        <v>3.3799999999999997E-2</v>
      </c>
      <c r="O262" s="103">
        <v>1110000</v>
      </c>
      <c r="P262" s="103">
        <v>101.75</v>
      </c>
      <c r="Q262" s="103">
        <v>0</v>
      </c>
      <c r="R262" s="103">
        <v>1129.425</v>
      </c>
      <c r="S262" s="104">
        <v>1.11E-2</v>
      </c>
      <c r="T262" s="104">
        <v>1.4E-3</v>
      </c>
      <c r="U262" s="104">
        <v>4.0000000000000002E-4</v>
      </c>
    </row>
    <row r="263" spans="2:21" s="99" customFormat="1">
      <c r="B263" s="102" t="s">
        <v>1122</v>
      </c>
      <c r="C263" s="102">
        <v>42102330</v>
      </c>
      <c r="D263" s="102" t="s">
        <v>100</v>
      </c>
      <c r="E263" s="102" t="s">
        <v>123</v>
      </c>
      <c r="F263" s="102" t="s">
        <v>1121</v>
      </c>
      <c r="G263" s="102" t="s">
        <v>713</v>
      </c>
      <c r="H263" s="102" t="s">
        <v>222</v>
      </c>
      <c r="I263" s="102" t="s">
        <v>742</v>
      </c>
      <c r="J263" s="102" t="s">
        <v>677</v>
      </c>
      <c r="K263" s="103">
        <v>2.62</v>
      </c>
      <c r="L263" s="102" t="s">
        <v>102</v>
      </c>
      <c r="M263" s="104">
        <v>4.53E-2</v>
      </c>
      <c r="N263" s="104">
        <v>4.7300000000000002E-2</v>
      </c>
      <c r="O263" s="103">
        <v>1100000</v>
      </c>
      <c r="P263" s="103">
        <f>R263/O263*100*1000</f>
        <v>101.3636612021858</v>
      </c>
      <c r="Q263" s="103">
        <v>0</v>
      </c>
      <c r="R263" s="103">
        <f>1116.17-1.16972677595631</f>
        <v>1115.0002732240437</v>
      </c>
      <c r="S263" s="104">
        <v>5.4999999999999997E-3</v>
      </c>
      <c r="T263" s="104">
        <f>R263/$R$11</f>
        <v>1.3418058110860531E-3</v>
      </c>
      <c r="U263" s="104">
        <f>R263/'סכום נכסי הקרן'!$C$42</f>
        <v>3.5815606723763895E-4</v>
      </c>
    </row>
    <row r="264" spans="2:21" s="99" customFormat="1">
      <c r="B264" s="102" t="s">
        <v>1123</v>
      </c>
      <c r="C264" s="102" t="s">
        <v>1124</v>
      </c>
      <c r="D264" s="102" t="s">
        <v>100</v>
      </c>
      <c r="E264" s="102" t="s">
        <v>123</v>
      </c>
      <c r="F264" s="102" t="s">
        <v>1125</v>
      </c>
      <c r="G264" s="102" t="s">
        <v>851</v>
      </c>
      <c r="H264" s="102" t="s">
        <v>222</v>
      </c>
      <c r="I264" s="102" t="s">
        <v>742</v>
      </c>
      <c r="J264" s="102" t="s">
        <v>1115</v>
      </c>
      <c r="K264" s="103">
        <v>3.4</v>
      </c>
      <c r="L264" s="102" t="s">
        <v>102</v>
      </c>
      <c r="M264" s="104">
        <v>1.9900000000000001E-2</v>
      </c>
      <c r="N264" s="104">
        <v>4.4900000000000002E-2</v>
      </c>
      <c r="O264" s="103">
        <v>1163000</v>
      </c>
      <c r="P264" s="103">
        <v>92.12</v>
      </c>
      <c r="Q264" s="103">
        <v>0</v>
      </c>
      <c r="R264" s="103">
        <v>1071.3556000000001</v>
      </c>
      <c r="S264" s="104">
        <v>7.7999999999999996E-3</v>
      </c>
      <c r="T264" s="104">
        <v>1.2999999999999999E-3</v>
      </c>
      <c r="U264" s="104">
        <v>2.9999999999999997E-4</v>
      </c>
    </row>
    <row r="265" spans="2:21" s="99" customFormat="1">
      <c r="B265" s="102" t="s">
        <v>1126</v>
      </c>
      <c r="C265" s="102" t="s">
        <v>1127</v>
      </c>
      <c r="D265" s="102" t="s">
        <v>100</v>
      </c>
      <c r="E265" s="102" t="s">
        <v>123</v>
      </c>
      <c r="F265" s="102" t="s">
        <v>1128</v>
      </c>
      <c r="G265" s="102" t="s">
        <v>855</v>
      </c>
      <c r="H265" s="102" t="s">
        <v>222</v>
      </c>
      <c r="I265" s="102" t="s">
        <v>742</v>
      </c>
      <c r="J265" s="102" t="s">
        <v>527</v>
      </c>
      <c r="K265" s="103">
        <v>0.51</v>
      </c>
      <c r="L265" s="102" t="s">
        <v>102</v>
      </c>
      <c r="M265" s="104">
        <v>2.9000000000000001E-2</v>
      </c>
      <c r="N265" s="104">
        <v>2.6599999999999999E-2</v>
      </c>
      <c r="O265" s="103">
        <v>1116924.7</v>
      </c>
      <c r="P265" s="103">
        <v>100.13</v>
      </c>
      <c r="Q265" s="103">
        <v>0</v>
      </c>
      <c r="R265" s="103">
        <v>1118.37670211</v>
      </c>
      <c r="S265" s="104">
        <v>3.4500000000000003E-2</v>
      </c>
      <c r="T265" s="104">
        <v>1.2999999999999999E-3</v>
      </c>
      <c r="U265" s="104">
        <v>4.0000000000000002E-4</v>
      </c>
    </row>
    <row r="266" spans="2:21" s="99" customFormat="1">
      <c r="B266" s="102" t="s">
        <v>1129</v>
      </c>
      <c r="C266" s="102" t="s">
        <v>1130</v>
      </c>
      <c r="D266" s="102" t="s">
        <v>100</v>
      </c>
      <c r="E266" s="102" t="s">
        <v>123</v>
      </c>
      <c r="F266" s="102" t="s">
        <v>1131</v>
      </c>
      <c r="G266" s="102" t="s">
        <v>713</v>
      </c>
      <c r="H266" s="102" t="s">
        <v>222</v>
      </c>
      <c r="I266" s="102" t="s">
        <v>742</v>
      </c>
      <c r="J266" s="102" t="s">
        <v>1132</v>
      </c>
      <c r="K266" s="103">
        <v>1.45</v>
      </c>
      <c r="L266" s="102" t="s">
        <v>102</v>
      </c>
      <c r="M266" s="104">
        <v>3.56E-2</v>
      </c>
      <c r="N266" s="104">
        <v>5.0299999999999997E-2</v>
      </c>
      <c r="O266" s="103">
        <v>396538</v>
      </c>
      <c r="P266" s="103">
        <v>99.6</v>
      </c>
      <c r="Q266" s="103">
        <v>0</v>
      </c>
      <c r="R266" s="103">
        <v>394.95184799999998</v>
      </c>
      <c r="S266" s="104">
        <v>3.3E-3</v>
      </c>
      <c r="T266" s="104">
        <v>5.0000000000000001E-4</v>
      </c>
      <c r="U266" s="104">
        <v>1E-4</v>
      </c>
    </row>
    <row r="267" spans="2:21" s="99" customFormat="1">
      <c r="B267" s="102" t="s">
        <v>1133</v>
      </c>
      <c r="C267" s="102" t="s">
        <v>1134</v>
      </c>
      <c r="D267" s="102" t="s">
        <v>100</v>
      </c>
      <c r="E267" s="102" t="s">
        <v>123</v>
      </c>
      <c r="F267" s="102" t="s">
        <v>1131</v>
      </c>
      <c r="G267" s="102" t="s">
        <v>713</v>
      </c>
      <c r="H267" s="102" t="s">
        <v>222</v>
      </c>
      <c r="I267" s="102" t="s">
        <v>742</v>
      </c>
      <c r="J267" s="102" t="s">
        <v>611</v>
      </c>
      <c r="K267" s="103">
        <v>2.8</v>
      </c>
      <c r="L267" s="102" t="s">
        <v>102</v>
      </c>
      <c r="M267" s="104">
        <v>4.48E-2</v>
      </c>
      <c r="N267" s="104">
        <v>4.9099999999999998E-2</v>
      </c>
      <c r="O267" s="103">
        <v>1290000</v>
      </c>
      <c r="P267" s="103">
        <v>99.89</v>
      </c>
      <c r="Q267" s="103">
        <v>0</v>
      </c>
      <c r="R267" s="103">
        <v>1288.5809999999999</v>
      </c>
      <c r="S267" s="104">
        <v>9.9000000000000008E-3</v>
      </c>
      <c r="T267" s="104">
        <v>1.6000000000000001E-3</v>
      </c>
      <c r="U267" s="104">
        <v>4.0000000000000002E-4</v>
      </c>
    </row>
    <row r="268" spans="2:21" s="99" customFormat="1">
      <c r="B268" s="98" t="s">
        <v>359</v>
      </c>
      <c r="K268" s="100">
        <v>2.31</v>
      </c>
      <c r="N268" s="101">
        <v>5.5100000000000003E-2</v>
      </c>
      <c r="O268" s="100">
        <v>46824613.420000002</v>
      </c>
      <c r="Q268" s="100">
        <v>84.1417</v>
      </c>
      <c r="R268" s="100">
        <v>44282.378927548998</v>
      </c>
      <c r="T268" s="101">
        <v>5.33E-2</v>
      </c>
      <c r="U268" s="101">
        <v>1.4200000000000001E-2</v>
      </c>
    </row>
    <row r="269" spans="2:21" s="99" customFormat="1">
      <c r="B269" s="102" t="s">
        <v>1135</v>
      </c>
      <c r="C269" s="102" t="s">
        <v>1136</v>
      </c>
      <c r="D269" s="102" t="s">
        <v>100</v>
      </c>
      <c r="E269" s="102" t="s">
        <v>123</v>
      </c>
      <c r="F269" s="102" t="s">
        <v>364</v>
      </c>
      <c r="G269" s="102" t="s">
        <v>365</v>
      </c>
      <c r="H269" s="102" t="s">
        <v>206</v>
      </c>
      <c r="I269" s="102" t="s">
        <v>207</v>
      </c>
      <c r="J269" s="102" t="s">
        <v>235</v>
      </c>
      <c r="K269" s="103">
        <v>1.1100000000000001</v>
      </c>
      <c r="L269" s="102" t="s">
        <v>102</v>
      </c>
      <c r="M269" s="104">
        <v>2.9000000000000001E-2</v>
      </c>
      <c r="N269" s="104">
        <v>5.04E-2</v>
      </c>
      <c r="O269" s="103">
        <v>10125336</v>
      </c>
      <c r="P269" s="103">
        <v>96.71</v>
      </c>
      <c r="Q269" s="103">
        <v>0</v>
      </c>
      <c r="R269" s="103">
        <v>9792.2124456000001</v>
      </c>
      <c r="S269" s="104">
        <v>1.14E-2</v>
      </c>
      <c r="T269" s="104">
        <v>1.18E-2</v>
      </c>
      <c r="U269" s="104">
        <v>3.0999999999999999E-3</v>
      </c>
    </row>
    <row r="270" spans="2:21" s="99" customFormat="1">
      <c r="B270" s="102" t="s">
        <v>1137</v>
      </c>
      <c r="C270" s="102" t="s">
        <v>1138</v>
      </c>
      <c r="D270" s="102" t="s">
        <v>100</v>
      </c>
      <c r="E270" s="102" t="s">
        <v>123</v>
      </c>
      <c r="F270" s="102" t="s">
        <v>364</v>
      </c>
      <c r="G270" s="102" t="s">
        <v>365</v>
      </c>
      <c r="H270" s="102" t="s">
        <v>206</v>
      </c>
      <c r="I270" s="102" t="s">
        <v>207</v>
      </c>
      <c r="J270" s="102" t="s">
        <v>1139</v>
      </c>
      <c r="K270" s="103">
        <v>3.6</v>
      </c>
      <c r="L270" s="102" t="s">
        <v>102</v>
      </c>
      <c r="M270" s="104">
        <v>2.47E-2</v>
      </c>
      <c r="N270" s="104">
        <v>5.4399999999999997E-2</v>
      </c>
      <c r="O270" s="103">
        <v>4425000</v>
      </c>
      <c r="P270" s="103">
        <v>91.8</v>
      </c>
      <c r="Q270" s="103">
        <v>0</v>
      </c>
      <c r="R270" s="103">
        <v>4062.15</v>
      </c>
      <c r="S270" s="104">
        <v>1.5599999999999999E-2</v>
      </c>
      <c r="T270" s="104">
        <v>4.8999999999999998E-3</v>
      </c>
      <c r="U270" s="104">
        <v>1.2999999999999999E-3</v>
      </c>
    </row>
    <row r="271" spans="2:21" s="99" customFormat="1">
      <c r="B271" s="102" t="s">
        <v>1140</v>
      </c>
      <c r="C271" s="102" t="s">
        <v>1141</v>
      </c>
      <c r="D271" s="102" t="s">
        <v>100</v>
      </c>
      <c r="E271" s="102" t="s">
        <v>123</v>
      </c>
      <c r="F271" s="102" t="s">
        <v>836</v>
      </c>
      <c r="G271" s="102" t="s">
        <v>832</v>
      </c>
      <c r="H271" s="102" t="s">
        <v>511</v>
      </c>
      <c r="I271" s="102" t="s">
        <v>207</v>
      </c>
      <c r="J271" s="102" t="s">
        <v>1142</v>
      </c>
      <c r="K271" s="103">
        <v>5.93</v>
      </c>
      <c r="L271" s="102" t="s">
        <v>102</v>
      </c>
      <c r="M271" s="104">
        <v>2.6700000000000002E-2</v>
      </c>
      <c r="N271" s="104">
        <v>5.3999999999999999E-2</v>
      </c>
      <c r="O271" s="103">
        <v>3306744.6</v>
      </c>
      <c r="P271" s="103">
        <v>91.22</v>
      </c>
      <c r="Q271" s="103">
        <v>0</v>
      </c>
      <c r="R271" s="103">
        <v>3016.4124241200002</v>
      </c>
      <c r="S271" s="104">
        <v>1.78E-2</v>
      </c>
      <c r="T271" s="104">
        <v>3.5999999999999999E-3</v>
      </c>
      <c r="U271" s="104">
        <v>1E-3</v>
      </c>
    </row>
    <row r="272" spans="2:21" s="99" customFormat="1">
      <c r="B272" s="102" t="s">
        <v>1143</v>
      </c>
      <c r="C272" s="102" t="s">
        <v>1144</v>
      </c>
      <c r="D272" s="102" t="s">
        <v>100</v>
      </c>
      <c r="E272" s="102" t="s">
        <v>123</v>
      </c>
      <c r="F272" s="102" t="s">
        <v>1145</v>
      </c>
      <c r="G272" s="102" t="s">
        <v>862</v>
      </c>
      <c r="H272" s="102" t="s">
        <v>511</v>
      </c>
      <c r="I272" s="102" t="s">
        <v>207</v>
      </c>
      <c r="J272" s="102" t="s">
        <v>1146</v>
      </c>
      <c r="K272" s="103">
        <v>4.46</v>
      </c>
      <c r="L272" s="102" t="s">
        <v>102</v>
      </c>
      <c r="M272" s="104">
        <v>3.7699999999999997E-2</v>
      </c>
      <c r="N272" s="104">
        <v>4.7500000000000001E-2</v>
      </c>
      <c r="O272" s="103">
        <v>584348.74</v>
      </c>
      <c r="P272" s="103">
        <v>99.48</v>
      </c>
      <c r="Q272" s="103">
        <v>0</v>
      </c>
      <c r="R272" s="103">
        <v>581.31012655200004</v>
      </c>
      <c r="S272" s="104">
        <v>4.5999999999999999E-3</v>
      </c>
      <c r="T272" s="104">
        <v>6.9999999999999999E-4</v>
      </c>
      <c r="U272" s="104">
        <v>2.0000000000000001E-4</v>
      </c>
    </row>
    <row r="273" spans="2:21" s="99" customFormat="1">
      <c r="B273" s="102" t="s">
        <v>1147</v>
      </c>
      <c r="C273" s="102" t="s">
        <v>1148</v>
      </c>
      <c r="D273" s="102" t="s">
        <v>100</v>
      </c>
      <c r="E273" s="102" t="s">
        <v>123</v>
      </c>
      <c r="F273" s="102" t="s">
        <v>1145</v>
      </c>
      <c r="G273" s="102" t="s">
        <v>862</v>
      </c>
      <c r="H273" s="102" t="s">
        <v>511</v>
      </c>
      <c r="I273" s="102" t="s">
        <v>207</v>
      </c>
      <c r="J273" s="102" t="s">
        <v>369</v>
      </c>
      <c r="K273" s="103">
        <v>1.7</v>
      </c>
      <c r="L273" s="102" t="s">
        <v>102</v>
      </c>
      <c r="M273" s="104">
        <v>3.49E-2</v>
      </c>
      <c r="N273" s="104">
        <v>4.6800000000000001E-2</v>
      </c>
      <c r="O273" s="103">
        <v>5524856.25</v>
      </c>
      <c r="P273" s="103">
        <v>95.86</v>
      </c>
      <c r="Q273" s="103">
        <v>0</v>
      </c>
      <c r="R273" s="103">
        <v>5296.1272012500003</v>
      </c>
      <c r="S273" s="104">
        <v>4.7000000000000002E-3</v>
      </c>
      <c r="T273" s="104">
        <v>6.4000000000000003E-3</v>
      </c>
      <c r="U273" s="104">
        <v>1.6999999999999999E-3</v>
      </c>
    </row>
    <row r="274" spans="2:21" s="99" customFormat="1">
      <c r="B274" s="102" t="s">
        <v>1149</v>
      </c>
      <c r="C274" s="102" t="s">
        <v>1150</v>
      </c>
      <c r="D274" s="102" t="s">
        <v>100</v>
      </c>
      <c r="E274" s="102" t="s">
        <v>123</v>
      </c>
      <c r="F274" s="102" t="s">
        <v>1151</v>
      </c>
      <c r="G274" s="102" t="s">
        <v>862</v>
      </c>
      <c r="H274" s="102" t="s">
        <v>628</v>
      </c>
      <c r="I274" s="102" t="s">
        <v>150</v>
      </c>
      <c r="J274" s="102" t="s">
        <v>1152</v>
      </c>
      <c r="K274" s="103">
        <v>3.66</v>
      </c>
      <c r="L274" s="102" t="s">
        <v>102</v>
      </c>
      <c r="M274" s="104">
        <v>5.4800000000000001E-2</v>
      </c>
      <c r="N274" s="104">
        <v>6.4600000000000005E-2</v>
      </c>
      <c r="O274" s="103">
        <v>1194570.76</v>
      </c>
      <c r="P274" s="103">
        <v>97.28</v>
      </c>
      <c r="Q274" s="103">
        <v>0</v>
      </c>
      <c r="R274" s="103">
        <v>1162.0784353280001</v>
      </c>
      <c r="S274" s="104">
        <v>5.0000000000000001E-3</v>
      </c>
      <c r="T274" s="104">
        <v>1.4E-3</v>
      </c>
      <c r="U274" s="104">
        <v>4.0000000000000002E-4</v>
      </c>
    </row>
    <row r="275" spans="2:21" s="99" customFormat="1">
      <c r="B275" s="102" t="s">
        <v>1153</v>
      </c>
      <c r="C275" s="102" t="s">
        <v>1154</v>
      </c>
      <c r="D275" s="102" t="s">
        <v>100</v>
      </c>
      <c r="E275" s="102" t="s">
        <v>123</v>
      </c>
      <c r="F275" s="102" t="s">
        <v>1155</v>
      </c>
      <c r="G275" s="102" t="s">
        <v>129</v>
      </c>
      <c r="H275" s="102" t="s">
        <v>594</v>
      </c>
      <c r="I275" s="102" t="s">
        <v>207</v>
      </c>
      <c r="J275" s="102" t="s">
        <v>624</v>
      </c>
      <c r="K275" s="103">
        <v>1.92</v>
      </c>
      <c r="L275" s="102" t="s">
        <v>102</v>
      </c>
      <c r="M275" s="104">
        <v>3.3700000000000001E-2</v>
      </c>
      <c r="N275" s="104">
        <v>5.2400000000000002E-2</v>
      </c>
      <c r="O275" s="103">
        <v>5044935.53</v>
      </c>
      <c r="P275" s="103">
        <v>96.01</v>
      </c>
      <c r="Q275" s="103">
        <v>84.1417</v>
      </c>
      <c r="R275" s="103">
        <v>4927.7843023530004</v>
      </c>
      <c r="S275" s="104">
        <v>1.7999999999999999E-2</v>
      </c>
      <c r="T275" s="104">
        <v>5.8999999999999999E-3</v>
      </c>
      <c r="U275" s="104">
        <v>1.6000000000000001E-3</v>
      </c>
    </row>
    <row r="276" spans="2:21" s="99" customFormat="1">
      <c r="B276" s="102" t="s">
        <v>1156</v>
      </c>
      <c r="C276" s="102" t="s">
        <v>1157</v>
      </c>
      <c r="D276" s="102" t="s">
        <v>100</v>
      </c>
      <c r="E276" s="102" t="s">
        <v>123</v>
      </c>
      <c r="F276" s="102" t="s">
        <v>1158</v>
      </c>
      <c r="G276" s="102" t="s">
        <v>647</v>
      </c>
      <c r="H276" s="102" t="s">
        <v>628</v>
      </c>
      <c r="I276" s="102" t="s">
        <v>150</v>
      </c>
      <c r="J276" s="102" t="s">
        <v>640</v>
      </c>
      <c r="K276" s="103">
        <v>4.17</v>
      </c>
      <c r="L276" s="102" t="s">
        <v>102</v>
      </c>
      <c r="M276" s="104">
        <v>4.2999999999999997E-2</v>
      </c>
      <c r="N276" s="104">
        <v>8.2699999999999996E-2</v>
      </c>
      <c r="O276" s="103">
        <v>1231822.58</v>
      </c>
      <c r="P276" s="103">
        <v>86.33</v>
      </c>
      <c r="Q276" s="103">
        <v>0</v>
      </c>
      <c r="R276" s="103">
        <v>1063.432433314</v>
      </c>
      <c r="S276" s="104">
        <v>1E-3</v>
      </c>
      <c r="T276" s="104">
        <v>1.2999999999999999E-3</v>
      </c>
      <c r="U276" s="104">
        <v>2.9999999999999997E-4</v>
      </c>
    </row>
    <row r="277" spans="2:21" s="99" customFormat="1">
      <c r="B277" s="102" t="s">
        <v>1159</v>
      </c>
      <c r="C277" s="102" t="s">
        <v>1160</v>
      </c>
      <c r="D277" s="102" t="s">
        <v>100</v>
      </c>
      <c r="E277" s="102" t="s">
        <v>123</v>
      </c>
      <c r="F277" s="102" t="s">
        <v>1161</v>
      </c>
      <c r="G277" s="102" t="s">
        <v>862</v>
      </c>
      <c r="H277" s="102" t="s">
        <v>655</v>
      </c>
      <c r="I277" s="102" t="s">
        <v>150</v>
      </c>
      <c r="J277" s="102" t="s">
        <v>948</v>
      </c>
      <c r="K277" s="103">
        <v>4.07</v>
      </c>
      <c r="L277" s="102" t="s">
        <v>102</v>
      </c>
      <c r="M277" s="104">
        <v>4.6899999999999997E-2</v>
      </c>
      <c r="N277" s="104">
        <v>7.4300000000000005E-2</v>
      </c>
      <c r="O277" s="103">
        <v>3833089.52</v>
      </c>
      <c r="P277" s="103">
        <v>90.9</v>
      </c>
      <c r="Q277" s="103">
        <v>0</v>
      </c>
      <c r="R277" s="103">
        <v>3484.2783736800002</v>
      </c>
      <c r="S277" s="104">
        <v>2.3999999999999998E-3</v>
      </c>
      <c r="T277" s="104">
        <v>4.1999999999999997E-3</v>
      </c>
      <c r="U277" s="104">
        <v>1.1000000000000001E-3</v>
      </c>
    </row>
    <row r="278" spans="2:21" s="99" customFormat="1">
      <c r="B278" s="102" t="s">
        <v>1162</v>
      </c>
      <c r="C278" s="102" t="s">
        <v>1163</v>
      </c>
      <c r="D278" s="102" t="s">
        <v>100</v>
      </c>
      <c r="E278" s="102" t="s">
        <v>123</v>
      </c>
      <c r="F278" s="102" t="s">
        <v>1164</v>
      </c>
      <c r="G278" s="102" t="s">
        <v>462</v>
      </c>
      <c r="H278" s="102" t="s">
        <v>699</v>
      </c>
      <c r="I278" s="102" t="s">
        <v>207</v>
      </c>
      <c r="J278" s="102" t="s">
        <v>1165</v>
      </c>
      <c r="K278" s="103">
        <v>2.17</v>
      </c>
      <c r="L278" s="102" t="s">
        <v>102</v>
      </c>
      <c r="M278" s="104">
        <v>4.7E-2</v>
      </c>
      <c r="N278" s="104">
        <v>6.8400000000000002E-2</v>
      </c>
      <c r="O278" s="103">
        <v>941313.34</v>
      </c>
      <c r="P278" s="103">
        <v>92.95</v>
      </c>
      <c r="Q278" s="103">
        <v>0</v>
      </c>
      <c r="R278" s="103">
        <v>874.95074953000005</v>
      </c>
      <c r="S278" s="104">
        <v>1.6999999999999999E-3</v>
      </c>
      <c r="T278" s="104">
        <v>1.1000000000000001E-3</v>
      </c>
      <c r="U278" s="104">
        <v>2.9999999999999997E-4</v>
      </c>
    </row>
    <row r="279" spans="2:21" s="99" customFormat="1">
      <c r="B279" s="102" t="s">
        <v>1166</v>
      </c>
      <c r="C279" s="102" t="s">
        <v>1167</v>
      </c>
      <c r="D279" s="102" t="s">
        <v>100</v>
      </c>
      <c r="E279" s="102" t="s">
        <v>123</v>
      </c>
      <c r="F279" s="102" t="s">
        <v>1164</v>
      </c>
      <c r="G279" s="102" t="s">
        <v>462</v>
      </c>
      <c r="H279" s="102" t="s">
        <v>699</v>
      </c>
      <c r="I279" s="102" t="s">
        <v>207</v>
      </c>
      <c r="J279" s="102" t="s">
        <v>624</v>
      </c>
      <c r="K279" s="103">
        <v>0.98</v>
      </c>
      <c r="L279" s="102" t="s">
        <v>102</v>
      </c>
      <c r="M279" s="104">
        <v>6.7000000000000004E-2</v>
      </c>
      <c r="N279" s="104">
        <v>6.1499999999999999E-2</v>
      </c>
      <c r="O279" s="103">
        <v>1817318.22</v>
      </c>
      <c r="P279" s="103">
        <v>90.85</v>
      </c>
      <c r="Q279" s="103">
        <v>0</v>
      </c>
      <c r="R279" s="103">
        <v>1651.0336028700001</v>
      </c>
      <c r="S279" s="104">
        <v>4.3E-3</v>
      </c>
      <c r="T279" s="104">
        <v>2E-3</v>
      </c>
      <c r="U279" s="104">
        <v>5.0000000000000001E-4</v>
      </c>
    </row>
    <row r="280" spans="2:21" s="99" customFormat="1">
      <c r="B280" s="102" t="s">
        <v>1168</v>
      </c>
      <c r="C280" s="102" t="s">
        <v>1169</v>
      </c>
      <c r="D280" s="102" t="s">
        <v>100</v>
      </c>
      <c r="E280" s="102" t="s">
        <v>123</v>
      </c>
      <c r="F280" s="102" t="s">
        <v>1170</v>
      </c>
      <c r="G280" s="102" t="s">
        <v>671</v>
      </c>
      <c r="H280" s="102" t="s">
        <v>699</v>
      </c>
      <c r="I280" s="102" t="s">
        <v>207</v>
      </c>
      <c r="J280" s="102" t="s">
        <v>250</v>
      </c>
      <c r="K280" s="103">
        <v>1.43</v>
      </c>
      <c r="L280" s="102" t="s">
        <v>102</v>
      </c>
      <c r="M280" s="104">
        <v>5.2499999999999998E-2</v>
      </c>
      <c r="N280" s="104">
        <v>5.11E-2</v>
      </c>
      <c r="O280" s="103">
        <v>3762614.34</v>
      </c>
      <c r="P280" s="103">
        <v>91.44</v>
      </c>
      <c r="Q280" s="103">
        <v>0</v>
      </c>
      <c r="R280" s="103">
        <v>3440.5345524959998</v>
      </c>
      <c r="S280" s="104">
        <v>6.4000000000000003E-3</v>
      </c>
      <c r="T280" s="104">
        <v>4.1000000000000003E-3</v>
      </c>
      <c r="U280" s="104">
        <v>1.1000000000000001E-3</v>
      </c>
    </row>
    <row r="281" spans="2:21" s="99" customFormat="1">
      <c r="B281" s="102" t="s">
        <v>1171</v>
      </c>
      <c r="C281" s="102" t="s">
        <v>1172</v>
      </c>
      <c r="D281" s="102" t="s">
        <v>100</v>
      </c>
      <c r="E281" s="102" t="s">
        <v>123</v>
      </c>
      <c r="F281" s="102" t="s">
        <v>1173</v>
      </c>
      <c r="G281" s="102" t="s">
        <v>681</v>
      </c>
      <c r="H281" s="102" t="s">
        <v>720</v>
      </c>
      <c r="I281" s="102" t="s">
        <v>207</v>
      </c>
      <c r="J281" s="102" t="s">
        <v>624</v>
      </c>
      <c r="K281" s="103">
        <v>1.22</v>
      </c>
      <c r="L281" s="102" t="s">
        <v>102</v>
      </c>
      <c r="M281" s="104">
        <v>3.8300000000000001E-2</v>
      </c>
      <c r="N281" s="104">
        <v>5.4399999999999997E-2</v>
      </c>
      <c r="O281" s="103">
        <v>4806663.54</v>
      </c>
      <c r="P281" s="103">
        <v>97.64</v>
      </c>
      <c r="Q281" s="103">
        <v>0</v>
      </c>
      <c r="R281" s="103">
        <v>4693.2262804559996</v>
      </c>
      <c r="S281" s="104">
        <v>1.41E-2</v>
      </c>
      <c r="T281" s="104">
        <v>5.5999999999999999E-3</v>
      </c>
      <c r="U281" s="104">
        <v>1.5E-3</v>
      </c>
    </row>
    <row r="282" spans="2:21" s="99" customFormat="1">
      <c r="B282" s="102" t="s">
        <v>1174</v>
      </c>
      <c r="C282" s="102" t="s">
        <v>1175</v>
      </c>
      <c r="D282" s="102" t="s">
        <v>100</v>
      </c>
      <c r="E282" s="102" t="s">
        <v>123</v>
      </c>
      <c r="F282" s="102" t="s">
        <v>1176</v>
      </c>
      <c r="G282" s="102" t="s">
        <v>862</v>
      </c>
      <c r="H282" s="102" t="s">
        <v>222</v>
      </c>
      <c r="I282" s="102" t="s">
        <v>742</v>
      </c>
      <c r="J282" s="102" t="s">
        <v>1177</v>
      </c>
      <c r="K282" s="103">
        <v>4</v>
      </c>
      <c r="L282" s="102" t="s">
        <v>102</v>
      </c>
      <c r="M282" s="104">
        <v>5.7000000000000002E-2</v>
      </c>
      <c r="N282" s="104">
        <v>6.6500000000000004E-2</v>
      </c>
      <c r="O282" s="103">
        <v>226000</v>
      </c>
      <c r="P282" s="103">
        <v>104.8</v>
      </c>
      <c r="Q282" s="103">
        <v>0</v>
      </c>
      <c r="R282" s="103">
        <v>236.84800000000001</v>
      </c>
      <c r="S282" s="104">
        <v>8.0000000000000004E-4</v>
      </c>
      <c r="T282" s="104">
        <v>2.9999999999999997E-4</v>
      </c>
      <c r="U282" s="104">
        <v>1E-4</v>
      </c>
    </row>
    <row r="283" spans="2:21" s="99" customFormat="1">
      <c r="B283" s="98" t="s">
        <v>1178</v>
      </c>
      <c r="K283" s="100">
        <v>0</v>
      </c>
      <c r="N283" s="101">
        <v>0</v>
      </c>
      <c r="O283" s="100">
        <v>0</v>
      </c>
      <c r="Q283" s="100">
        <v>0</v>
      </c>
      <c r="R283" s="100">
        <v>0</v>
      </c>
      <c r="T283" s="101">
        <v>0</v>
      </c>
      <c r="U283" s="101">
        <v>0</v>
      </c>
    </row>
    <row r="284" spans="2:21" s="99" customFormat="1">
      <c r="B284" s="102" t="s">
        <v>222</v>
      </c>
      <c r="C284" s="102" t="s">
        <v>222</v>
      </c>
      <c r="G284" s="102" t="s">
        <v>222</v>
      </c>
      <c r="H284" s="102" t="s">
        <v>222</v>
      </c>
      <c r="K284" s="103">
        <v>0</v>
      </c>
      <c r="L284" s="102" t="s">
        <v>222</v>
      </c>
      <c r="M284" s="104">
        <v>0</v>
      </c>
      <c r="N284" s="104">
        <v>0</v>
      </c>
      <c r="O284" s="103">
        <v>0</v>
      </c>
      <c r="P284" s="103">
        <v>0</v>
      </c>
      <c r="R284" s="103">
        <v>0</v>
      </c>
      <c r="S284" s="104">
        <v>0</v>
      </c>
      <c r="T284" s="104">
        <v>0</v>
      </c>
      <c r="U284" s="104">
        <v>0</v>
      </c>
    </row>
    <row r="285" spans="2:21" s="99" customFormat="1">
      <c r="B285" s="98" t="s">
        <v>227</v>
      </c>
      <c r="K285" s="100">
        <v>5.91</v>
      </c>
      <c r="N285" s="101">
        <v>6.7699999999999996E-2</v>
      </c>
      <c r="O285" s="100">
        <v>7978000</v>
      </c>
      <c r="Q285" s="100">
        <v>23.94</v>
      </c>
      <c r="R285" s="100">
        <v>24855.6841404152</v>
      </c>
      <c r="T285" s="101">
        <v>2.9899999999999999E-2</v>
      </c>
      <c r="U285" s="101">
        <v>8.0000000000000002E-3</v>
      </c>
    </row>
    <row r="286" spans="2:21" s="99" customFormat="1">
      <c r="B286" s="98" t="s">
        <v>360</v>
      </c>
      <c r="K286" s="100">
        <v>6.33</v>
      </c>
      <c r="N286" s="101">
        <v>6.9699999999999998E-2</v>
      </c>
      <c r="O286" s="100">
        <v>2160000</v>
      </c>
      <c r="Q286" s="100">
        <v>0</v>
      </c>
      <c r="R286" s="100">
        <v>6623.2593835921198</v>
      </c>
      <c r="T286" s="101">
        <v>8.0000000000000002E-3</v>
      </c>
      <c r="U286" s="101">
        <v>2.0999999999999999E-3</v>
      </c>
    </row>
    <row r="287" spans="2:21" s="99" customFormat="1">
      <c r="B287" s="102" t="s">
        <v>1179</v>
      </c>
      <c r="C287" s="102" t="s">
        <v>1180</v>
      </c>
      <c r="D287" s="102" t="s">
        <v>123</v>
      </c>
      <c r="E287" s="102" t="s">
        <v>1181</v>
      </c>
      <c r="F287" s="102" t="s">
        <v>1182</v>
      </c>
      <c r="G287" s="102" t="s">
        <v>1183</v>
      </c>
      <c r="H287" s="102" t="s">
        <v>1184</v>
      </c>
      <c r="I287" s="102" t="s">
        <v>1185</v>
      </c>
      <c r="J287" s="102" t="s">
        <v>527</v>
      </c>
      <c r="K287" s="103">
        <v>2.78</v>
      </c>
      <c r="L287" s="102" t="s">
        <v>106</v>
      </c>
      <c r="M287" s="104">
        <v>6.13E-2</v>
      </c>
      <c r="N287" s="104">
        <v>8.6499999999999994E-2</v>
      </c>
      <c r="O287" s="103">
        <v>180000</v>
      </c>
      <c r="P287" s="103">
        <v>93.888000000000005</v>
      </c>
      <c r="Q287" s="103">
        <v>0</v>
      </c>
      <c r="R287" s="103">
        <v>591.49440000000004</v>
      </c>
      <c r="S287" s="104">
        <v>2.9999999999999997E-4</v>
      </c>
      <c r="T287" s="104">
        <v>6.9999999999999999E-4</v>
      </c>
      <c r="U287" s="104">
        <v>2.0000000000000001E-4</v>
      </c>
    </row>
    <row r="288" spans="2:21" s="99" customFormat="1">
      <c r="B288" s="102" t="s">
        <v>1186</v>
      </c>
      <c r="C288" s="102" t="s">
        <v>1187</v>
      </c>
      <c r="D288" s="102" t="s">
        <v>123</v>
      </c>
      <c r="E288" s="102" t="s">
        <v>1181</v>
      </c>
      <c r="F288" s="102" t="s">
        <v>1188</v>
      </c>
      <c r="G288" s="102" t="s">
        <v>1189</v>
      </c>
      <c r="H288" s="102" t="s">
        <v>1184</v>
      </c>
      <c r="I288" s="102" t="s">
        <v>1185</v>
      </c>
      <c r="J288" s="102" t="s">
        <v>1190</v>
      </c>
      <c r="K288" s="103">
        <v>6.74</v>
      </c>
      <c r="L288" s="102" t="s">
        <v>110</v>
      </c>
      <c r="M288" s="104">
        <v>3.7499999999999999E-2</v>
      </c>
      <c r="N288" s="104">
        <v>6.3399999999999998E-2</v>
      </c>
      <c r="O288" s="103">
        <v>1420000</v>
      </c>
      <c r="P288" s="103">
        <v>85.214250000000007</v>
      </c>
      <c r="Q288" s="103">
        <v>0</v>
      </c>
      <c r="R288" s="103">
        <v>4400.1980015400004</v>
      </c>
      <c r="S288" s="104">
        <v>1.2999999999999999E-3</v>
      </c>
      <c r="T288" s="104">
        <v>5.3E-3</v>
      </c>
      <c r="U288" s="104">
        <v>1.4E-3</v>
      </c>
    </row>
    <row r="289" spans="2:21" s="99" customFormat="1">
      <c r="B289" s="102" t="s">
        <v>1191</v>
      </c>
      <c r="C289" s="102" t="s">
        <v>1192</v>
      </c>
      <c r="D289" s="102" t="s">
        <v>123</v>
      </c>
      <c r="E289" s="102" t="s">
        <v>1181</v>
      </c>
      <c r="F289" s="102" t="s">
        <v>1188</v>
      </c>
      <c r="G289" s="102" t="s">
        <v>1189</v>
      </c>
      <c r="H289" s="102" t="s">
        <v>1184</v>
      </c>
      <c r="I289" s="102" t="s">
        <v>1185</v>
      </c>
      <c r="J289" s="102" t="s">
        <v>1190</v>
      </c>
      <c r="K289" s="103">
        <v>6.52</v>
      </c>
      <c r="L289" s="102" t="s">
        <v>110</v>
      </c>
      <c r="M289" s="104">
        <v>4.3799999999999999E-2</v>
      </c>
      <c r="N289" s="104">
        <v>8.0799999999999997E-2</v>
      </c>
      <c r="O289" s="103">
        <v>560000</v>
      </c>
      <c r="P289" s="103">
        <v>80.120791660714289</v>
      </c>
      <c r="Q289" s="103">
        <v>0</v>
      </c>
      <c r="R289" s="103">
        <v>1631.56698205212</v>
      </c>
      <c r="S289" s="104">
        <v>4.0000000000000002E-4</v>
      </c>
      <c r="T289" s="104">
        <v>2E-3</v>
      </c>
      <c r="U289" s="104">
        <v>5.0000000000000001E-4</v>
      </c>
    </row>
    <row r="290" spans="2:21" s="99" customFormat="1">
      <c r="B290" s="98" t="s">
        <v>361</v>
      </c>
      <c r="K290" s="100">
        <v>5.75</v>
      </c>
      <c r="N290" s="101">
        <v>6.7000000000000004E-2</v>
      </c>
      <c r="O290" s="100">
        <v>5818000</v>
      </c>
      <c r="Q290" s="100">
        <v>23.94</v>
      </c>
      <c r="R290" s="100">
        <v>18232.424756823078</v>
      </c>
      <c r="T290" s="101">
        <v>2.1899999999999999E-2</v>
      </c>
      <c r="U290" s="101">
        <v>5.8999999999999999E-3</v>
      </c>
    </row>
    <row r="291" spans="2:21" s="99" customFormat="1">
      <c r="B291" s="102" t="s">
        <v>1193</v>
      </c>
      <c r="C291" s="102" t="s">
        <v>1194</v>
      </c>
      <c r="D291" s="102" t="s">
        <v>123</v>
      </c>
      <c r="E291" s="102" t="s">
        <v>1181</v>
      </c>
      <c r="F291" s="102" t="s">
        <v>1195</v>
      </c>
      <c r="G291" s="102" t="s">
        <v>1196</v>
      </c>
      <c r="H291" s="102" t="s">
        <v>1197</v>
      </c>
      <c r="I291" s="102" t="s">
        <v>1185</v>
      </c>
      <c r="J291" s="102" t="s">
        <v>1198</v>
      </c>
      <c r="K291" s="103">
        <v>10.45</v>
      </c>
      <c r="L291" s="102" t="s">
        <v>106</v>
      </c>
      <c r="M291" s="104">
        <v>2.9000000000000001E-2</v>
      </c>
      <c r="N291" s="104">
        <v>4.5499999999999999E-2</v>
      </c>
      <c r="O291" s="103">
        <v>85000</v>
      </c>
      <c r="P291" s="103">
        <v>84.874333294117648</v>
      </c>
      <c r="Q291" s="103">
        <v>0</v>
      </c>
      <c r="R291" s="103">
        <v>252.50114155</v>
      </c>
      <c r="S291" s="104">
        <v>2.0000000000000001E-4</v>
      </c>
      <c r="T291" s="104">
        <v>2.9999999999999997E-4</v>
      </c>
      <c r="U291" s="104">
        <v>1E-4</v>
      </c>
    </row>
    <row r="292" spans="2:21" s="99" customFormat="1">
      <c r="B292" s="102" t="s">
        <v>1199</v>
      </c>
      <c r="C292" s="102" t="s">
        <v>1200</v>
      </c>
      <c r="D292" s="102" t="s">
        <v>123</v>
      </c>
      <c r="E292" s="102" t="s">
        <v>1181</v>
      </c>
      <c r="F292" s="102" t="s">
        <v>1201</v>
      </c>
      <c r="G292" s="102" t="s">
        <v>1202</v>
      </c>
      <c r="H292" s="102" t="s">
        <v>1203</v>
      </c>
      <c r="I292" s="102" t="s">
        <v>1185</v>
      </c>
      <c r="J292" s="102" t="s">
        <v>1204</v>
      </c>
      <c r="K292" s="103">
        <v>6.87</v>
      </c>
      <c r="L292" s="102" t="s">
        <v>106</v>
      </c>
      <c r="M292" s="104">
        <v>2.7E-2</v>
      </c>
      <c r="N292" s="104">
        <v>5.0500000000000003E-2</v>
      </c>
      <c r="O292" s="103">
        <v>380000</v>
      </c>
      <c r="P292" s="103">
        <v>86.3155</v>
      </c>
      <c r="Q292" s="103">
        <v>0</v>
      </c>
      <c r="R292" s="103">
        <v>1147.9961499999999</v>
      </c>
      <c r="S292" s="104">
        <v>4.0000000000000002E-4</v>
      </c>
      <c r="T292" s="104">
        <v>1.4E-3</v>
      </c>
      <c r="U292" s="104">
        <v>4.0000000000000002E-4</v>
      </c>
    </row>
    <row r="293" spans="2:21" s="99" customFormat="1">
      <c r="B293" s="102" t="s">
        <v>1205</v>
      </c>
      <c r="C293" s="102" t="s">
        <v>1206</v>
      </c>
      <c r="D293" s="102" t="s">
        <v>123</v>
      </c>
      <c r="E293" s="102" t="s">
        <v>1181</v>
      </c>
      <c r="F293" s="102" t="s">
        <v>1207</v>
      </c>
      <c r="G293" s="102" t="s">
        <v>1208</v>
      </c>
      <c r="H293" s="102" t="s">
        <v>1203</v>
      </c>
      <c r="I293" s="102" t="s">
        <v>1185</v>
      </c>
      <c r="J293" s="102" t="s">
        <v>271</v>
      </c>
      <c r="K293" s="103">
        <v>6.84</v>
      </c>
      <c r="L293" s="102" t="s">
        <v>106</v>
      </c>
      <c r="M293" s="104">
        <v>3.5999999999999997E-2</v>
      </c>
      <c r="N293" s="104">
        <v>4.7699999999999999E-2</v>
      </c>
      <c r="O293" s="103">
        <v>380000</v>
      </c>
      <c r="P293" s="103">
        <v>94.775000000000006</v>
      </c>
      <c r="Q293" s="103">
        <v>23.94</v>
      </c>
      <c r="R293" s="103">
        <v>1284.4475</v>
      </c>
      <c r="S293" s="104">
        <v>4.0000000000000002E-4</v>
      </c>
      <c r="T293" s="104">
        <v>1.5E-3</v>
      </c>
      <c r="U293" s="104">
        <v>4.0000000000000002E-4</v>
      </c>
    </row>
    <row r="294" spans="2:21" s="99" customFormat="1">
      <c r="B294" s="102" t="s">
        <v>1209</v>
      </c>
      <c r="C294" s="102" t="s">
        <v>1210</v>
      </c>
      <c r="D294" s="102" t="s">
        <v>123</v>
      </c>
      <c r="E294" s="102" t="s">
        <v>1181</v>
      </c>
      <c r="F294" s="102" t="s">
        <v>1211</v>
      </c>
      <c r="G294" s="102" t="s">
        <v>1212</v>
      </c>
      <c r="H294" s="102" t="s">
        <v>1203</v>
      </c>
      <c r="I294" s="102" t="s">
        <v>1185</v>
      </c>
      <c r="J294" s="102" t="s">
        <v>283</v>
      </c>
      <c r="K294" s="103">
        <v>6.46</v>
      </c>
      <c r="L294" s="102" t="s">
        <v>106</v>
      </c>
      <c r="M294" s="104">
        <v>4.02E-2</v>
      </c>
      <c r="N294" s="104">
        <v>4.6300000000000001E-2</v>
      </c>
      <c r="O294" s="103">
        <v>370000</v>
      </c>
      <c r="P294" s="103">
        <v>96.768199999999993</v>
      </c>
      <c r="Q294" s="103">
        <v>0</v>
      </c>
      <c r="R294" s="103">
        <v>1253.1481900000001</v>
      </c>
      <c r="S294" s="104">
        <v>1E-4</v>
      </c>
      <c r="T294" s="104">
        <v>1.5E-3</v>
      </c>
      <c r="U294" s="104">
        <v>4.0000000000000002E-4</v>
      </c>
    </row>
    <row r="295" spans="2:21" s="99" customFormat="1">
      <c r="B295" s="102" t="s">
        <v>1213</v>
      </c>
      <c r="C295" s="102" t="s">
        <v>1214</v>
      </c>
      <c r="D295" s="102" t="s">
        <v>123</v>
      </c>
      <c r="E295" s="102" t="s">
        <v>1181</v>
      </c>
      <c r="F295" s="102" t="s">
        <v>1215</v>
      </c>
      <c r="G295" s="102" t="s">
        <v>1189</v>
      </c>
      <c r="H295" s="102" t="s">
        <v>1216</v>
      </c>
      <c r="I295" s="102" t="s">
        <v>1185</v>
      </c>
      <c r="J295" s="102" t="s">
        <v>283</v>
      </c>
      <c r="K295" s="103">
        <v>5.68</v>
      </c>
      <c r="L295" s="102" t="s">
        <v>106</v>
      </c>
      <c r="M295" s="104">
        <v>4.3799999999999999E-2</v>
      </c>
      <c r="N295" s="104">
        <v>4.9599999999999998E-2</v>
      </c>
      <c r="O295" s="103">
        <v>370000</v>
      </c>
      <c r="P295" s="103">
        <v>97.255291675675679</v>
      </c>
      <c r="Q295" s="103">
        <v>0</v>
      </c>
      <c r="R295" s="103">
        <v>1259.4560272000001</v>
      </c>
      <c r="S295" s="104">
        <v>1E-4</v>
      </c>
      <c r="T295" s="104">
        <v>1.5E-3</v>
      </c>
      <c r="U295" s="104">
        <v>4.0000000000000002E-4</v>
      </c>
    </row>
    <row r="296" spans="2:21" s="99" customFormat="1">
      <c r="B296" s="102" t="s">
        <v>1217</v>
      </c>
      <c r="C296" s="102" t="s">
        <v>1218</v>
      </c>
      <c r="D296" s="102" t="s">
        <v>123</v>
      </c>
      <c r="E296" s="102" t="s">
        <v>1181</v>
      </c>
      <c r="F296" s="102" t="s">
        <v>1219</v>
      </c>
      <c r="G296" s="102" t="s">
        <v>1220</v>
      </c>
      <c r="H296" s="102" t="s">
        <v>1216</v>
      </c>
      <c r="I296" s="102" t="s">
        <v>1185</v>
      </c>
      <c r="J296" s="102" t="s">
        <v>283</v>
      </c>
      <c r="K296" s="103">
        <v>6.72</v>
      </c>
      <c r="L296" s="102" t="s">
        <v>106</v>
      </c>
      <c r="M296" s="104">
        <v>4.2500000000000003E-2</v>
      </c>
      <c r="N296" s="104">
        <v>4.7199999999999999E-2</v>
      </c>
      <c r="O296" s="103">
        <v>370000</v>
      </c>
      <c r="P296" s="103">
        <v>97.785250000000005</v>
      </c>
      <c r="Q296" s="103">
        <v>0</v>
      </c>
      <c r="R296" s="103">
        <v>1266.3189875</v>
      </c>
      <c r="S296" s="104">
        <v>5.0000000000000001E-4</v>
      </c>
      <c r="T296" s="104">
        <v>1.5E-3</v>
      </c>
      <c r="U296" s="104">
        <v>4.0000000000000002E-4</v>
      </c>
    </row>
    <row r="297" spans="2:21" s="99" customFormat="1">
      <c r="B297" s="102" t="s">
        <v>1221</v>
      </c>
      <c r="C297" s="102" t="s">
        <v>1222</v>
      </c>
      <c r="D297" s="102" t="s">
        <v>123</v>
      </c>
      <c r="E297" s="102" t="s">
        <v>1181</v>
      </c>
      <c r="F297" s="102" t="s">
        <v>1223</v>
      </c>
      <c r="G297" s="102" t="s">
        <v>1224</v>
      </c>
      <c r="H297" s="102" t="s">
        <v>1225</v>
      </c>
      <c r="I297" s="102" t="s">
        <v>345</v>
      </c>
      <c r="J297" s="102" t="s">
        <v>271</v>
      </c>
      <c r="K297" s="103">
        <v>4.9400000000000004</v>
      </c>
      <c r="L297" s="102" t="s">
        <v>106</v>
      </c>
      <c r="M297" s="104">
        <v>3.2500000000000001E-2</v>
      </c>
      <c r="N297" s="104">
        <v>5.04E-2</v>
      </c>
      <c r="O297" s="103">
        <v>380000</v>
      </c>
      <c r="P297" s="103">
        <v>92.300250000000005</v>
      </c>
      <c r="Q297" s="103">
        <v>0</v>
      </c>
      <c r="R297" s="103">
        <v>1227.593325</v>
      </c>
      <c r="S297" s="104">
        <v>1E-4</v>
      </c>
      <c r="T297" s="104">
        <v>1.5E-3</v>
      </c>
      <c r="U297" s="104">
        <v>4.0000000000000002E-4</v>
      </c>
    </row>
    <row r="298" spans="2:21" s="99" customFormat="1">
      <c r="B298" s="102" t="s">
        <v>1226</v>
      </c>
      <c r="C298" s="102" t="s">
        <v>1227</v>
      </c>
      <c r="D298" s="102" t="s">
        <v>1228</v>
      </c>
      <c r="E298" s="102" t="s">
        <v>1181</v>
      </c>
      <c r="F298" s="102" t="s">
        <v>1229</v>
      </c>
      <c r="G298" s="102" t="s">
        <v>1230</v>
      </c>
      <c r="H298" s="102" t="s">
        <v>1231</v>
      </c>
      <c r="I298" s="102" t="s">
        <v>1185</v>
      </c>
      <c r="J298" s="102" t="s">
        <v>1232</v>
      </c>
      <c r="K298" s="103">
        <v>1</v>
      </c>
      <c r="L298" s="102" t="s">
        <v>106</v>
      </c>
      <c r="M298" s="104">
        <v>5.2499999999999998E-2</v>
      </c>
      <c r="N298" s="104">
        <v>0.17760000000000001</v>
      </c>
      <c r="O298" s="103">
        <v>250000</v>
      </c>
      <c r="P298" s="103">
        <v>93.737750000000005</v>
      </c>
      <c r="Q298" s="103">
        <v>0</v>
      </c>
      <c r="R298" s="103">
        <v>820.20531249999999</v>
      </c>
      <c r="S298" s="104">
        <v>4.0000000000000002E-4</v>
      </c>
      <c r="T298" s="104">
        <v>1E-3</v>
      </c>
      <c r="U298" s="104">
        <v>2.9999999999999997E-4</v>
      </c>
    </row>
    <row r="299" spans="2:21" s="99" customFormat="1">
      <c r="B299" s="102" t="s">
        <v>1233</v>
      </c>
      <c r="C299" s="102" t="s">
        <v>1234</v>
      </c>
      <c r="D299" s="102" t="s">
        <v>123</v>
      </c>
      <c r="E299" s="102" t="s">
        <v>1181</v>
      </c>
      <c r="F299" s="102" t="s">
        <v>1235</v>
      </c>
      <c r="G299" s="102" t="s">
        <v>1212</v>
      </c>
      <c r="H299" s="102" t="s">
        <v>1231</v>
      </c>
      <c r="I299" s="102" t="s">
        <v>1185</v>
      </c>
      <c r="J299" s="102" t="s">
        <v>1236</v>
      </c>
      <c r="K299" s="103">
        <v>7.63</v>
      </c>
      <c r="L299" s="102" t="s">
        <v>106</v>
      </c>
      <c r="M299" s="104">
        <v>2.4500000000000001E-2</v>
      </c>
      <c r="N299" s="104">
        <v>5.4199999999999998E-2</v>
      </c>
      <c r="O299" s="103">
        <v>108000</v>
      </c>
      <c r="P299" s="103">
        <v>81.072749999999999</v>
      </c>
      <c r="Q299" s="103">
        <v>0</v>
      </c>
      <c r="R299" s="103">
        <v>306.454995</v>
      </c>
      <c r="S299" s="104">
        <v>0</v>
      </c>
      <c r="T299" s="104">
        <v>4.0000000000000002E-4</v>
      </c>
      <c r="U299" s="104">
        <v>1E-4</v>
      </c>
    </row>
    <row r="300" spans="2:21" s="99" customFormat="1">
      <c r="B300" s="102" t="s">
        <v>1237</v>
      </c>
      <c r="C300" s="102" t="s">
        <v>1238</v>
      </c>
      <c r="D300" s="102" t="s">
        <v>1239</v>
      </c>
      <c r="E300" s="102" t="s">
        <v>1181</v>
      </c>
      <c r="F300" s="102" t="s">
        <v>1240</v>
      </c>
      <c r="G300" s="102" t="s">
        <v>1230</v>
      </c>
      <c r="H300" s="102" t="s">
        <v>1231</v>
      </c>
      <c r="I300" s="102" t="s">
        <v>1185</v>
      </c>
      <c r="J300" s="102" t="s">
        <v>1241</v>
      </c>
      <c r="K300" s="103">
        <v>5.42</v>
      </c>
      <c r="L300" s="102" t="s">
        <v>110</v>
      </c>
      <c r="M300" s="104">
        <v>1.6299999999999999E-2</v>
      </c>
      <c r="N300" s="104">
        <v>7.5200000000000003E-2</v>
      </c>
      <c r="O300" s="103">
        <v>275000</v>
      </c>
      <c r="P300" s="103">
        <v>73.907527781818189</v>
      </c>
      <c r="Q300" s="103">
        <v>0</v>
      </c>
      <c r="R300" s="103">
        <v>739.08266857095998</v>
      </c>
      <c r="S300" s="104">
        <v>8.0000000000000004E-4</v>
      </c>
      <c r="T300" s="104">
        <v>8.9999999999999998E-4</v>
      </c>
      <c r="U300" s="104">
        <v>2.0000000000000001E-4</v>
      </c>
    </row>
    <row r="301" spans="2:21" s="99" customFormat="1">
      <c r="B301" s="102" t="s">
        <v>1242</v>
      </c>
      <c r="C301" s="102" t="s">
        <v>1243</v>
      </c>
      <c r="D301" s="102" t="s">
        <v>123</v>
      </c>
      <c r="E301" s="102" t="s">
        <v>1181</v>
      </c>
      <c r="F301" s="102" t="s">
        <v>1244</v>
      </c>
      <c r="G301" s="102" t="s">
        <v>1183</v>
      </c>
      <c r="H301" s="102" t="s">
        <v>1231</v>
      </c>
      <c r="I301" s="102" t="s">
        <v>351</v>
      </c>
      <c r="J301" s="102" t="s">
        <v>1245</v>
      </c>
      <c r="K301" s="103">
        <v>6.85</v>
      </c>
      <c r="L301" s="102" t="s">
        <v>106</v>
      </c>
      <c r="M301" s="104">
        <v>4.4999999999999998E-2</v>
      </c>
      <c r="N301" s="104">
        <v>6.0199999999999997E-2</v>
      </c>
      <c r="O301" s="103">
        <v>85000</v>
      </c>
      <c r="P301" s="103">
        <v>91.522000000000006</v>
      </c>
      <c r="Q301" s="103">
        <v>0</v>
      </c>
      <c r="R301" s="103">
        <v>272.27794999999998</v>
      </c>
      <c r="S301" s="104">
        <v>2.9999999999999997E-4</v>
      </c>
      <c r="T301" s="104">
        <v>2.9999999999999997E-4</v>
      </c>
      <c r="U301" s="104">
        <v>1E-4</v>
      </c>
    </row>
    <row r="302" spans="2:21" s="99" customFormat="1">
      <c r="B302" s="102" t="s">
        <v>1246</v>
      </c>
      <c r="C302" s="102" t="s">
        <v>1247</v>
      </c>
      <c r="D302" s="102" t="s">
        <v>123</v>
      </c>
      <c r="E302" s="102" t="s">
        <v>1181</v>
      </c>
      <c r="F302" s="102" t="s">
        <v>1248</v>
      </c>
      <c r="G302" s="102" t="s">
        <v>1249</v>
      </c>
      <c r="H302" s="102" t="s">
        <v>1231</v>
      </c>
      <c r="I302" s="102" t="s">
        <v>351</v>
      </c>
      <c r="J302" s="102" t="s">
        <v>484</v>
      </c>
      <c r="K302" s="103">
        <v>5.63</v>
      </c>
      <c r="L302" s="102" t="s">
        <v>106</v>
      </c>
      <c r="M302" s="104">
        <v>3.1300000000000001E-2</v>
      </c>
      <c r="N302" s="104">
        <v>7.2999999999999995E-2</v>
      </c>
      <c r="O302" s="103">
        <v>560000</v>
      </c>
      <c r="P302" s="103">
        <v>80.463083339285717</v>
      </c>
      <c r="Q302" s="103">
        <v>0</v>
      </c>
      <c r="R302" s="103">
        <v>1577.07643345</v>
      </c>
      <c r="S302" s="104">
        <v>6.9999999999999999E-4</v>
      </c>
      <c r="T302" s="104">
        <v>1.9E-3</v>
      </c>
      <c r="U302" s="104">
        <v>5.0000000000000001E-4</v>
      </c>
    </row>
    <row r="303" spans="2:21" s="99" customFormat="1">
      <c r="B303" s="102" t="s">
        <v>1250</v>
      </c>
      <c r="C303" s="102" t="s">
        <v>1251</v>
      </c>
      <c r="D303" s="102" t="s">
        <v>123</v>
      </c>
      <c r="E303" s="102" t="s">
        <v>1181</v>
      </c>
      <c r="F303" s="102" t="s">
        <v>1252</v>
      </c>
      <c r="G303" s="102" t="s">
        <v>1208</v>
      </c>
      <c r="H303" s="102" t="s">
        <v>1231</v>
      </c>
      <c r="I303" s="102" t="s">
        <v>1185</v>
      </c>
      <c r="J303" s="102" t="s">
        <v>1204</v>
      </c>
      <c r="K303" s="103">
        <v>6.69</v>
      </c>
      <c r="L303" s="102" t="s">
        <v>106</v>
      </c>
      <c r="M303" s="104">
        <v>3.7499999999999999E-2</v>
      </c>
      <c r="N303" s="104">
        <v>5.0099999999999999E-2</v>
      </c>
      <c r="O303" s="103">
        <v>380000</v>
      </c>
      <c r="P303" s="103">
        <v>93.263083342105261</v>
      </c>
      <c r="Q303" s="103">
        <v>0</v>
      </c>
      <c r="R303" s="103">
        <v>1240.3990084500001</v>
      </c>
      <c r="S303" s="104">
        <v>5.0000000000000001E-4</v>
      </c>
      <c r="T303" s="104">
        <v>1.5E-3</v>
      </c>
      <c r="U303" s="104">
        <v>4.0000000000000002E-4</v>
      </c>
    </row>
    <row r="304" spans="2:21" s="99" customFormat="1">
      <c r="B304" s="102" t="s">
        <v>1253</v>
      </c>
      <c r="C304" s="102" t="s">
        <v>1254</v>
      </c>
      <c r="D304" s="102" t="s">
        <v>123</v>
      </c>
      <c r="E304" s="102" t="s">
        <v>1181</v>
      </c>
      <c r="F304" s="102" t="s">
        <v>1255</v>
      </c>
      <c r="G304" s="102" t="s">
        <v>1212</v>
      </c>
      <c r="H304" s="102" t="s">
        <v>1231</v>
      </c>
      <c r="I304" s="102" t="s">
        <v>1185</v>
      </c>
      <c r="J304" s="102" t="s">
        <v>1204</v>
      </c>
      <c r="K304" s="103">
        <v>5.94</v>
      </c>
      <c r="L304" s="102" t="s">
        <v>106</v>
      </c>
      <c r="M304" s="104">
        <v>4.5999999999999999E-2</v>
      </c>
      <c r="N304" s="104">
        <v>5.5E-2</v>
      </c>
      <c r="O304" s="103">
        <v>380000</v>
      </c>
      <c r="P304" s="103">
        <v>95.726777789473687</v>
      </c>
      <c r="Q304" s="103">
        <v>0</v>
      </c>
      <c r="R304" s="103">
        <v>1273.1661446000001</v>
      </c>
      <c r="S304" s="104">
        <v>5.0000000000000001E-4</v>
      </c>
      <c r="T304" s="104">
        <v>1.5E-3</v>
      </c>
      <c r="U304" s="104">
        <v>4.0000000000000002E-4</v>
      </c>
    </row>
    <row r="305" spans="2:21" s="99" customFormat="1">
      <c r="B305" s="102" t="s">
        <v>1256</v>
      </c>
      <c r="C305" s="102" t="s">
        <v>1257</v>
      </c>
      <c r="D305" s="102" t="s">
        <v>123</v>
      </c>
      <c r="E305" s="102" t="s">
        <v>1181</v>
      </c>
      <c r="F305" s="102" t="s">
        <v>1258</v>
      </c>
      <c r="G305" s="102" t="s">
        <v>1259</v>
      </c>
      <c r="H305" s="102" t="s">
        <v>1260</v>
      </c>
      <c r="I305" s="102" t="s">
        <v>345</v>
      </c>
      <c r="J305" s="102" t="s">
        <v>768</v>
      </c>
      <c r="K305" s="103">
        <v>4.75</v>
      </c>
      <c r="L305" s="102" t="s">
        <v>110</v>
      </c>
      <c r="M305" s="104">
        <v>2.63E-2</v>
      </c>
      <c r="N305" s="104">
        <v>7.46E-2</v>
      </c>
      <c r="O305" s="103">
        <v>440000</v>
      </c>
      <c r="P305" s="103">
        <v>81.925041659090908</v>
      </c>
      <c r="Q305" s="103">
        <v>0</v>
      </c>
      <c r="R305" s="103">
        <v>1310.8137745521201</v>
      </c>
      <c r="S305" s="104">
        <v>1.5E-3</v>
      </c>
      <c r="T305" s="104">
        <v>1.6000000000000001E-3</v>
      </c>
      <c r="U305" s="104">
        <v>4.0000000000000002E-4</v>
      </c>
    </row>
    <row r="306" spans="2:21" s="99" customFormat="1">
      <c r="B306" s="102" t="s">
        <v>1261</v>
      </c>
      <c r="C306" s="102" t="s">
        <v>1262</v>
      </c>
      <c r="D306" s="102" t="s">
        <v>123</v>
      </c>
      <c r="E306" s="102" t="s">
        <v>1181</v>
      </c>
      <c r="F306" s="102" t="s">
        <v>1263</v>
      </c>
      <c r="G306" s="102" t="s">
        <v>1183</v>
      </c>
      <c r="H306" s="102" t="s">
        <v>1184</v>
      </c>
      <c r="I306" s="102" t="s">
        <v>1185</v>
      </c>
      <c r="J306" s="102" t="s">
        <v>1264</v>
      </c>
      <c r="K306" s="103">
        <v>1.68</v>
      </c>
      <c r="L306" s="102" t="s">
        <v>106</v>
      </c>
      <c r="M306" s="104">
        <v>4.4999999999999998E-2</v>
      </c>
      <c r="N306" s="104">
        <v>8.4400000000000003E-2</v>
      </c>
      <c r="O306" s="103">
        <v>90000</v>
      </c>
      <c r="P306" s="103">
        <v>95.088999999999999</v>
      </c>
      <c r="Q306" s="103">
        <v>0</v>
      </c>
      <c r="R306" s="103">
        <v>299.53035</v>
      </c>
      <c r="S306" s="104">
        <v>1E-4</v>
      </c>
      <c r="T306" s="104">
        <v>4.0000000000000002E-4</v>
      </c>
      <c r="U306" s="104">
        <v>1E-4</v>
      </c>
    </row>
    <row r="307" spans="2:21" s="99" customFormat="1">
      <c r="B307" s="102" t="s">
        <v>1265</v>
      </c>
      <c r="C307" s="102" t="s">
        <v>1266</v>
      </c>
      <c r="D307" s="102" t="s">
        <v>123</v>
      </c>
      <c r="E307" s="102" t="s">
        <v>1181</v>
      </c>
      <c r="F307" s="102" t="s">
        <v>1267</v>
      </c>
      <c r="G307" s="102" t="s">
        <v>1268</v>
      </c>
      <c r="H307" s="102" t="s">
        <v>1269</v>
      </c>
      <c r="I307" s="102" t="s">
        <v>345</v>
      </c>
      <c r="J307" s="102" t="s">
        <v>1270</v>
      </c>
      <c r="K307" s="103">
        <v>7.36</v>
      </c>
      <c r="L307" s="102" t="s">
        <v>106</v>
      </c>
      <c r="M307" s="104">
        <v>4.4999999999999998E-2</v>
      </c>
      <c r="N307" s="104">
        <v>8.3099999999999993E-2</v>
      </c>
      <c r="O307" s="103">
        <v>455000</v>
      </c>
      <c r="P307" s="103">
        <v>78.644906241758235</v>
      </c>
      <c r="Q307" s="103">
        <v>0</v>
      </c>
      <c r="R307" s="103">
        <v>1252.4201318999999</v>
      </c>
      <c r="S307" s="104">
        <v>1.2999999999999999E-3</v>
      </c>
      <c r="T307" s="104">
        <v>1.5E-3</v>
      </c>
      <c r="U307" s="104">
        <v>4.0000000000000002E-4</v>
      </c>
    </row>
    <row r="308" spans="2:21" s="99" customFormat="1">
      <c r="B308" s="102" t="s">
        <v>1271</v>
      </c>
      <c r="C308" s="102" t="s">
        <v>1272</v>
      </c>
      <c r="D308" s="102" t="s">
        <v>123</v>
      </c>
      <c r="E308" s="102" t="s">
        <v>1181</v>
      </c>
      <c r="F308" s="102" t="s">
        <v>1273</v>
      </c>
      <c r="G308" s="102" t="s">
        <v>1183</v>
      </c>
      <c r="H308" s="102" t="s">
        <v>1274</v>
      </c>
      <c r="I308" s="102" t="s">
        <v>1185</v>
      </c>
      <c r="J308" s="102" t="s">
        <v>1275</v>
      </c>
      <c r="K308" s="103">
        <v>4.1399999999999997</v>
      </c>
      <c r="L308" s="102" t="s">
        <v>106</v>
      </c>
      <c r="M308" s="104">
        <v>6.5000000000000002E-2</v>
      </c>
      <c r="N308" s="104">
        <v>9.6100000000000005E-2</v>
      </c>
      <c r="O308" s="103">
        <v>460000</v>
      </c>
      <c r="P308" s="103">
        <v>90.033333326086961</v>
      </c>
      <c r="Q308" s="103">
        <v>0</v>
      </c>
      <c r="R308" s="103">
        <v>1449.5366665500001</v>
      </c>
      <c r="S308" s="104">
        <v>1E-3</v>
      </c>
      <c r="T308" s="104">
        <v>1.6999999999999999E-3</v>
      </c>
      <c r="U308" s="104">
        <v>5.0000000000000001E-4</v>
      </c>
    </row>
    <row r="309" spans="2:21" s="99" customFormat="1">
      <c r="B309" s="102" t="s">
        <v>229</v>
      </c>
    </row>
    <row r="310" spans="2:21">
      <c r="B310" t="s">
        <v>354</v>
      </c>
      <c r="C310" s="16"/>
      <c r="D310" s="16"/>
      <c r="E310" s="16"/>
      <c r="F310" s="16"/>
    </row>
    <row r="311" spans="2:21">
      <c r="B311" t="s">
        <v>355</v>
      </c>
      <c r="C311" s="16"/>
      <c r="D311" s="16"/>
      <c r="E311" s="16"/>
      <c r="F311" s="16"/>
    </row>
    <row r="312" spans="2:21">
      <c r="B312" t="s">
        <v>356</v>
      </c>
      <c r="C312" s="16"/>
      <c r="D312" s="16"/>
      <c r="E312" s="16"/>
      <c r="F312" s="16"/>
    </row>
    <row r="313" spans="2:21">
      <c r="B313" t="s">
        <v>357</v>
      </c>
      <c r="C313" s="16"/>
      <c r="D313" s="16"/>
      <c r="E313" s="16"/>
      <c r="F313" s="16"/>
    </row>
    <row r="314" spans="2:21">
      <c r="C314" s="16"/>
      <c r="D314" s="16"/>
      <c r="E314" s="16"/>
      <c r="F314" s="16"/>
    </row>
    <row r="315" spans="2:21">
      <c r="C315" s="16"/>
      <c r="D315" s="16"/>
      <c r="E315" s="16"/>
      <c r="F315" s="16"/>
    </row>
    <row r="316" spans="2:21">
      <c r="C316" s="16"/>
      <c r="D316" s="16"/>
      <c r="E316" s="16"/>
      <c r="F316" s="16"/>
    </row>
    <row r="317" spans="2:21">
      <c r="C317" s="16"/>
      <c r="D317" s="16"/>
      <c r="E317" s="16"/>
      <c r="F317" s="16"/>
    </row>
    <row r="318" spans="2:21">
      <c r="C318" s="16"/>
      <c r="D318" s="16"/>
      <c r="E318" s="16"/>
      <c r="F318" s="16"/>
    </row>
    <row r="319" spans="2:21">
      <c r="C319" s="16"/>
      <c r="D319" s="16"/>
      <c r="E319" s="16"/>
      <c r="F319" s="16"/>
    </row>
    <row r="320" spans="2:21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2:6">
      <c r="C753" s="16"/>
      <c r="D753" s="16"/>
      <c r="E753" s="16"/>
      <c r="F753" s="16"/>
    </row>
    <row r="754" spans="2:6">
      <c r="C754" s="16"/>
      <c r="D754" s="16"/>
      <c r="E754" s="16"/>
      <c r="F754" s="16"/>
    </row>
    <row r="755" spans="2:6">
      <c r="C755" s="16"/>
      <c r="D755" s="16"/>
      <c r="E755" s="16"/>
      <c r="F755" s="16"/>
    </row>
    <row r="756" spans="2:6">
      <c r="C756" s="16"/>
      <c r="D756" s="16"/>
      <c r="E756" s="16"/>
      <c r="F756" s="16"/>
    </row>
    <row r="757" spans="2:6">
      <c r="C757" s="16"/>
      <c r="D757" s="16"/>
      <c r="E757" s="16"/>
      <c r="F757" s="16"/>
    </row>
    <row r="758" spans="2:6">
      <c r="C758" s="16"/>
      <c r="D758" s="16"/>
      <c r="E758" s="16"/>
      <c r="F758" s="16"/>
    </row>
    <row r="759" spans="2:6">
      <c r="C759" s="16"/>
      <c r="D759" s="16"/>
      <c r="E759" s="16"/>
      <c r="F759" s="16"/>
    </row>
    <row r="760" spans="2:6">
      <c r="C760" s="16"/>
      <c r="D760" s="16"/>
      <c r="E760" s="16"/>
      <c r="F760" s="16"/>
    </row>
    <row r="761" spans="2:6">
      <c r="C761" s="16"/>
      <c r="D761" s="16"/>
      <c r="E761" s="16"/>
      <c r="F761" s="16"/>
    </row>
    <row r="762" spans="2:6">
      <c r="C762" s="16"/>
      <c r="D762" s="16"/>
      <c r="E762" s="16"/>
      <c r="F762" s="16"/>
    </row>
    <row r="763" spans="2:6">
      <c r="C763" s="16"/>
      <c r="D763" s="16"/>
      <c r="E763" s="16"/>
      <c r="F763" s="16"/>
    </row>
    <row r="764" spans="2:6">
      <c r="C764" s="16"/>
      <c r="D764" s="16"/>
      <c r="E764" s="16"/>
      <c r="F764" s="16"/>
    </row>
    <row r="765" spans="2:6">
      <c r="B765" s="16"/>
      <c r="C765" s="16"/>
      <c r="D765" s="16"/>
      <c r="E765" s="16"/>
      <c r="F765" s="16"/>
    </row>
    <row r="766" spans="2:6">
      <c r="B766" s="16"/>
      <c r="C766" s="16"/>
      <c r="D766" s="16"/>
      <c r="E766" s="16"/>
      <c r="F766" s="16"/>
    </row>
    <row r="767" spans="2:6">
      <c r="B767" s="19"/>
      <c r="C767" s="16"/>
      <c r="D767" s="16"/>
      <c r="E767" s="16"/>
      <c r="F767" s="16"/>
    </row>
    <row r="768" spans="2:6">
      <c r="C768" s="16"/>
      <c r="D768" s="16"/>
      <c r="E768" s="16"/>
      <c r="F768" s="16"/>
    </row>
    <row r="769" spans="3:6">
      <c r="C769" s="16"/>
      <c r="D769" s="16"/>
      <c r="E769" s="16"/>
      <c r="F769" s="16"/>
    </row>
    <row r="770" spans="3:6">
      <c r="C770" s="16"/>
      <c r="D770" s="16"/>
      <c r="E770" s="16"/>
      <c r="F770" s="16"/>
    </row>
    <row r="771" spans="3:6">
      <c r="C771" s="16"/>
      <c r="D771" s="16"/>
      <c r="E771" s="16"/>
      <c r="F771" s="16"/>
    </row>
    <row r="772" spans="3:6">
      <c r="C772" s="16"/>
      <c r="D772" s="16"/>
      <c r="E772" s="16"/>
      <c r="F772" s="16"/>
    </row>
    <row r="773" spans="3:6">
      <c r="C773" s="16"/>
      <c r="D773" s="16"/>
      <c r="E773" s="16"/>
      <c r="F773" s="16"/>
    </row>
    <row r="774" spans="3:6">
      <c r="C774" s="16"/>
      <c r="D774" s="16"/>
      <c r="E774" s="16"/>
      <c r="F774" s="16"/>
    </row>
    <row r="775" spans="3:6">
      <c r="C775" s="16"/>
      <c r="D775" s="16"/>
      <c r="E775" s="16"/>
      <c r="F775" s="16"/>
    </row>
    <row r="776" spans="3:6">
      <c r="C776" s="16"/>
      <c r="D776" s="16"/>
      <c r="E776" s="16"/>
      <c r="F776" s="16"/>
    </row>
    <row r="777" spans="3:6">
      <c r="C777" s="16"/>
      <c r="D777" s="16"/>
      <c r="E777" s="16"/>
      <c r="F777" s="16"/>
    </row>
    <row r="778" spans="3:6">
      <c r="C778" s="16"/>
      <c r="D778" s="16"/>
      <c r="E778" s="16"/>
      <c r="F778" s="16"/>
    </row>
    <row r="779" spans="3:6">
      <c r="C779" s="16"/>
      <c r="D779" s="16"/>
      <c r="E779" s="16"/>
      <c r="F779" s="16"/>
    </row>
    <row r="780" spans="3:6">
      <c r="C780" s="16"/>
      <c r="D780" s="16"/>
      <c r="E780" s="16"/>
      <c r="F780" s="16"/>
    </row>
    <row r="781" spans="3:6">
      <c r="C781" s="16"/>
      <c r="D781" s="16"/>
      <c r="E781" s="16"/>
      <c r="F781" s="16"/>
    </row>
    <row r="782" spans="3:6">
      <c r="C782" s="16"/>
      <c r="D782" s="16"/>
      <c r="E782" s="16"/>
      <c r="F782" s="16"/>
    </row>
    <row r="783" spans="3:6">
      <c r="C783" s="16"/>
      <c r="D783" s="16"/>
      <c r="E783" s="16"/>
      <c r="F783" s="16"/>
    </row>
    <row r="784" spans="3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797">
      <formula1>$BN$7:$BN$11</formula1>
    </dataValidation>
    <dataValidation type="list" allowBlank="1" showInputMessage="1" showErrorMessage="1" sqref="E12:E791">
      <formula1>$BI$7:$BI$11</formula1>
    </dataValidation>
    <dataValidation type="list" allowBlank="1" showInputMessage="1" showErrorMessage="1" sqref="I12:I797">
      <formula1>$BM$7:$BM$10</formula1>
    </dataValidation>
    <dataValidation type="list" allowBlank="1" showInputMessage="1" showErrorMessage="1" sqref="G12:G797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38"/>
  <sheetViews>
    <sheetView rightToLeft="1" tabSelected="1" workbookViewId="0">
      <selection activeCell="A12" sqref="A12:XFD16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I12+I146</f>
        <v>26677269.600000001</v>
      </c>
      <c r="J11" s="7"/>
      <c r="K11" s="75">
        <v>1576.2436600000001</v>
      </c>
      <c r="L11" s="75">
        <v>584110.25479226303</v>
      </c>
      <c r="M11" s="7"/>
      <c r="N11" s="76">
        <v>1</v>
      </c>
      <c r="O11" s="76">
        <v>0.18759999999999999</v>
      </c>
      <c r="BF11" s="16"/>
      <c r="BG11" s="19"/>
      <c r="BH11" s="16"/>
      <c r="BJ11" s="16"/>
    </row>
    <row r="12" spans="2:62" s="99" customFormat="1">
      <c r="B12" s="98" t="s">
        <v>201</v>
      </c>
      <c r="C12" s="107"/>
      <c r="D12" s="107"/>
      <c r="I12" s="100">
        <f>I13+I43+I89+I144</f>
        <v>26339825.240000002</v>
      </c>
      <c r="K12" s="100">
        <v>1560.5716500000001</v>
      </c>
      <c r="L12" s="100">
        <v>561704.37868020544</v>
      </c>
      <c r="N12" s="101">
        <v>0.96160000000000001</v>
      </c>
      <c r="O12" s="101">
        <v>0.1804</v>
      </c>
    </row>
    <row r="13" spans="2:62" s="99" customFormat="1">
      <c r="B13" s="98" t="s">
        <v>1276</v>
      </c>
      <c r="C13" s="107"/>
      <c r="D13" s="107"/>
      <c r="I13" s="100">
        <f>SUM(I14:I42)</f>
        <v>7985254.6900000004</v>
      </c>
      <c r="K13" s="100">
        <v>1395.75415</v>
      </c>
      <c r="L13" s="100">
        <v>293512.15971252951</v>
      </c>
      <c r="N13" s="101">
        <v>0.50249999999999995</v>
      </c>
      <c r="O13" s="101">
        <v>9.4299999999999995E-2</v>
      </c>
    </row>
    <row r="14" spans="2:62" s="99" customFormat="1">
      <c r="B14" s="102" t="s">
        <v>1277</v>
      </c>
      <c r="C14" s="102" t="s">
        <v>1278</v>
      </c>
      <c r="D14" s="102" t="s">
        <v>100</v>
      </c>
      <c r="E14" s="102" t="s">
        <v>123</v>
      </c>
      <c r="F14" s="102" t="s">
        <v>1008</v>
      </c>
      <c r="G14" s="102" t="s">
        <v>462</v>
      </c>
      <c r="H14" s="102" t="s">
        <v>102</v>
      </c>
      <c r="I14" s="103">
        <v>264833.2</v>
      </c>
      <c r="J14" s="103">
        <v>3425</v>
      </c>
      <c r="K14" s="103">
        <v>0</v>
      </c>
      <c r="L14" s="103">
        <v>9070.5370999999996</v>
      </c>
      <c r="M14" s="104">
        <v>1.2999999999999999E-3</v>
      </c>
      <c r="N14" s="104">
        <v>1.55E-2</v>
      </c>
      <c r="O14" s="104">
        <v>2.8999999999999998E-3</v>
      </c>
    </row>
    <row r="15" spans="2:62" s="99" customFormat="1">
      <c r="B15" s="102" t="s">
        <v>1279</v>
      </c>
      <c r="C15" s="102" t="s">
        <v>1280</v>
      </c>
      <c r="D15" s="102" t="s">
        <v>100</v>
      </c>
      <c r="E15" s="102" t="s">
        <v>123</v>
      </c>
      <c r="F15" s="102" t="s">
        <v>1281</v>
      </c>
      <c r="G15" s="102" t="s">
        <v>746</v>
      </c>
      <c r="H15" s="102" t="s">
        <v>102</v>
      </c>
      <c r="I15" s="103">
        <v>39303</v>
      </c>
      <c r="J15" s="103">
        <v>26550</v>
      </c>
      <c r="K15" s="103">
        <v>0</v>
      </c>
      <c r="L15" s="103">
        <v>10434.9465</v>
      </c>
      <c r="M15" s="104">
        <v>6.9999999999999999E-4</v>
      </c>
      <c r="N15" s="104">
        <v>1.7899999999999999E-2</v>
      </c>
      <c r="O15" s="104">
        <v>3.3999999999999998E-3</v>
      </c>
    </row>
    <row r="16" spans="2:62" s="99" customFormat="1">
      <c r="B16" s="102" t="s">
        <v>1282</v>
      </c>
      <c r="C16" s="102" t="s">
        <v>1283</v>
      </c>
      <c r="D16" s="102" t="s">
        <v>100</v>
      </c>
      <c r="E16" s="102" t="s">
        <v>123</v>
      </c>
      <c r="F16" s="102" t="s">
        <v>1284</v>
      </c>
      <c r="G16" s="102" t="s">
        <v>568</v>
      </c>
      <c r="H16" s="102" t="s">
        <v>102</v>
      </c>
      <c r="I16" s="103">
        <v>257279.81</v>
      </c>
      <c r="J16" s="103">
        <v>3446</v>
      </c>
      <c r="K16" s="103">
        <v>0</v>
      </c>
      <c r="L16" s="103">
        <v>8865.8622525999999</v>
      </c>
      <c r="M16" s="104">
        <v>1E-3</v>
      </c>
      <c r="N16" s="104">
        <v>1.52E-2</v>
      </c>
      <c r="O16" s="104">
        <v>2.8E-3</v>
      </c>
    </row>
    <row r="17" spans="2:15" s="99" customFormat="1">
      <c r="B17" s="102" t="s">
        <v>1285</v>
      </c>
      <c r="C17" s="102" t="s">
        <v>1286</v>
      </c>
      <c r="D17" s="102" t="s">
        <v>100</v>
      </c>
      <c r="E17" s="102" t="s">
        <v>123</v>
      </c>
      <c r="F17" s="102" t="s">
        <v>1287</v>
      </c>
      <c r="G17" s="102" t="s">
        <v>568</v>
      </c>
      <c r="H17" s="102" t="s">
        <v>102</v>
      </c>
      <c r="I17" s="103">
        <v>308385</v>
      </c>
      <c r="J17" s="103">
        <v>3402</v>
      </c>
      <c r="K17" s="103">
        <v>0</v>
      </c>
      <c r="L17" s="103">
        <v>10491.2577</v>
      </c>
      <c r="M17" s="104">
        <v>1.4E-3</v>
      </c>
      <c r="N17" s="104">
        <v>1.7999999999999999E-2</v>
      </c>
      <c r="O17" s="104">
        <v>3.3999999999999998E-3</v>
      </c>
    </row>
    <row r="18" spans="2:15" s="99" customFormat="1">
      <c r="B18" s="102" t="s">
        <v>1288</v>
      </c>
      <c r="C18" s="102" t="s">
        <v>1289</v>
      </c>
      <c r="D18" s="102" t="s">
        <v>100</v>
      </c>
      <c r="E18" s="102" t="s">
        <v>123</v>
      </c>
      <c r="F18" s="102" t="s">
        <v>836</v>
      </c>
      <c r="G18" s="102" t="s">
        <v>832</v>
      </c>
      <c r="H18" s="102" t="s">
        <v>102</v>
      </c>
      <c r="I18" s="103">
        <v>8680</v>
      </c>
      <c r="J18" s="103">
        <v>79720</v>
      </c>
      <c r="K18" s="103">
        <v>15.574680000000001</v>
      </c>
      <c r="L18" s="103">
        <v>6935.2706799999996</v>
      </c>
      <c r="M18" s="104">
        <v>2.0000000000000001E-4</v>
      </c>
      <c r="N18" s="104">
        <v>1.1900000000000001E-2</v>
      </c>
      <c r="O18" s="104">
        <v>2.2000000000000001E-3</v>
      </c>
    </row>
    <row r="19" spans="2:15" s="99" customFormat="1">
      <c r="B19" s="102" t="s">
        <v>1290</v>
      </c>
      <c r="C19" s="102" t="s">
        <v>1291</v>
      </c>
      <c r="D19" s="102" t="s">
        <v>100</v>
      </c>
      <c r="E19" s="102" t="s">
        <v>123</v>
      </c>
      <c r="F19" s="102" t="s">
        <v>716</v>
      </c>
      <c r="G19" s="102" t="s">
        <v>713</v>
      </c>
      <c r="H19" s="102" t="s">
        <v>102</v>
      </c>
      <c r="I19" s="103">
        <v>832.2</v>
      </c>
      <c r="J19" s="103">
        <v>2062</v>
      </c>
      <c r="K19" s="103">
        <v>0</v>
      </c>
      <c r="L19" s="103">
        <v>17.159963999999999</v>
      </c>
      <c r="M19" s="104">
        <v>4.0000000000000002E-4</v>
      </c>
      <c r="N19" s="104">
        <v>0</v>
      </c>
      <c r="O19" s="104">
        <v>0</v>
      </c>
    </row>
    <row r="20" spans="2:15" s="99" customFormat="1">
      <c r="B20" s="102" t="s">
        <v>1292</v>
      </c>
      <c r="C20" s="102" t="s">
        <v>1293</v>
      </c>
      <c r="D20" s="102" t="s">
        <v>100</v>
      </c>
      <c r="E20" s="102" t="s">
        <v>123</v>
      </c>
      <c r="F20" s="102" t="s">
        <v>716</v>
      </c>
      <c r="G20" s="102" t="s">
        <v>713</v>
      </c>
      <c r="H20" s="102" t="s">
        <v>102</v>
      </c>
      <c r="I20" s="103">
        <v>170600.3</v>
      </c>
      <c r="J20" s="103">
        <v>1422</v>
      </c>
      <c r="K20" s="103">
        <v>0</v>
      </c>
      <c r="L20" s="103">
        <v>2425.9362660000002</v>
      </c>
      <c r="M20" s="104">
        <v>4.0000000000000002E-4</v>
      </c>
      <c r="N20" s="104">
        <v>4.1999999999999997E-3</v>
      </c>
      <c r="O20" s="104">
        <v>8.0000000000000004E-4</v>
      </c>
    </row>
    <row r="21" spans="2:15" s="99" customFormat="1">
      <c r="B21" s="102" t="s">
        <v>1294</v>
      </c>
      <c r="C21" s="102" t="s">
        <v>1295</v>
      </c>
      <c r="D21" s="102" t="s">
        <v>100</v>
      </c>
      <c r="E21" s="102" t="s">
        <v>123</v>
      </c>
      <c r="F21" s="102" t="s">
        <v>1296</v>
      </c>
      <c r="G21" s="102" t="s">
        <v>373</v>
      </c>
      <c r="H21" s="102" t="s">
        <v>102</v>
      </c>
      <c r="I21" s="103">
        <v>627333</v>
      </c>
      <c r="J21" s="103">
        <v>1816</v>
      </c>
      <c r="K21" s="103">
        <v>0</v>
      </c>
      <c r="L21" s="103">
        <v>11392.36728</v>
      </c>
      <c r="M21" s="104">
        <v>5.0000000000000001E-4</v>
      </c>
      <c r="N21" s="104">
        <v>1.95E-2</v>
      </c>
      <c r="O21" s="104">
        <v>3.7000000000000002E-3</v>
      </c>
    </row>
    <row r="22" spans="2:15" s="99" customFormat="1">
      <c r="B22" s="102" t="s">
        <v>1297</v>
      </c>
      <c r="C22" s="102" t="s">
        <v>1298</v>
      </c>
      <c r="D22" s="102" t="s">
        <v>100</v>
      </c>
      <c r="E22" s="102" t="s">
        <v>123</v>
      </c>
      <c r="F22" s="102" t="s">
        <v>384</v>
      </c>
      <c r="G22" s="102" t="s">
        <v>373</v>
      </c>
      <c r="H22" s="102" t="s">
        <v>102</v>
      </c>
      <c r="I22" s="103">
        <v>911293.48</v>
      </c>
      <c r="J22" s="103">
        <v>3105</v>
      </c>
      <c r="K22" s="103">
        <v>0</v>
      </c>
      <c r="L22" s="103">
        <v>28295.662553999999</v>
      </c>
      <c r="M22" s="104">
        <v>5.9999999999999995E-4</v>
      </c>
      <c r="N22" s="104">
        <v>4.8399999999999999E-2</v>
      </c>
      <c r="O22" s="104">
        <v>9.1000000000000004E-3</v>
      </c>
    </row>
    <row r="23" spans="2:15" s="99" customFormat="1">
      <c r="B23" s="102" t="s">
        <v>1299</v>
      </c>
      <c r="C23" s="102" t="s">
        <v>1300</v>
      </c>
      <c r="D23" s="102" t="s">
        <v>100</v>
      </c>
      <c r="E23" s="102" t="s">
        <v>123</v>
      </c>
      <c r="F23" s="102" t="s">
        <v>1301</v>
      </c>
      <c r="G23" s="102" t="s">
        <v>373</v>
      </c>
      <c r="H23" s="102" t="s">
        <v>102</v>
      </c>
      <c r="I23" s="103">
        <v>143614.43</v>
      </c>
      <c r="J23" s="103">
        <v>11550</v>
      </c>
      <c r="K23" s="103">
        <v>0</v>
      </c>
      <c r="L23" s="103">
        <v>16587.466665</v>
      </c>
      <c r="M23" s="104">
        <v>5.9999999999999995E-4</v>
      </c>
      <c r="N23" s="104">
        <v>2.8400000000000002E-2</v>
      </c>
      <c r="O23" s="104">
        <v>5.3E-3</v>
      </c>
    </row>
    <row r="24" spans="2:15" s="99" customFormat="1">
      <c r="B24" s="102" t="s">
        <v>1302</v>
      </c>
      <c r="C24" s="102" t="s">
        <v>1303</v>
      </c>
      <c r="D24" s="102" t="s">
        <v>100</v>
      </c>
      <c r="E24" s="102" t="s">
        <v>123</v>
      </c>
      <c r="F24" s="102" t="s">
        <v>437</v>
      </c>
      <c r="G24" s="102" t="s">
        <v>373</v>
      </c>
      <c r="H24" s="102" t="s">
        <v>102</v>
      </c>
      <c r="I24" s="103">
        <v>1012607.63</v>
      </c>
      <c r="J24" s="103">
        <v>2916</v>
      </c>
      <c r="K24" s="103">
        <v>0</v>
      </c>
      <c r="L24" s="103">
        <v>29527.6384908</v>
      </c>
      <c r="M24" s="104">
        <v>8.0000000000000004E-4</v>
      </c>
      <c r="N24" s="104">
        <v>5.0599999999999999E-2</v>
      </c>
      <c r="O24" s="104">
        <v>9.4999999999999998E-3</v>
      </c>
    </row>
    <row r="25" spans="2:15" s="99" customFormat="1">
      <c r="B25" s="102" t="s">
        <v>1304</v>
      </c>
      <c r="C25" s="102" t="s">
        <v>1305</v>
      </c>
      <c r="D25" s="102" t="s">
        <v>100</v>
      </c>
      <c r="E25" s="102" t="s">
        <v>123</v>
      </c>
      <c r="F25" s="102" t="s">
        <v>1306</v>
      </c>
      <c r="G25" s="102" t="s">
        <v>671</v>
      </c>
      <c r="H25" s="102" t="s">
        <v>102</v>
      </c>
      <c r="I25" s="103">
        <v>2111</v>
      </c>
      <c r="J25" s="103">
        <v>194040</v>
      </c>
      <c r="K25" s="103">
        <v>0</v>
      </c>
      <c r="L25" s="103">
        <v>4096.1844000000001</v>
      </c>
      <c r="M25" s="104">
        <v>5.0000000000000001E-4</v>
      </c>
      <c r="N25" s="104">
        <v>7.0000000000000001E-3</v>
      </c>
      <c r="O25" s="104">
        <v>1.2999999999999999E-3</v>
      </c>
    </row>
    <row r="26" spans="2:15" s="99" customFormat="1">
      <c r="B26" s="102" t="s">
        <v>1307</v>
      </c>
      <c r="C26" s="102" t="s">
        <v>1308</v>
      </c>
      <c r="D26" s="102" t="s">
        <v>100</v>
      </c>
      <c r="E26" s="102" t="s">
        <v>123</v>
      </c>
      <c r="F26" s="102" t="s">
        <v>1170</v>
      </c>
      <c r="G26" s="102" t="s">
        <v>671</v>
      </c>
      <c r="H26" s="102" t="s">
        <v>102</v>
      </c>
      <c r="I26" s="103">
        <v>9812.33</v>
      </c>
      <c r="J26" s="103">
        <v>153500</v>
      </c>
      <c r="K26" s="103">
        <v>0</v>
      </c>
      <c r="L26" s="103">
        <v>15061.92655</v>
      </c>
      <c r="M26" s="104">
        <v>1.2999999999999999E-3</v>
      </c>
      <c r="N26" s="104">
        <v>2.58E-2</v>
      </c>
      <c r="O26" s="104">
        <v>4.7999999999999996E-3</v>
      </c>
    </row>
    <row r="27" spans="2:15" s="99" customFormat="1">
      <c r="B27" s="102" t="s">
        <v>1309</v>
      </c>
      <c r="C27" s="102" t="s">
        <v>1310</v>
      </c>
      <c r="D27" s="102" t="s">
        <v>100</v>
      </c>
      <c r="E27" s="102" t="s">
        <v>123</v>
      </c>
      <c r="F27" s="102" t="s">
        <v>1311</v>
      </c>
      <c r="G27" s="102" t="s">
        <v>671</v>
      </c>
      <c r="H27" s="102" t="s">
        <v>102</v>
      </c>
      <c r="I27" s="103">
        <v>38515.919999999998</v>
      </c>
      <c r="J27" s="103">
        <v>13990</v>
      </c>
      <c r="K27" s="103">
        <v>1380.17947</v>
      </c>
      <c r="L27" s="103">
        <v>6768.5566779999999</v>
      </c>
      <c r="M27" s="104">
        <v>6.9999999999999999E-4</v>
      </c>
      <c r="N27" s="104">
        <v>1.1599999999999999E-2</v>
      </c>
      <c r="O27" s="104">
        <v>2.2000000000000001E-3</v>
      </c>
    </row>
    <row r="28" spans="2:15" s="99" customFormat="1">
      <c r="B28" s="102" t="s">
        <v>1312</v>
      </c>
      <c r="C28" s="102" t="s">
        <v>1313</v>
      </c>
      <c r="D28" s="102" t="s">
        <v>100</v>
      </c>
      <c r="E28" s="102" t="s">
        <v>123</v>
      </c>
      <c r="F28" s="102" t="s">
        <v>850</v>
      </c>
      <c r="G28" s="102" t="s">
        <v>851</v>
      </c>
      <c r="H28" s="102" t="s">
        <v>102</v>
      </c>
      <c r="I28" s="103">
        <v>51617</v>
      </c>
      <c r="J28" s="103">
        <v>16270</v>
      </c>
      <c r="K28" s="103">
        <v>0</v>
      </c>
      <c r="L28" s="103">
        <v>8398.0859</v>
      </c>
      <c r="M28" s="104">
        <v>5.0000000000000001E-4</v>
      </c>
      <c r="N28" s="104">
        <v>1.44E-2</v>
      </c>
      <c r="O28" s="104">
        <v>2.7000000000000001E-3</v>
      </c>
    </row>
    <row r="29" spans="2:15" s="99" customFormat="1">
      <c r="B29" s="102" t="s">
        <v>1314</v>
      </c>
      <c r="C29" s="102" t="s">
        <v>1315</v>
      </c>
      <c r="D29" s="102" t="s">
        <v>100</v>
      </c>
      <c r="E29" s="102" t="s">
        <v>123</v>
      </c>
      <c r="F29" s="102" t="s">
        <v>1316</v>
      </c>
      <c r="G29" s="102" t="s">
        <v>851</v>
      </c>
      <c r="H29" s="102" t="s">
        <v>102</v>
      </c>
      <c r="I29" s="103">
        <v>26120.58</v>
      </c>
      <c r="J29" s="103">
        <v>30360</v>
      </c>
      <c r="K29" s="103">
        <v>0</v>
      </c>
      <c r="L29" s="103">
        <v>7930.2080880000003</v>
      </c>
      <c r="M29" s="104">
        <v>8.9999999999999998E-4</v>
      </c>
      <c r="N29" s="104">
        <v>1.3599999999999999E-2</v>
      </c>
      <c r="O29" s="104">
        <v>2.5000000000000001E-3</v>
      </c>
    </row>
    <row r="30" spans="2:15" s="99" customFormat="1">
      <c r="B30" s="102" t="s">
        <v>1317</v>
      </c>
      <c r="C30" s="102" t="s">
        <v>1318</v>
      </c>
      <c r="D30" s="102" t="s">
        <v>100</v>
      </c>
      <c r="E30" s="102" t="s">
        <v>123</v>
      </c>
      <c r="F30" s="102" t="s">
        <v>826</v>
      </c>
      <c r="G30" s="102" t="s">
        <v>827</v>
      </c>
      <c r="H30" s="102" t="s">
        <v>102</v>
      </c>
      <c r="I30" s="103">
        <v>161021.31</v>
      </c>
      <c r="J30" s="103">
        <v>8574</v>
      </c>
      <c r="K30" s="103">
        <v>0</v>
      </c>
      <c r="L30" s="103">
        <v>13805.9671194</v>
      </c>
      <c r="M30" s="104">
        <v>1.4E-3</v>
      </c>
      <c r="N30" s="104">
        <v>2.3599999999999999E-2</v>
      </c>
      <c r="O30" s="104">
        <v>4.4000000000000003E-3</v>
      </c>
    </row>
    <row r="31" spans="2:15" s="99" customFormat="1">
      <c r="B31" s="102" t="s">
        <v>1319</v>
      </c>
      <c r="C31" s="102" t="s">
        <v>1320</v>
      </c>
      <c r="D31" s="102" t="s">
        <v>100</v>
      </c>
      <c r="E31" s="102" t="s">
        <v>123</v>
      </c>
      <c r="F31" s="102" t="s">
        <v>593</v>
      </c>
      <c r="G31" s="102" t="s">
        <v>457</v>
      </c>
      <c r="H31" s="102" t="s">
        <v>102</v>
      </c>
      <c r="I31" s="103">
        <v>151544</v>
      </c>
      <c r="J31" s="103">
        <v>4376</v>
      </c>
      <c r="K31" s="103">
        <v>0</v>
      </c>
      <c r="L31" s="103">
        <v>6631.5654400000003</v>
      </c>
      <c r="M31" s="104">
        <v>8.9999999999999998E-4</v>
      </c>
      <c r="N31" s="104">
        <v>1.14E-2</v>
      </c>
      <c r="O31" s="104">
        <v>2.0999999999999999E-3</v>
      </c>
    </row>
    <row r="32" spans="2:15" s="99" customFormat="1">
      <c r="B32" s="102" t="s">
        <v>1321</v>
      </c>
      <c r="C32" s="102">
        <v>10972780</v>
      </c>
      <c r="D32" s="102" t="s">
        <v>100</v>
      </c>
      <c r="E32" s="102" t="s">
        <v>123</v>
      </c>
      <c r="F32" s="102" t="s">
        <v>510</v>
      </c>
      <c r="G32" s="102" t="s">
        <v>457</v>
      </c>
      <c r="H32" s="102" t="s">
        <v>102</v>
      </c>
      <c r="I32" s="103">
        <v>25000</v>
      </c>
      <c r="J32" s="103">
        <f>L32/I32*100*1000</f>
        <v>2089.7377049180318</v>
      </c>
      <c r="K32" s="103">
        <v>0</v>
      </c>
      <c r="L32" s="103">
        <f>522434.426229508/1000</f>
        <v>522.43442622950806</v>
      </c>
      <c r="M32" s="104">
        <v>1E-3</v>
      </c>
      <c r="N32" s="104">
        <f>L32/$L$11</f>
        <v>8.9441063899025404E-4</v>
      </c>
      <c r="O32" s="104">
        <f>L32/'סכום נכסי הקרן'!$C$42</f>
        <v>1.6781436200627304E-4</v>
      </c>
    </row>
    <row r="33" spans="2:15" s="99" customFormat="1">
      <c r="B33" s="102" t="s">
        <v>1321</v>
      </c>
      <c r="C33" s="102">
        <v>1097278</v>
      </c>
      <c r="D33" s="102" t="s">
        <v>100</v>
      </c>
      <c r="E33" s="102" t="s">
        <v>123</v>
      </c>
      <c r="F33" s="102" t="s">
        <v>510</v>
      </c>
      <c r="G33" s="102" t="s">
        <v>457</v>
      </c>
      <c r="H33" s="102" t="s">
        <v>102</v>
      </c>
      <c r="I33" s="103">
        <v>427218.96</v>
      </c>
      <c r="J33" s="103">
        <f>L33/I33*100*1000</f>
        <v>2097.9999999999995</v>
      </c>
      <c r="K33" s="103">
        <v>0</v>
      </c>
      <c r="L33" s="103">
        <f>8963053.7808/1000</f>
        <v>8963.053780799999</v>
      </c>
      <c r="M33" s="104">
        <v>0</v>
      </c>
      <c r="N33" s="104">
        <f>L33/$L$11</f>
        <v>1.5344797848118041E-2</v>
      </c>
      <c r="O33" s="104">
        <f>L33/'סכום נכסי הקרן'!$C$42</f>
        <v>2.8790774044283479E-3</v>
      </c>
    </row>
    <row r="34" spans="2:15" s="99" customFormat="1">
      <c r="B34" s="102" t="s">
        <v>1322</v>
      </c>
      <c r="C34" s="102" t="s">
        <v>1323</v>
      </c>
      <c r="D34" s="102" t="s">
        <v>100</v>
      </c>
      <c r="E34" s="102" t="s">
        <v>123</v>
      </c>
      <c r="F34" s="102" t="s">
        <v>520</v>
      </c>
      <c r="G34" s="102" t="s">
        <v>457</v>
      </c>
      <c r="H34" s="102" t="s">
        <v>102</v>
      </c>
      <c r="I34" s="103">
        <v>40467.03</v>
      </c>
      <c r="J34" s="103">
        <v>42990</v>
      </c>
      <c r="K34" s="103">
        <v>0</v>
      </c>
      <c r="L34" s="103">
        <v>17396.776196999999</v>
      </c>
      <c r="M34" s="104">
        <v>1.9E-3</v>
      </c>
      <c r="N34" s="104">
        <v>2.98E-2</v>
      </c>
      <c r="O34" s="104">
        <v>5.5999999999999999E-3</v>
      </c>
    </row>
    <row r="35" spans="2:15" s="99" customFormat="1">
      <c r="B35" s="102" t="s">
        <v>1324</v>
      </c>
      <c r="C35" s="102" t="s">
        <v>1325</v>
      </c>
      <c r="D35" s="102" t="s">
        <v>100</v>
      </c>
      <c r="E35" s="102" t="s">
        <v>123</v>
      </c>
      <c r="F35" s="102" t="s">
        <v>540</v>
      </c>
      <c r="G35" s="102" t="s">
        <v>457</v>
      </c>
      <c r="H35" s="102" t="s">
        <v>102</v>
      </c>
      <c r="I35" s="103">
        <v>1013601.72</v>
      </c>
      <c r="J35" s="103">
        <v>1016</v>
      </c>
      <c r="K35" s="103">
        <v>0</v>
      </c>
      <c r="L35" s="103">
        <v>10298.1934752</v>
      </c>
      <c r="M35" s="104">
        <v>1.2999999999999999E-3</v>
      </c>
      <c r="N35" s="104">
        <v>1.7600000000000001E-2</v>
      </c>
      <c r="O35" s="104">
        <v>3.3E-3</v>
      </c>
    </row>
    <row r="36" spans="2:15" s="99" customFormat="1">
      <c r="B36" s="102" t="s">
        <v>1326</v>
      </c>
      <c r="C36" s="102" t="s">
        <v>1327</v>
      </c>
      <c r="D36" s="102" t="s">
        <v>100</v>
      </c>
      <c r="E36" s="102" t="s">
        <v>123</v>
      </c>
      <c r="F36" s="102" t="s">
        <v>548</v>
      </c>
      <c r="G36" s="102" t="s">
        <v>457</v>
      </c>
      <c r="H36" s="102" t="s">
        <v>102</v>
      </c>
      <c r="I36" s="103">
        <v>31421.22</v>
      </c>
      <c r="J36" s="103">
        <v>23300</v>
      </c>
      <c r="K36" s="103">
        <v>0</v>
      </c>
      <c r="L36" s="103">
        <v>7321.14426</v>
      </c>
      <c r="M36" s="104">
        <v>6.9999999999999999E-4</v>
      </c>
      <c r="N36" s="104">
        <v>1.2500000000000001E-2</v>
      </c>
      <c r="O36" s="104">
        <v>2.3999999999999998E-3</v>
      </c>
    </row>
    <row r="37" spans="2:15" s="99" customFormat="1">
      <c r="B37" s="102" t="s">
        <v>1328</v>
      </c>
      <c r="C37" s="102" t="s">
        <v>1329</v>
      </c>
      <c r="D37" s="102" t="s">
        <v>100</v>
      </c>
      <c r="E37" s="102" t="s">
        <v>123</v>
      </c>
      <c r="F37" s="102" t="s">
        <v>487</v>
      </c>
      <c r="G37" s="102" t="s">
        <v>457</v>
      </c>
      <c r="H37" s="102" t="s">
        <v>102</v>
      </c>
      <c r="I37" s="103">
        <v>52777</v>
      </c>
      <c r="J37" s="103">
        <v>24440</v>
      </c>
      <c r="K37" s="103">
        <v>0</v>
      </c>
      <c r="L37" s="103">
        <v>12898.6988</v>
      </c>
      <c r="M37" s="104">
        <v>4.0000000000000002E-4</v>
      </c>
      <c r="N37" s="104">
        <v>2.2100000000000002E-2</v>
      </c>
      <c r="O37" s="104">
        <v>4.1000000000000003E-3</v>
      </c>
    </row>
    <row r="38" spans="2:15" s="99" customFormat="1">
      <c r="B38" s="102" t="s">
        <v>1330</v>
      </c>
      <c r="C38" s="102" t="s">
        <v>1331</v>
      </c>
      <c r="D38" s="102" t="s">
        <v>100</v>
      </c>
      <c r="E38" s="102" t="s">
        <v>123</v>
      </c>
      <c r="F38" s="102" t="s">
        <v>1188</v>
      </c>
      <c r="G38" s="102" t="s">
        <v>1332</v>
      </c>
      <c r="H38" s="102" t="s">
        <v>102</v>
      </c>
      <c r="I38" s="103">
        <v>111704</v>
      </c>
      <c r="J38" s="103">
        <v>2670</v>
      </c>
      <c r="K38" s="103">
        <v>0</v>
      </c>
      <c r="L38" s="103">
        <v>2982.4967999999999</v>
      </c>
      <c r="M38" s="104">
        <v>1E-4</v>
      </c>
      <c r="N38" s="104">
        <v>5.1000000000000004E-3</v>
      </c>
      <c r="O38" s="104">
        <v>1E-3</v>
      </c>
    </row>
    <row r="39" spans="2:15" s="99" customFormat="1">
      <c r="B39" s="102" t="s">
        <v>1333</v>
      </c>
      <c r="C39" s="102" t="s">
        <v>1334</v>
      </c>
      <c r="D39" s="102" t="s">
        <v>100</v>
      </c>
      <c r="E39" s="102" t="s">
        <v>123</v>
      </c>
      <c r="F39" s="102" t="s">
        <v>1335</v>
      </c>
      <c r="G39" s="102" t="s">
        <v>1336</v>
      </c>
      <c r="H39" s="102" t="s">
        <v>102</v>
      </c>
      <c r="I39" s="103">
        <v>40065.57</v>
      </c>
      <c r="J39" s="103">
        <v>4915</v>
      </c>
      <c r="K39" s="103">
        <v>0</v>
      </c>
      <c r="L39" s="103">
        <v>1969.2227654999999</v>
      </c>
      <c r="M39" s="104">
        <v>4.0000000000000002E-4</v>
      </c>
      <c r="N39" s="104">
        <v>3.3999999999999998E-3</v>
      </c>
      <c r="O39" s="104">
        <v>5.9999999999999995E-4</v>
      </c>
    </row>
    <row r="40" spans="2:15" s="99" customFormat="1">
      <c r="B40" s="102" t="s">
        <v>1337</v>
      </c>
      <c r="C40" s="102" t="s">
        <v>1338</v>
      </c>
      <c r="D40" s="102" t="s">
        <v>100</v>
      </c>
      <c r="E40" s="102" t="s">
        <v>123</v>
      </c>
      <c r="F40" s="102" t="s">
        <v>585</v>
      </c>
      <c r="G40" s="102" t="s">
        <v>586</v>
      </c>
      <c r="H40" s="102" t="s">
        <v>102</v>
      </c>
      <c r="I40" s="103">
        <v>586022</v>
      </c>
      <c r="J40" s="103">
        <v>2290</v>
      </c>
      <c r="K40" s="103">
        <v>0</v>
      </c>
      <c r="L40" s="103">
        <v>13419.9038</v>
      </c>
      <c r="M40" s="104">
        <v>2.0999999999999999E-3</v>
      </c>
      <c r="N40" s="104">
        <v>2.3E-2</v>
      </c>
      <c r="O40" s="104">
        <v>4.3E-3</v>
      </c>
    </row>
    <row r="41" spans="2:15" s="99" customFormat="1">
      <c r="B41" s="102" t="s">
        <v>1339</v>
      </c>
      <c r="C41" s="102" t="s">
        <v>1340</v>
      </c>
      <c r="D41" s="102" t="s">
        <v>100</v>
      </c>
      <c r="E41" s="102" t="s">
        <v>123</v>
      </c>
      <c r="F41" s="102" t="s">
        <v>1341</v>
      </c>
      <c r="G41" s="102" t="s">
        <v>129</v>
      </c>
      <c r="H41" s="102" t="s">
        <v>102</v>
      </c>
      <c r="I41" s="103">
        <v>19589</v>
      </c>
      <c r="J41" s="103">
        <v>67050</v>
      </c>
      <c r="K41" s="103">
        <v>0</v>
      </c>
      <c r="L41" s="103">
        <v>13134.424499999999</v>
      </c>
      <c r="M41" s="104">
        <v>2.9999999999999997E-4</v>
      </c>
      <c r="N41" s="104">
        <v>2.2499999999999999E-2</v>
      </c>
      <c r="O41" s="104">
        <v>4.1999999999999997E-3</v>
      </c>
    </row>
    <row r="42" spans="2:15" s="99" customFormat="1">
      <c r="B42" s="102" t="s">
        <v>1342</v>
      </c>
      <c r="C42" s="102" t="s">
        <v>1343</v>
      </c>
      <c r="D42" s="102" t="s">
        <v>100</v>
      </c>
      <c r="E42" s="102" t="s">
        <v>123</v>
      </c>
      <c r="F42" s="102" t="s">
        <v>597</v>
      </c>
      <c r="G42" s="102" t="s">
        <v>132</v>
      </c>
      <c r="H42" s="102" t="s">
        <v>102</v>
      </c>
      <c r="I42" s="103">
        <v>1451884</v>
      </c>
      <c r="J42" s="103">
        <v>542</v>
      </c>
      <c r="K42" s="103">
        <v>0</v>
      </c>
      <c r="L42" s="103">
        <v>7869.2112800000004</v>
      </c>
      <c r="M42" s="104">
        <v>5.0000000000000001E-4</v>
      </c>
      <c r="N42" s="104">
        <v>1.35E-2</v>
      </c>
      <c r="O42" s="104">
        <v>2.5000000000000001E-3</v>
      </c>
    </row>
    <row r="43" spans="2:15" s="99" customFormat="1">
      <c r="B43" s="98" t="s">
        <v>1344</v>
      </c>
      <c r="C43" s="107"/>
      <c r="D43" s="107"/>
      <c r="I43" s="100">
        <v>12637378.32</v>
      </c>
      <c r="K43" s="100">
        <v>164.8175</v>
      </c>
      <c r="L43" s="100">
        <v>195062.87148594001</v>
      </c>
      <c r="N43" s="101">
        <v>0.33389999999999997</v>
      </c>
      <c r="O43" s="101">
        <v>6.2700000000000006E-2</v>
      </c>
    </row>
    <row r="44" spans="2:15" s="99" customFormat="1">
      <c r="B44" s="102" t="s">
        <v>1345</v>
      </c>
      <c r="C44" s="102" t="s">
        <v>1346</v>
      </c>
      <c r="D44" s="102" t="s">
        <v>100</v>
      </c>
      <c r="E44" s="102" t="s">
        <v>123</v>
      </c>
      <c r="F44" s="102" t="s">
        <v>689</v>
      </c>
      <c r="G44" s="102" t="s">
        <v>462</v>
      </c>
      <c r="H44" s="102" t="s">
        <v>102</v>
      </c>
      <c r="I44" s="103">
        <v>8929</v>
      </c>
      <c r="J44" s="103">
        <v>41840</v>
      </c>
      <c r="K44" s="103">
        <v>0</v>
      </c>
      <c r="L44" s="103">
        <v>3735.8935999999999</v>
      </c>
      <c r="M44" s="104">
        <v>6.9999999999999999E-4</v>
      </c>
      <c r="N44" s="104">
        <v>6.4000000000000003E-3</v>
      </c>
      <c r="O44" s="104">
        <v>1.1999999999999999E-3</v>
      </c>
    </row>
    <row r="45" spans="2:15" s="99" customFormat="1">
      <c r="B45" s="102" t="s">
        <v>1347</v>
      </c>
      <c r="C45" s="102" t="s">
        <v>1348</v>
      </c>
      <c r="D45" s="102" t="s">
        <v>100</v>
      </c>
      <c r="E45" s="102" t="s">
        <v>123</v>
      </c>
      <c r="F45" s="102" t="s">
        <v>962</v>
      </c>
      <c r="G45" s="102" t="s">
        <v>746</v>
      </c>
      <c r="H45" s="102" t="s">
        <v>102</v>
      </c>
      <c r="I45" s="103">
        <v>2434624</v>
      </c>
      <c r="J45" s="103">
        <v>662.9</v>
      </c>
      <c r="K45" s="103">
        <v>0</v>
      </c>
      <c r="L45" s="103">
        <v>16139.122496</v>
      </c>
      <c r="M45" s="104">
        <v>2.5000000000000001E-3</v>
      </c>
      <c r="N45" s="104">
        <v>2.76E-2</v>
      </c>
      <c r="O45" s="104">
        <v>5.1999999999999998E-3</v>
      </c>
    </row>
    <row r="46" spans="2:15" s="99" customFormat="1">
      <c r="B46" s="102" t="s">
        <v>1349</v>
      </c>
      <c r="C46" s="102" t="s">
        <v>1350</v>
      </c>
      <c r="D46" s="102" t="s">
        <v>100</v>
      </c>
      <c r="E46" s="102" t="s">
        <v>123</v>
      </c>
      <c r="F46" s="102" t="s">
        <v>1351</v>
      </c>
      <c r="G46" s="102" t="s">
        <v>568</v>
      </c>
      <c r="H46" s="102" t="s">
        <v>102</v>
      </c>
      <c r="I46" s="103">
        <v>31516</v>
      </c>
      <c r="J46" s="103">
        <v>9100</v>
      </c>
      <c r="K46" s="103">
        <v>0</v>
      </c>
      <c r="L46" s="103">
        <v>2867.9560000000001</v>
      </c>
      <c r="M46" s="104">
        <v>2.0999999999999999E-3</v>
      </c>
      <c r="N46" s="104">
        <v>4.8999999999999998E-3</v>
      </c>
      <c r="O46" s="104">
        <v>8.9999999999999998E-4</v>
      </c>
    </row>
    <row r="47" spans="2:15" s="99" customFormat="1">
      <c r="B47" s="102" t="s">
        <v>1352</v>
      </c>
      <c r="C47" s="102" t="s">
        <v>1353</v>
      </c>
      <c r="D47" s="102" t="s">
        <v>100</v>
      </c>
      <c r="E47" s="102" t="s">
        <v>123</v>
      </c>
      <c r="F47" s="102" t="s">
        <v>1354</v>
      </c>
      <c r="G47" s="102" t="s">
        <v>568</v>
      </c>
      <c r="H47" s="102" t="s">
        <v>102</v>
      </c>
      <c r="I47" s="103">
        <v>92861.46</v>
      </c>
      <c r="J47" s="103">
        <v>6211</v>
      </c>
      <c r="K47" s="103">
        <v>0</v>
      </c>
      <c r="L47" s="103">
        <v>5767.6252806000002</v>
      </c>
      <c r="M47" s="104">
        <v>1.2999999999999999E-3</v>
      </c>
      <c r="N47" s="104">
        <v>9.9000000000000008E-3</v>
      </c>
      <c r="O47" s="104">
        <v>1.9E-3</v>
      </c>
    </row>
    <row r="48" spans="2:15" s="99" customFormat="1">
      <c r="B48" s="102" t="s">
        <v>1355</v>
      </c>
      <c r="C48" s="102" t="s">
        <v>1356</v>
      </c>
      <c r="D48" s="102" t="s">
        <v>100</v>
      </c>
      <c r="E48" s="102" t="s">
        <v>123</v>
      </c>
      <c r="F48" s="102" t="s">
        <v>1357</v>
      </c>
      <c r="G48" s="102" t="s">
        <v>568</v>
      </c>
      <c r="H48" s="102" t="s">
        <v>102</v>
      </c>
      <c r="I48" s="103">
        <v>811487.6</v>
      </c>
      <c r="J48" s="103">
        <v>518.70000000000005</v>
      </c>
      <c r="K48" s="103">
        <v>0</v>
      </c>
      <c r="L48" s="103">
        <v>4209.1861811999997</v>
      </c>
      <c r="M48" s="104">
        <v>8.0000000000000004E-4</v>
      </c>
      <c r="N48" s="104">
        <v>7.1999999999999998E-3</v>
      </c>
      <c r="O48" s="104">
        <v>1.4E-3</v>
      </c>
    </row>
    <row r="49" spans="2:15" s="99" customFormat="1">
      <c r="B49" s="102" t="s">
        <v>1358</v>
      </c>
      <c r="C49" s="102" t="s">
        <v>1359</v>
      </c>
      <c r="D49" s="102" t="s">
        <v>100</v>
      </c>
      <c r="E49" s="102" t="s">
        <v>123</v>
      </c>
      <c r="F49" s="102" t="s">
        <v>1360</v>
      </c>
      <c r="G49" s="102" t="s">
        <v>568</v>
      </c>
      <c r="H49" s="102" t="s">
        <v>102</v>
      </c>
      <c r="I49" s="103">
        <v>35193.07</v>
      </c>
      <c r="J49" s="103">
        <v>6412</v>
      </c>
      <c r="K49" s="103">
        <v>0</v>
      </c>
      <c r="L49" s="103">
        <v>2256.5796484000002</v>
      </c>
      <c r="M49" s="104">
        <v>5.9999999999999995E-4</v>
      </c>
      <c r="N49" s="104">
        <v>3.8999999999999998E-3</v>
      </c>
      <c r="O49" s="104">
        <v>6.9999999999999999E-4</v>
      </c>
    </row>
    <row r="50" spans="2:15" s="99" customFormat="1">
      <c r="B50" s="102" t="s">
        <v>1361</v>
      </c>
      <c r="C50" s="102" t="s">
        <v>1362</v>
      </c>
      <c r="D50" s="102" t="s">
        <v>100</v>
      </c>
      <c r="E50" s="102" t="s">
        <v>123</v>
      </c>
      <c r="F50" s="102" t="s">
        <v>1000</v>
      </c>
      <c r="G50" s="102" t="s">
        <v>713</v>
      </c>
      <c r="H50" s="102" t="s">
        <v>102</v>
      </c>
      <c r="I50" s="103">
        <v>234118</v>
      </c>
      <c r="J50" s="103">
        <v>638.4</v>
      </c>
      <c r="K50" s="103">
        <v>0</v>
      </c>
      <c r="L50" s="103">
        <v>1494.609312</v>
      </c>
      <c r="M50" s="104">
        <v>8.9999999999999998E-4</v>
      </c>
      <c r="N50" s="104">
        <v>2.5999999999999999E-3</v>
      </c>
      <c r="O50" s="104">
        <v>5.0000000000000001E-4</v>
      </c>
    </row>
    <row r="51" spans="2:15" s="99" customFormat="1">
      <c r="B51" s="102" t="s">
        <v>1363</v>
      </c>
      <c r="C51" s="102" t="s">
        <v>1364</v>
      </c>
      <c r="D51" s="102" t="s">
        <v>100</v>
      </c>
      <c r="E51" s="102" t="s">
        <v>123</v>
      </c>
      <c r="F51" s="102" t="s">
        <v>1365</v>
      </c>
      <c r="G51" s="102" t="s">
        <v>713</v>
      </c>
      <c r="H51" s="102" t="s">
        <v>102</v>
      </c>
      <c r="I51" s="103">
        <v>185779</v>
      </c>
      <c r="J51" s="103">
        <v>1311</v>
      </c>
      <c r="K51" s="103">
        <v>0</v>
      </c>
      <c r="L51" s="103">
        <v>2435.5626900000002</v>
      </c>
      <c r="M51" s="104">
        <v>8.9999999999999998E-4</v>
      </c>
      <c r="N51" s="104">
        <v>4.1999999999999997E-3</v>
      </c>
      <c r="O51" s="104">
        <v>8.0000000000000004E-4</v>
      </c>
    </row>
    <row r="52" spans="2:15" s="99" customFormat="1">
      <c r="B52" s="102" t="s">
        <v>1366</v>
      </c>
      <c r="C52" s="102" t="s">
        <v>1367</v>
      </c>
      <c r="D52" s="102" t="s">
        <v>100</v>
      </c>
      <c r="E52" s="102" t="s">
        <v>123</v>
      </c>
      <c r="F52" s="102" t="s">
        <v>1368</v>
      </c>
      <c r="G52" s="102" t="s">
        <v>713</v>
      </c>
      <c r="H52" s="102" t="s">
        <v>102</v>
      </c>
      <c r="I52" s="103">
        <v>8740</v>
      </c>
      <c r="J52" s="103">
        <v>18000</v>
      </c>
      <c r="K52" s="103">
        <v>0</v>
      </c>
      <c r="L52" s="103">
        <v>1573.2</v>
      </c>
      <c r="M52" s="104">
        <v>6.9999999999999999E-4</v>
      </c>
      <c r="N52" s="104">
        <v>2.7000000000000001E-3</v>
      </c>
      <c r="O52" s="104">
        <v>5.0000000000000001E-4</v>
      </c>
    </row>
    <row r="53" spans="2:15" s="99" customFormat="1">
      <c r="B53" s="102" t="s">
        <v>1369</v>
      </c>
      <c r="C53" s="102" t="s">
        <v>1370</v>
      </c>
      <c r="D53" s="102" t="s">
        <v>100</v>
      </c>
      <c r="E53" s="102" t="s">
        <v>123</v>
      </c>
      <c r="F53" s="102" t="s">
        <v>916</v>
      </c>
      <c r="G53" s="102" t="s">
        <v>713</v>
      </c>
      <c r="H53" s="102" t="s">
        <v>102</v>
      </c>
      <c r="I53" s="103">
        <v>9814</v>
      </c>
      <c r="J53" s="103">
        <v>26650</v>
      </c>
      <c r="K53" s="103">
        <v>0</v>
      </c>
      <c r="L53" s="103">
        <v>2615.431</v>
      </c>
      <c r="M53" s="104">
        <v>5.0000000000000001E-4</v>
      </c>
      <c r="N53" s="104">
        <v>4.4999999999999997E-3</v>
      </c>
      <c r="O53" s="104">
        <v>8.0000000000000004E-4</v>
      </c>
    </row>
    <row r="54" spans="2:15" s="99" customFormat="1">
      <c r="B54" s="102" t="s">
        <v>1371</v>
      </c>
      <c r="C54" s="102" t="s">
        <v>1372</v>
      </c>
      <c r="D54" s="102" t="s">
        <v>100</v>
      </c>
      <c r="E54" s="102" t="s">
        <v>123</v>
      </c>
      <c r="F54" s="102" t="s">
        <v>1373</v>
      </c>
      <c r="G54" s="102" t="s">
        <v>373</v>
      </c>
      <c r="H54" s="102" t="s">
        <v>102</v>
      </c>
      <c r="I54" s="103">
        <v>102433</v>
      </c>
      <c r="J54" s="103">
        <v>14640</v>
      </c>
      <c r="K54" s="103">
        <v>0</v>
      </c>
      <c r="L54" s="103">
        <v>14996.191199999999</v>
      </c>
      <c r="M54" s="104">
        <v>2.8999999999999998E-3</v>
      </c>
      <c r="N54" s="104">
        <v>2.5700000000000001E-2</v>
      </c>
      <c r="O54" s="104">
        <v>4.7999999999999996E-3</v>
      </c>
    </row>
    <row r="55" spans="2:15" s="99" customFormat="1">
      <c r="B55" s="102" t="s">
        <v>1374</v>
      </c>
      <c r="C55" s="102" t="s">
        <v>1375</v>
      </c>
      <c r="D55" s="102" t="s">
        <v>100</v>
      </c>
      <c r="E55" s="102" t="s">
        <v>123</v>
      </c>
      <c r="F55" s="102" t="s">
        <v>1376</v>
      </c>
      <c r="G55" s="102" t="s">
        <v>671</v>
      </c>
      <c r="H55" s="102" t="s">
        <v>102</v>
      </c>
      <c r="I55" s="103">
        <v>28014.68</v>
      </c>
      <c r="J55" s="103">
        <v>22480</v>
      </c>
      <c r="K55" s="103">
        <v>0</v>
      </c>
      <c r="L55" s="103">
        <v>6297.7000639999997</v>
      </c>
      <c r="M55" s="104">
        <v>8.0000000000000004E-4</v>
      </c>
      <c r="N55" s="104">
        <v>1.0800000000000001E-2</v>
      </c>
      <c r="O55" s="104">
        <v>2E-3</v>
      </c>
    </row>
    <row r="56" spans="2:15" s="99" customFormat="1">
      <c r="B56" s="102" t="s">
        <v>1377</v>
      </c>
      <c r="C56" s="102" t="s">
        <v>1378</v>
      </c>
      <c r="D56" s="102" t="s">
        <v>100</v>
      </c>
      <c r="E56" s="102" t="s">
        <v>123</v>
      </c>
      <c r="F56" s="102" t="s">
        <v>1379</v>
      </c>
      <c r="G56" s="102" t="s">
        <v>671</v>
      </c>
      <c r="H56" s="102" t="s">
        <v>102</v>
      </c>
      <c r="I56" s="103">
        <v>12738</v>
      </c>
      <c r="J56" s="103">
        <v>38700</v>
      </c>
      <c r="K56" s="103">
        <v>0</v>
      </c>
      <c r="L56" s="103">
        <v>4929.6059999999998</v>
      </c>
      <c r="M56" s="104">
        <v>1.6999999999999999E-3</v>
      </c>
      <c r="N56" s="104">
        <v>8.3999999999999995E-3</v>
      </c>
      <c r="O56" s="104">
        <v>1.6000000000000001E-3</v>
      </c>
    </row>
    <row r="57" spans="2:15" s="99" customFormat="1">
      <c r="B57" s="102" t="s">
        <v>1380</v>
      </c>
      <c r="C57" s="102" t="s">
        <v>1381</v>
      </c>
      <c r="D57" s="102" t="s">
        <v>100</v>
      </c>
      <c r="E57" s="102" t="s">
        <v>123</v>
      </c>
      <c r="F57" s="102" t="s">
        <v>1145</v>
      </c>
      <c r="G57" s="102" t="s">
        <v>862</v>
      </c>
      <c r="H57" s="102" t="s">
        <v>102</v>
      </c>
      <c r="I57" s="103">
        <v>3931170.54</v>
      </c>
      <c r="J57" s="103">
        <v>105.1</v>
      </c>
      <c r="K57" s="103">
        <v>0</v>
      </c>
      <c r="L57" s="103">
        <v>4131.6602375399998</v>
      </c>
      <c r="M57" s="104">
        <v>1.5E-3</v>
      </c>
      <c r="N57" s="104">
        <v>7.1000000000000004E-3</v>
      </c>
      <c r="O57" s="104">
        <v>1.2999999999999999E-3</v>
      </c>
    </row>
    <row r="58" spans="2:15" s="99" customFormat="1">
      <c r="B58" s="102" t="s">
        <v>1382</v>
      </c>
      <c r="C58" s="102" t="s">
        <v>1383</v>
      </c>
      <c r="D58" s="102" t="s">
        <v>100</v>
      </c>
      <c r="E58" s="102" t="s">
        <v>123</v>
      </c>
      <c r="F58" s="102" t="s">
        <v>1384</v>
      </c>
      <c r="G58" s="102" t="s">
        <v>851</v>
      </c>
      <c r="H58" s="102" t="s">
        <v>102</v>
      </c>
      <c r="I58" s="103">
        <v>33976</v>
      </c>
      <c r="J58" s="103">
        <v>8443</v>
      </c>
      <c r="K58" s="103">
        <v>0</v>
      </c>
      <c r="L58" s="103">
        <v>2868.5936799999999</v>
      </c>
      <c r="M58" s="104">
        <v>6.9999999999999999E-4</v>
      </c>
      <c r="N58" s="104">
        <v>4.8999999999999998E-3</v>
      </c>
      <c r="O58" s="104">
        <v>8.9999999999999998E-4</v>
      </c>
    </row>
    <row r="59" spans="2:15" s="99" customFormat="1">
      <c r="B59" s="102" t="s">
        <v>1385</v>
      </c>
      <c r="C59" s="102" t="s">
        <v>1386</v>
      </c>
      <c r="D59" s="102" t="s">
        <v>100</v>
      </c>
      <c r="E59" s="102" t="s">
        <v>123</v>
      </c>
      <c r="F59" s="102" t="s">
        <v>1387</v>
      </c>
      <c r="G59" s="102" t="s">
        <v>827</v>
      </c>
      <c r="H59" s="102" t="s">
        <v>102</v>
      </c>
      <c r="I59" s="103">
        <v>28352</v>
      </c>
      <c r="J59" s="103">
        <v>2160</v>
      </c>
      <c r="K59" s="103">
        <v>0</v>
      </c>
      <c r="L59" s="103">
        <v>612.40319999999997</v>
      </c>
      <c r="M59" s="104">
        <v>2.9999999999999997E-4</v>
      </c>
      <c r="N59" s="104">
        <v>1E-3</v>
      </c>
      <c r="O59" s="104">
        <v>2.0000000000000001E-4</v>
      </c>
    </row>
    <row r="60" spans="2:15" s="99" customFormat="1">
      <c r="B60" s="102" t="s">
        <v>1388</v>
      </c>
      <c r="C60" s="102" t="s">
        <v>1389</v>
      </c>
      <c r="D60" s="102" t="s">
        <v>100</v>
      </c>
      <c r="E60" s="102" t="s">
        <v>123</v>
      </c>
      <c r="F60" s="102" t="s">
        <v>1390</v>
      </c>
      <c r="G60" s="102" t="s">
        <v>607</v>
      </c>
      <c r="H60" s="102" t="s">
        <v>102</v>
      </c>
      <c r="I60" s="103">
        <v>29565</v>
      </c>
      <c r="J60" s="103">
        <v>5160</v>
      </c>
      <c r="K60" s="103">
        <v>0</v>
      </c>
      <c r="L60" s="103">
        <v>1525.5540000000001</v>
      </c>
      <c r="M60" s="104">
        <v>1.1000000000000001E-3</v>
      </c>
      <c r="N60" s="104">
        <v>2.5999999999999999E-3</v>
      </c>
      <c r="O60" s="104">
        <v>5.0000000000000001E-4</v>
      </c>
    </row>
    <row r="61" spans="2:15" s="99" customFormat="1">
      <c r="B61" s="102" t="s">
        <v>1391</v>
      </c>
      <c r="C61" s="102" t="s">
        <v>1392</v>
      </c>
      <c r="D61" s="102" t="s">
        <v>100</v>
      </c>
      <c r="E61" s="102" t="s">
        <v>123</v>
      </c>
      <c r="F61" s="102" t="s">
        <v>1393</v>
      </c>
      <c r="G61" s="102" t="s">
        <v>607</v>
      </c>
      <c r="H61" s="102" t="s">
        <v>102</v>
      </c>
      <c r="I61" s="103">
        <v>70289</v>
      </c>
      <c r="J61" s="103">
        <v>3800</v>
      </c>
      <c r="K61" s="103">
        <v>164.8175</v>
      </c>
      <c r="L61" s="103">
        <v>2835.7995000000001</v>
      </c>
      <c r="M61" s="104">
        <v>6.9999999999999999E-4</v>
      </c>
      <c r="N61" s="104">
        <v>4.8999999999999998E-3</v>
      </c>
      <c r="O61" s="104">
        <v>8.9999999999999998E-4</v>
      </c>
    </row>
    <row r="62" spans="2:15" s="99" customFormat="1">
      <c r="B62" s="102" t="s">
        <v>1394</v>
      </c>
      <c r="C62" s="102" t="s">
        <v>1395</v>
      </c>
      <c r="D62" s="102" t="s">
        <v>100</v>
      </c>
      <c r="E62" s="102" t="s">
        <v>123</v>
      </c>
      <c r="F62" s="102" t="s">
        <v>1396</v>
      </c>
      <c r="G62" s="102" t="s">
        <v>607</v>
      </c>
      <c r="H62" s="102" t="s">
        <v>102</v>
      </c>
      <c r="I62" s="103">
        <v>21424</v>
      </c>
      <c r="J62" s="103">
        <v>14000</v>
      </c>
      <c r="K62" s="103">
        <v>0</v>
      </c>
      <c r="L62" s="103">
        <v>2999.36</v>
      </c>
      <c r="M62" s="104">
        <v>1E-3</v>
      </c>
      <c r="N62" s="104">
        <v>5.1000000000000004E-3</v>
      </c>
      <c r="O62" s="104">
        <v>1E-3</v>
      </c>
    </row>
    <row r="63" spans="2:15" s="99" customFormat="1">
      <c r="B63" s="102" t="s">
        <v>1397</v>
      </c>
      <c r="C63" s="102" t="s">
        <v>1398</v>
      </c>
      <c r="D63" s="102" t="s">
        <v>100</v>
      </c>
      <c r="E63" s="102" t="s">
        <v>123</v>
      </c>
      <c r="F63" s="102" t="s">
        <v>902</v>
      </c>
      <c r="G63" s="102" t="s">
        <v>607</v>
      </c>
      <c r="H63" s="102" t="s">
        <v>102</v>
      </c>
      <c r="I63" s="103">
        <v>201418</v>
      </c>
      <c r="J63" s="103">
        <v>1703</v>
      </c>
      <c r="K63" s="103">
        <v>0</v>
      </c>
      <c r="L63" s="103">
        <v>3430.1485400000001</v>
      </c>
      <c r="M63" s="104">
        <v>2.2000000000000001E-3</v>
      </c>
      <c r="N63" s="104">
        <v>5.8999999999999999E-3</v>
      </c>
      <c r="O63" s="104">
        <v>1.1000000000000001E-3</v>
      </c>
    </row>
    <row r="64" spans="2:15" s="99" customFormat="1">
      <c r="B64" s="102" t="s">
        <v>1399</v>
      </c>
      <c r="C64" s="102" t="s">
        <v>1400</v>
      </c>
      <c r="D64" s="102" t="s">
        <v>100</v>
      </c>
      <c r="E64" s="102" t="s">
        <v>123</v>
      </c>
      <c r="F64" s="102" t="s">
        <v>1401</v>
      </c>
      <c r="G64" s="102" t="s">
        <v>1402</v>
      </c>
      <c r="H64" s="102" t="s">
        <v>102</v>
      </c>
      <c r="I64" s="103">
        <v>97829</v>
      </c>
      <c r="J64" s="103">
        <v>1535</v>
      </c>
      <c r="K64" s="103">
        <v>0</v>
      </c>
      <c r="L64" s="103">
        <v>1501.67515</v>
      </c>
      <c r="M64" s="104">
        <v>8.0000000000000004E-4</v>
      </c>
      <c r="N64" s="104">
        <v>2.5999999999999999E-3</v>
      </c>
      <c r="O64" s="104">
        <v>5.0000000000000001E-4</v>
      </c>
    </row>
    <row r="65" spans="2:15" s="99" customFormat="1">
      <c r="B65" s="102" t="s">
        <v>1403</v>
      </c>
      <c r="C65" s="102" t="s">
        <v>1404</v>
      </c>
      <c r="D65" s="102" t="s">
        <v>100</v>
      </c>
      <c r="E65" s="102" t="s">
        <v>123</v>
      </c>
      <c r="F65" s="102" t="s">
        <v>1021</v>
      </c>
      <c r="G65" s="102" t="s">
        <v>647</v>
      </c>
      <c r="H65" s="102" t="s">
        <v>102</v>
      </c>
      <c r="I65" s="103">
        <v>125388</v>
      </c>
      <c r="J65" s="103">
        <v>4900</v>
      </c>
      <c r="K65" s="103">
        <v>0</v>
      </c>
      <c r="L65" s="103">
        <v>6144.0119999999997</v>
      </c>
      <c r="M65" s="104">
        <v>2.2000000000000001E-3</v>
      </c>
      <c r="N65" s="104">
        <v>1.0500000000000001E-2</v>
      </c>
      <c r="O65" s="104">
        <v>2E-3</v>
      </c>
    </row>
    <row r="66" spans="2:15" s="99" customFormat="1">
      <c r="B66" s="102" t="s">
        <v>1405</v>
      </c>
      <c r="C66" s="102" t="s">
        <v>1406</v>
      </c>
      <c r="D66" s="102" t="s">
        <v>100</v>
      </c>
      <c r="E66" s="102" t="s">
        <v>123</v>
      </c>
      <c r="F66" s="102" t="s">
        <v>646</v>
      </c>
      <c r="G66" s="102" t="s">
        <v>647</v>
      </c>
      <c r="H66" s="102" t="s">
        <v>102</v>
      </c>
      <c r="I66" s="103">
        <v>97110.399999999994</v>
      </c>
      <c r="J66" s="103">
        <v>1988</v>
      </c>
      <c r="K66" s="103">
        <v>0</v>
      </c>
      <c r="L66" s="103">
        <v>1930.554752</v>
      </c>
      <c r="M66" s="104">
        <v>5.9999999999999995E-4</v>
      </c>
      <c r="N66" s="104">
        <v>3.3E-3</v>
      </c>
      <c r="O66" s="104">
        <v>5.9999999999999995E-4</v>
      </c>
    </row>
    <row r="67" spans="2:15" s="99" customFormat="1">
      <c r="B67" s="102" t="s">
        <v>1407</v>
      </c>
      <c r="C67" s="102" t="s">
        <v>1408</v>
      </c>
      <c r="D67" s="102" t="s">
        <v>100</v>
      </c>
      <c r="E67" s="102" t="s">
        <v>123</v>
      </c>
      <c r="F67" s="102" t="s">
        <v>865</v>
      </c>
      <c r="G67" s="102" t="s">
        <v>647</v>
      </c>
      <c r="H67" s="102" t="s">
        <v>102</v>
      </c>
      <c r="I67" s="103">
        <v>205607.2</v>
      </c>
      <c r="J67" s="103">
        <v>5564</v>
      </c>
      <c r="K67" s="103">
        <v>0</v>
      </c>
      <c r="L67" s="103">
        <v>11439.984608000001</v>
      </c>
      <c r="M67" s="104">
        <v>2.8E-3</v>
      </c>
      <c r="N67" s="104">
        <v>1.9599999999999999E-2</v>
      </c>
      <c r="O67" s="104">
        <v>3.7000000000000002E-3</v>
      </c>
    </row>
    <row r="68" spans="2:15" s="99" customFormat="1">
      <c r="B68" s="102" t="s">
        <v>1409</v>
      </c>
      <c r="C68" s="102" t="s">
        <v>1410</v>
      </c>
      <c r="D68" s="102" t="s">
        <v>100</v>
      </c>
      <c r="E68" s="102" t="s">
        <v>123</v>
      </c>
      <c r="F68" s="102" t="s">
        <v>1411</v>
      </c>
      <c r="G68" s="102" t="s">
        <v>457</v>
      </c>
      <c r="H68" s="102" t="s">
        <v>102</v>
      </c>
      <c r="I68" s="103">
        <v>211196</v>
      </c>
      <c r="J68" s="103">
        <v>947.9</v>
      </c>
      <c r="K68" s="103">
        <v>0</v>
      </c>
      <c r="L68" s="103">
        <v>2001.926884</v>
      </c>
      <c r="M68" s="104">
        <v>1.4E-3</v>
      </c>
      <c r="N68" s="104">
        <v>3.3999999999999998E-3</v>
      </c>
      <c r="O68" s="104">
        <v>5.9999999999999995E-4</v>
      </c>
    </row>
    <row r="69" spans="2:15" s="99" customFormat="1">
      <c r="B69" s="102" t="s">
        <v>1412</v>
      </c>
      <c r="C69" s="102" t="s">
        <v>1413</v>
      </c>
      <c r="D69" s="102" t="s">
        <v>100</v>
      </c>
      <c r="E69" s="102" t="s">
        <v>123</v>
      </c>
      <c r="F69" s="102" t="s">
        <v>623</v>
      </c>
      <c r="G69" s="102" t="s">
        <v>457</v>
      </c>
      <c r="H69" s="102" t="s">
        <v>102</v>
      </c>
      <c r="I69" s="103">
        <v>123442</v>
      </c>
      <c r="J69" s="103">
        <v>10500</v>
      </c>
      <c r="K69" s="103">
        <v>0</v>
      </c>
      <c r="L69" s="103">
        <v>12961.41</v>
      </c>
      <c r="M69" s="104">
        <v>3.3999999999999998E-3</v>
      </c>
      <c r="N69" s="104">
        <v>2.2200000000000001E-2</v>
      </c>
      <c r="O69" s="104">
        <v>4.1999999999999997E-3</v>
      </c>
    </row>
    <row r="70" spans="2:15" s="99" customFormat="1">
      <c r="B70" s="102" t="s">
        <v>1414</v>
      </c>
      <c r="C70" s="102" t="s">
        <v>1415</v>
      </c>
      <c r="D70" s="102" t="s">
        <v>100</v>
      </c>
      <c r="E70" s="102" t="s">
        <v>123</v>
      </c>
      <c r="F70" s="102" t="s">
        <v>758</v>
      </c>
      <c r="G70" s="102" t="s">
        <v>457</v>
      </c>
      <c r="H70" s="102" t="s">
        <v>102</v>
      </c>
      <c r="I70" s="103">
        <v>1082280</v>
      </c>
      <c r="J70" s="103">
        <v>183.2</v>
      </c>
      <c r="K70" s="103">
        <v>0</v>
      </c>
      <c r="L70" s="103">
        <v>1982.73696</v>
      </c>
      <c r="M70" s="104">
        <v>1.6000000000000001E-3</v>
      </c>
      <c r="N70" s="104">
        <v>3.3999999999999998E-3</v>
      </c>
      <c r="O70" s="104">
        <v>5.9999999999999995E-4</v>
      </c>
    </row>
    <row r="71" spans="2:15" s="99" customFormat="1">
      <c r="B71" s="102" t="s">
        <v>1416</v>
      </c>
      <c r="C71" s="102" t="s">
        <v>1417</v>
      </c>
      <c r="D71" s="102" t="s">
        <v>100</v>
      </c>
      <c r="E71" s="102" t="s">
        <v>123</v>
      </c>
      <c r="F71" s="102" t="s">
        <v>1418</v>
      </c>
      <c r="G71" s="102" t="s">
        <v>457</v>
      </c>
      <c r="H71" s="102" t="s">
        <v>102</v>
      </c>
      <c r="I71" s="103">
        <v>6401</v>
      </c>
      <c r="J71" s="103">
        <v>27400</v>
      </c>
      <c r="K71" s="103">
        <v>0</v>
      </c>
      <c r="L71" s="103">
        <v>1753.874</v>
      </c>
      <c r="M71" s="104">
        <v>8.9999999999999998E-4</v>
      </c>
      <c r="N71" s="104">
        <v>3.0000000000000001E-3</v>
      </c>
      <c r="O71" s="104">
        <v>5.9999999999999995E-4</v>
      </c>
    </row>
    <row r="72" spans="2:15" s="99" customFormat="1">
      <c r="B72" s="102" t="s">
        <v>1419</v>
      </c>
      <c r="C72" s="102" t="s">
        <v>1420</v>
      </c>
      <c r="D72" s="102" t="s">
        <v>100</v>
      </c>
      <c r="E72" s="102" t="s">
        <v>123</v>
      </c>
      <c r="F72" s="102" t="s">
        <v>572</v>
      </c>
      <c r="G72" s="102" t="s">
        <v>457</v>
      </c>
      <c r="H72" s="102" t="s">
        <v>102</v>
      </c>
      <c r="I72" s="103">
        <v>7284.81</v>
      </c>
      <c r="J72" s="103">
        <v>24090</v>
      </c>
      <c r="K72" s="103">
        <v>0</v>
      </c>
      <c r="L72" s="103">
        <v>1754.9107289999999</v>
      </c>
      <c r="M72" s="104">
        <v>5.9999999999999995E-4</v>
      </c>
      <c r="N72" s="104">
        <v>3.0000000000000001E-3</v>
      </c>
      <c r="O72" s="104">
        <v>5.9999999999999995E-4</v>
      </c>
    </row>
    <row r="73" spans="2:15" s="99" customFormat="1">
      <c r="B73" s="102" t="s">
        <v>1421</v>
      </c>
      <c r="C73" s="102" t="s">
        <v>1422</v>
      </c>
      <c r="D73" s="102" t="s">
        <v>100</v>
      </c>
      <c r="E73" s="102" t="s">
        <v>123</v>
      </c>
      <c r="F73" s="102" t="s">
        <v>1423</v>
      </c>
      <c r="G73" s="102" t="s">
        <v>1424</v>
      </c>
      <c r="H73" s="102" t="s">
        <v>102</v>
      </c>
      <c r="I73" s="103">
        <v>14070</v>
      </c>
      <c r="J73" s="103">
        <v>7613</v>
      </c>
      <c r="K73" s="103">
        <v>0</v>
      </c>
      <c r="L73" s="103">
        <v>1071.1491000000001</v>
      </c>
      <c r="M73" s="104">
        <v>2.0000000000000001E-4</v>
      </c>
      <c r="N73" s="104">
        <v>1.8E-3</v>
      </c>
      <c r="O73" s="104">
        <v>2.9999999999999997E-4</v>
      </c>
    </row>
    <row r="74" spans="2:15" s="99" customFormat="1">
      <c r="B74" s="102" t="s">
        <v>1425</v>
      </c>
      <c r="C74" s="102" t="s">
        <v>1426</v>
      </c>
      <c r="D74" s="102" t="s">
        <v>100</v>
      </c>
      <c r="E74" s="102" t="s">
        <v>123</v>
      </c>
      <c r="F74" s="102" t="s">
        <v>1427</v>
      </c>
      <c r="G74" s="102" t="s">
        <v>1424</v>
      </c>
      <c r="H74" s="102" t="s">
        <v>102</v>
      </c>
      <c r="I74" s="103">
        <v>41404</v>
      </c>
      <c r="J74" s="103">
        <v>2093</v>
      </c>
      <c r="K74" s="103">
        <v>0</v>
      </c>
      <c r="L74" s="103">
        <v>866.58572000000004</v>
      </c>
      <c r="M74" s="104">
        <v>6.9999999999999999E-4</v>
      </c>
      <c r="N74" s="104">
        <v>1.5E-3</v>
      </c>
      <c r="O74" s="104">
        <v>2.9999999999999997E-4</v>
      </c>
    </row>
    <row r="75" spans="2:15" s="99" customFormat="1">
      <c r="B75" s="102" t="s">
        <v>1428</v>
      </c>
      <c r="C75" s="102" t="s">
        <v>1429</v>
      </c>
      <c r="D75" s="102" t="s">
        <v>100</v>
      </c>
      <c r="E75" s="102" t="s">
        <v>123</v>
      </c>
      <c r="F75" s="102" t="s">
        <v>871</v>
      </c>
      <c r="G75" s="102" t="s">
        <v>586</v>
      </c>
      <c r="H75" s="102" t="s">
        <v>102</v>
      </c>
      <c r="I75" s="103">
        <v>20487</v>
      </c>
      <c r="J75" s="103">
        <v>14670</v>
      </c>
      <c r="K75" s="103">
        <v>0</v>
      </c>
      <c r="L75" s="103">
        <v>3005.4429</v>
      </c>
      <c r="M75" s="104">
        <v>8.9999999999999998E-4</v>
      </c>
      <c r="N75" s="104">
        <v>5.1000000000000004E-3</v>
      </c>
      <c r="O75" s="104">
        <v>1E-3</v>
      </c>
    </row>
    <row r="76" spans="2:15" s="99" customFormat="1">
      <c r="B76" s="102" t="s">
        <v>1430</v>
      </c>
      <c r="C76" s="102" t="s">
        <v>1431</v>
      </c>
      <c r="D76" s="102" t="s">
        <v>100</v>
      </c>
      <c r="E76" s="102" t="s">
        <v>123</v>
      </c>
      <c r="F76" s="102" t="s">
        <v>1432</v>
      </c>
      <c r="G76" s="102" t="s">
        <v>586</v>
      </c>
      <c r="H76" s="102" t="s">
        <v>102</v>
      </c>
      <c r="I76" s="103">
        <v>5286</v>
      </c>
      <c r="J76" s="103">
        <v>39650</v>
      </c>
      <c r="K76" s="103">
        <v>0</v>
      </c>
      <c r="L76" s="103">
        <v>2095.8989999999999</v>
      </c>
      <c r="M76" s="104">
        <v>4.0000000000000002E-4</v>
      </c>
      <c r="N76" s="104">
        <v>3.5999999999999999E-3</v>
      </c>
      <c r="O76" s="104">
        <v>6.9999999999999999E-4</v>
      </c>
    </row>
    <row r="77" spans="2:15" s="99" customFormat="1">
      <c r="B77" s="102" t="s">
        <v>1433</v>
      </c>
      <c r="C77" s="102" t="s">
        <v>1434</v>
      </c>
      <c r="D77" s="102" t="s">
        <v>100</v>
      </c>
      <c r="E77" s="102" t="s">
        <v>123</v>
      </c>
      <c r="F77" s="102" t="s">
        <v>1435</v>
      </c>
      <c r="G77" s="102" t="s">
        <v>586</v>
      </c>
      <c r="H77" s="102" t="s">
        <v>102</v>
      </c>
      <c r="I77" s="103">
        <v>39417</v>
      </c>
      <c r="J77" s="103">
        <v>6358</v>
      </c>
      <c r="K77" s="103">
        <v>0</v>
      </c>
      <c r="L77" s="103">
        <v>2506.1328600000002</v>
      </c>
      <c r="M77" s="104">
        <v>8.0000000000000004E-4</v>
      </c>
      <c r="N77" s="104">
        <v>4.3E-3</v>
      </c>
      <c r="O77" s="104">
        <v>8.0000000000000004E-4</v>
      </c>
    </row>
    <row r="78" spans="2:15" s="99" customFormat="1">
      <c r="B78" s="102" t="s">
        <v>1436</v>
      </c>
      <c r="C78" s="102" t="s">
        <v>1437</v>
      </c>
      <c r="D78" s="102" t="s">
        <v>100</v>
      </c>
      <c r="E78" s="102" t="s">
        <v>123</v>
      </c>
      <c r="F78" s="102" t="s">
        <v>1438</v>
      </c>
      <c r="G78" s="102" t="s">
        <v>896</v>
      </c>
      <c r="H78" s="102" t="s">
        <v>102</v>
      </c>
      <c r="I78" s="103">
        <v>146791</v>
      </c>
      <c r="J78" s="103">
        <v>5509</v>
      </c>
      <c r="K78" s="103">
        <v>0</v>
      </c>
      <c r="L78" s="103">
        <v>8086.7161900000001</v>
      </c>
      <c r="M78" s="104">
        <v>2E-3</v>
      </c>
      <c r="N78" s="104">
        <v>1.38E-2</v>
      </c>
      <c r="O78" s="104">
        <v>2.5999999999999999E-3</v>
      </c>
    </row>
    <row r="79" spans="2:15" s="99" customFormat="1">
      <c r="B79" s="102" t="s">
        <v>1439</v>
      </c>
      <c r="C79" s="102" t="s">
        <v>1440</v>
      </c>
      <c r="D79" s="102" t="s">
        <v>100</v>
      </c>
      <c r="E79" s="102" t="s">
        <v>123</v>
      </c>
      <c r="F79" s="102" t="s">
        <v>1441</v>
      </c>
      <c r="G79" s="102" t="s">
        <v>896</v>
      </c>
      <c r="H79" s="102" t="s">
        <v>102</v>
      </c>
      <c r="I79" s="103">
        <v>35115</v>
      </c>
      <c r="J79" s="103">
        <v>8097</v>
      </c>
      <c r="K79" s="103">
        <v>0</v>
      </c>
      <c r="L79" s="103">
        <v>2843.2615500000002</v>
      </c>
      <c r="M79" s="104">
        <v>5.9999999999999995E-4</v>
      </c>
      <c r="N79" s="104">
        <v>4.8999999999999998E-3</v>
      </c>
      <c r="O79" s="104">
        <v>8.9999999999999998E-4</v>
      </c>
    </row>
    <row r="80" spans="2:15" s="99" customFormat="1">
      <c r="B80" s="102" t="s">
        <v>1442</v>
      </c>
      <c r="C80" s="102" t="s">
        <v>1443</v>
      </c>
      <c r="D80" s="102" t="s">
        <v>100</v>
      </c>
      <c r="E80" s="102" t="s">
        <v>123</v>
      </c>
      <c r="F80" s="102" t="s">
        <v>895</v>
      </c>
      <c r="G80" s="102" t="s">
        <v>896</v>
      </c>
      <c r="H80" s="102" t="s">
        <v>102</v>
      </c>
      <c r="I80" s="103">
        <v>46636.76</v>
      </c>
      <c r="J80" s="103">
        <v>31490</v>
      </c>
      <c r="K80" s="103">
        <v>0</v>
      </c>
      <c r="L80" s="103">
        <v>14685.915724</v>
      </c>
      <c r="M80" s="104">
        <v>2.8999999999999998E-3</v>
      </c>
      <c r="N80" s="104">
        <v>2.5100000000000001E-2</v>
      </c>
      <c r="O80" s="104">
        <v>4.7000000000000002E-3</v>
      </c>
    </row>
    <row r="81" spans="2:15" s="99" customFormat="1">
      <c r="B81" s="102" t="s">
        <v>1444</v>
      </c>
      <c r="C81" s="102" t="s">
        <v>1445</v>
      </c>
      <c r="D81" s="102" t="s">
        <v>100</v>
      </c>
      <c r="E81" s="102" t="s">
        <v>123</v>
      </c>
      <c r="F81" s="102" t="s">
        <v>1446</v>
      </c>
      <c r="G81" s="102" t="s">
        <v>426</v>
      </c>
      <c r="H81" s="102" t="s">
        <v>102</v>
      </c>
      <c r="I81" s="103">
        <v>9479</v>
      </c>
      <c r="J81" s="103">
        <v>44050</v>
      </c>
      <c r="K81" s="103">
        <v>0</v>
      </c>
      <c r="L81" s="103">
        <v>4175.4994999999999</v>
      </c>
      <c r="M81" s="104">
        <v>1.6000000000000001E-3</v>
      </c>
      <c r="N81" s="104">
        <v>7.1000000000000004E-3</v>
      </c>
      <c r="O81" s="104">
        <v>1.2999999999999999E-3</v>
      </c>
    </row>
    <row r="82" spans="2:15" s="99" customFormat="1">
      <c r="B82" s="102" t="s">
        <v>1447</v>
      </c>
      <c r="C82" s="102" t="s">
        <v>1448</v>
      </c>
      <c r="D82" s="102" t="s">
        <v>100</v>
      </c>
      <c r="E82" s="102" t="s">
        <v>123</v>
      </c>
      <c r="F82" s="102" t="s">
        <v>1449</v>
      </c>
      <c r="G82" s="102" t="s">
        <v>426</v>
      </c>
      <c r="H82" s="102" t="s">
        <v>102</v>
      </c>
      <c r="I82" s="103">
        <v>970271</v>
      </c>
      <c r="J82" s="103">
        <v>312</v>
      </c>
      <c r="K82" s="103">
        <v>0</v>
      </c>
      <c r="L82" s="103">
        <v>3027.2455199999999</v>
      </c>
      <c r="M82" s="104">
        <v>1.9E-3</v>
      </c>
      <c r="N82" s="104">
        <v>5.1999999999999998E-3</v>
      </c>
      <c r="O82" s="104">
        <v>1E-3</v>
      </c>
    </row>
    <row r="83" spans="2:15" s="99" customFormat="1">
      <c r="B83" s="102" t="s">
        <v>1450</v>
      </c>
      <c r="C83" s="102" t="s">
        <v>1451</v>
      </c>
      <c r="D83" s="102" t="s">
        <v>100</v>
      </c>
      <c r="E83" s="102" t="s">
        <v>123</v>
      </c>
      <c r="F83" s="102" t="s">
        <v>1452</v>
      </c>
      <c r="G83" s="102" t="s">
        <v>1453</v>
      </c>
      <c r="H83" s="102" t="s">
        <v>102</v>
      </c>
      <c r="I83" s="103">
        <v>194333</v>
      </c>
      <c r="J83" s="103">
        <v>924.6</v>
      </c>
      <c r="K83" s="103">
        <v>0</v>
      </c>
      <c r="L83" s="103">
        <v>1796.8029180000001</v>
      </c>
      <c r="M83" s="104">
        <v>1E-3</v>
      </c>
      <c r="N83" s="104">
        <v>3.0999999999999999E-3</v>
      </c>
      <c r="O83" s="104">
        <v>5.9999999999999995E-4</v>
      </c>
    </row>
    <row r="84" spans="2:15" s="99" customFormat="1">
      <c r="B84" s="102" t="s">
        <v>1454</v>
      </c>
      <c r="C84" s="102" t="s">
        <v>1455</v>
      </c>
      <c r="D84" s="102" t="s">
        <v>100</v>
      </c>
      <c r="E84" s="102" t="s">
        <v>123</v>
      </c>
      <c r="F84" s="102" t="s">
        <v>1456</v>
      </c>
      <c r="G84" s="102" t="s">
        <v>1453</v>
      </c>
      <c r="H84" s="102" t="s">
        <v>102</v>
      </c>
      <c r="I84" s="103">
        <v>503520</v>
      </c>
      <c r="J84" s="103">
        <v>1245</v>
      </c>
      <c r="K84" s="103">
        <v>0</v>
      </c>
      <c r="L84" s="103">
        <v>6268.8239999999996</v>
      </c>
      <c r="M84" s="104">
        <v>2.5000000000000001E-3</v>
      </c>
      <c r="N84" s="104">
        <v>1.0699999999999999E-2</v>
      </c>
      <c r="O84" s="104">
        <v>2E-3</v>
      </c>
    </row>
    <row r="85" spans="2:15" s="99" customFormat="1">
      <c r="B85" s="102" t="s">
        <v>1457</v>
      </c>
      <c r="C85" s="102" t="s">
        <v>1458</v>
      </c>
      <c r="D85" s="102" t="s">
        <v>100</v>
      </c>
      <c r="E85" s="102" t="s">
        <v>123</v>
      </c>
      <c r="F85" s="102" t="s">
        <v>1459</v>
      </c>
      <c r="G85" s="102" t="s">
        <v>129</v>
      </c>
      <c r="H85" s="102" t="s">
        <v>102</v>
      </c>
      <c r="I85" s="103">
        <v>118179.89</v>
      </c>
      <c r="J85" s="103">
        <v>6108</v>
      </c>
      <c r="K85" s="103">
        <v>0</v>
      </c>
      <c r="L85" s="103">
        <v>7218.4276811999998</v>
      </c>
      <c r="M85" s="104">
        <v>2.3999999999999998E-3</v>
      </c>
      <c r="N85" s="104">
        <v>1.24E-2</v>
      </c>
      <c r="O85" s="104">
        <v>2.3E-3</v>
      </c>
    </row>
    <row r="86" spans="2:15" s="99" customFormat="1">
      <c r="B86" s="102" t="s">
        <v>1460</v>
      </c>
      <c r="C86" s="102" t="s">
        <v>1461</v>
      </c>
      <c r="D86" s="102" t="s">
        <v>100</v>
      </c>
      <c r="E86" s="102" t="s">
        <v>123</v>
      </c>
      <c r="F86" s="102" t="s">
        <v>1462</v>
      </c>
      <c r="G86" s="102" t="s">
        <v>129</v>
      </c>
      <c r="H86" s="102" t="s">
        <v>102</v>
      </c>
      <c r="I86" s="103">
        <v>88577</v>
      </c>
      <c r="J86" s="103">
        <v>645</v>
      </c>
      <c r="K86" s="103">
        <v>0</v>
      </c>
      <c r="L86" s="103">
        <v>571.32164999999998</v>
      </c>
      <c r="M86" s="104">
        <v>2.9999999999999997E-4</v>
      </c>
      <c r="N86" s="104">
        <v>1E-3</v>
      </c>
      <c r="O86" s="104">
        <v>2.0000000000000001E-4</v>
      </c>
    </row>
    <row r="87" spans="2:15" s="99" customFormat="1">
      <c r="B87" s="102" t="s">
        <v>1463</v>
      </c>
      <c r="C87" s="102" t="s">
        <v>1464</v>
      </c>
      <c r="D87" s="102" t="s">
        <v>100</v>
      </c>
      <c r="E87" s="102" t="s">
        <v>123</v>
      </c>
      <c r="F87" s="102" t="s">
        <v>1155</v>
      </c>
      <c r="G87" s="102" t="s">
        <v>129</v>
      </c>
      <c r="H87" s="102" t="s">
        <v>102</v>
      </c>
      <c r="I87" s="103">
        <v>75268.91</v>
      </c>
      <c r="J87" s="103">
        <v>8200</v>
      </c>
      <c r="K87" s="103">
        <v>0</v>
      </c>
      <c r="L87" s="103">
        <v>6172.05062</v>
      </c>
      <c r="M87" s="104">
        <v>1.2999999999999999E-3</v>
      </c>
      <c r="N87" s="104">
        <v>1.06E-2</v>
      </c>
      <c r="O87" s="104">
        <v>2E-3</v>
      </c>
    </row>
    <row r="88" spans="2:15" s="99" customFormat="1">
      <c r="B88" s="102" t="s">
        <v>1465</v>
      </c>
      <c r="C88" s="102" t="s">
        <v>1466</v>
      </c>
      <c r="D88" s="102" t="s">
        <v>100</v>
      </c>
      <c r="E88" s="102" t="s">
        <v>123</v>
      </c>
      <c r="F88" s="102" t="s">
        <v>944</v>
      </c>
      <c r="G88" s="102" t="s">
        <v>132</v>
      </c>
      <c r="H88" s="102" t="s">
        <v>102</v>
      </c>
      <c r="I88" s="103">
        <v>59562</v>
      </c>
      <c r="J88" s="103">
        <v>2482</v>
      </c>
      <c r="K88" s="103">
        <v>0</v>
      </c>
      <c r="L88" s="103">
        <v>1478.3288399999999</v>
      </c>
      <c r="M88" s="104">
        <v>2.9999999999999997E-4</v>
      </c>
      <c r="N88" s="104">
        <v>2.5000000000000001E-3</v>
      </c>
      <c r="O88" s="104">
        <v>5.0000000000000001E-4</v>
      </c>
    </row>
    <row r="89" spans="2:15" s="99" customFormat="1">
      <c r="B89" s="98" t="s">
        <v>1467</v>
      </c>
      <c r="C89" s="107"/>
      <c r="D89" s="107"/>
      <c r="I89" s="100">
        <f>SUM(I90:I143)</f>
        <v>5717192.2300000004</v>
      </c>
      <c r="K89" s="100">
        <v>0</v>
      </c>
      <c r="L89" s="100">
        <v>73129.347481735953</v>
      </c>
      <c r="N89" s="101">
        <v>0.12520000000000001</v>
      </c>
      <c r="O89" s="101">
        <v>2.35E-2</v>
      </c>
    </row>
    <row r="90" spans="2:15" s="99" customFormat="1">
      <c r="B90" s="102" t="s">
        <v>1468</v>
      </c>
      <c r="C90" s="102" t="s">
        <v>1469</v>
      </c>
      <c r="D90" s="102" t="s">
        <v>100</v>
      </c>
      <c r="E90" s="102" t="s">
        <v>123</v>
      </c>
      <c r="F90" s="102" t="s">
        <v>1470</v>
      </c>
      <c r="G90" s="102" t="s">
        <v>1471</v>
      </c>
      <c r="H90" s="102" t="s">
        <v>102</v>
      </c>
      <c r="I90" s="103">
        <v>97047</v>
      </c>
      <c r="J90" s="103">
        <v>4231</v>
      </c>
      <c r="K90" s="103">
        <v>0</v>
      </c>
      <c r="L90" s="103">
        <v>4106.0585700000001</v>
      </c>
      <c r="M90" s="104">
        <v>3.8999999999999998E-3</v>
      </c>
      <c r="N90" s="104">
        <v>7.0000000000000001E-3</v>
      </c>
      <c r="O90" s="104">
        <v>1.2999999999999999E-3</v>
      </c>
    </row>
    <row r="91" spans="2:15" s="99" customFormat="1">
      <c r="B91" s="102" t="s">
        <v>1472</v>
      </c>
      <c r="C91" s="102" t="s">
        <v>1473</v>
      </c>
      <c r="D91" s="102" t="s">
        <v>100</v>
      </c>
      <c r="E91" s="102" t="s">
        <v>123</v>
      </c>
      <c r="F91" s="102" t="s">
        <v>1474</v>
      </c>
      <c r="G91" s="102" t="s">
        <v>1471</v>
      </c>
      <c r="H91" s="102" t="s">
        <v>102</v>
      </c>
      <c r="I91" s="103">
        <v>180262</v>
      </c>
      <c r="J91" s="103">
        <v>344.2</v>
      </c>
      <c r="K91" s="103">
        <v>0</v>
      </c>
      <c r="L91" s="103">
        <v>620.46180400000003</v>
      </c>
      <c r="M91" s="104">
        <v>2.5000000000000001E-3</v>
      </c>
      <c r="N91" s="104">
        <v>1.1000000000000001E-3</v>
      </c>
      <c r="O91" s="104">
        <v>2.0000000000000001E-4</v>
      </c>
    </row>
    <row r="92" spans="2:15" s="99" customFormat="1">
      <c r="B92" s="102" t="s">
        <v>1475</v>
      </c>
      <c r="C92" s="102" t="s">
        <v>1476</v>
      </c>
      <c r="D92" s="102" t="s">
        <v>100</v>
      </c>
      <c r="E92" s="102" t="s">
        <v>123</v>
      </c>
      <c r="F92" s="102" t="s">
        <v>767</v>
      </c>
      <c r="G92" s="102" t="s">
        <v>462</v>
      </c>
      <c r="H92" s="102" t="s">
        <v>102</v>
      </c>
      <c r="I92" s="103">
        <v>132982</v>
      </c>
      <c r="J92" s="103">
        <v>313.60000000000002</v>
      </c>
      <c r="K92" s="103">
        <v>0</v>
      </c>
      <c r="L92" s="103">
        <v>417.03155199999998</v>
      </c>
      <c r="M92" s="104">
        <v>2.9999999999999997E-4</v>
      </c>
      <c r="N92" s="104">
        <v>6.9999999999999999E-4</v>
      </c>
      <c r="O92" s="104">
        <v>1E-4</v>
      </c>
    </row>
    <row r="93" spans="2:15" s="99" customFormat="1">
      <c r="B93" s="102" t="s">
        <v>1477</v>
      </c>
      <c r="C93" s="102" t="s">
        <v>1478</v>
      </c>
      <c r="D93" s="102" t="s">
        <v>100</v>
      </c>
      <c r="E93" s="102" t="s">
        <v>123</v>
      </c>
      <c r="F93" s="102" t="s">
        <v>931</v>
      </c>
      <c r="G93" s="102" t="s">
        <v>462</v>
      </c>
      <c r="H93" s="102" t="s">
        <v>102</v>
      </c>
      <c r="I93" s="103">
        <v>41774</v>
      </c>
      <c r="J93" s="103">
        <v>6646</v>
      </c>
      <c r="K93" s="103">
        <v>0</v>
      </c>
      <c r="L93" s="103">
        <v>2776.3000400000001</v>
      </c>
      <c r="M93" s="104">
        <v>2.5999999999999999E-3</v>
      </c>
      <c r="N93" s="104">
        <v>4.7999999999999996E-3</v>
      </c>
      <c r="O93" s="104">
        <v>8.9999999999999998E-4</v>
      </c>
    </row>
    <row r="94" spans="2:15" s="99" customFormat="1">
      <c r="B94" s="102" t="s">
        <v>1479</v>
      </c>
      <c r="C94" s="102" t="s">
        <v>1480</v>
      </c>
      <c r="D94" s="102" t="s">
        <v>100</v>
      </c>
      <c r="E94" s="102" t="s">
        <v>123</v>
      </c>
      <c r="F94" s="102" t="s">
        <v>1056</v>
      </c>
      <c r="G94" s="102" t="s">
        <v>746</v>
      </c>
      <c r="H94" s="102" t="s">
        <v>102</v>
      </c>
      <c r="I94" s="103">
        <v>59369</v>
      </c>
      <c r="J94" s="103">
        <v>7864</v>
      </c>
      <c r="K94" s="103">
        <v>0</v>
      </c>
      <c r="L94" s="103">
        <v>4668.7781599999998</v>
      </c>
      <c r="M94" s="104">
        <v>4.4999999999999997E-3</v>
      </c>
      <c r="N94" s="104">
        <v>8.0000000000000002E-3</v>
      </c>
      <c r="O94" s="104">
        <v>1.5E-3</v>
      </c>
    </row>
    <row r="95" spans="2:15" s="99" customFormat="1">
      <c r="B95" s="102" t="s">
        <v>1481</v>
      </c>
      <c r="C95" s="102" t="s">
        <v>1482</v>
      </c>
      <c r="D95" s="102" t="s">
        <v>100</v>
      </c>
      <c r="E95" s="102" t="s">
        <v>123</v>
      </c>
      <c r="F95" s="102" t="s">
        <v>1094</v>
      </c>
      <c r="G95" s="102" t="s">
        <v>746</v>
      </c>
      <c r="H95" s="102" t="s">
        <v>102</v>
      </c>
      <c r="I95" s="103">
        <v>32290</v>
      </c>
      <c r="J95" s="103">
        <v>2231</v>
      </c>
      <c r="K95" s="103">
        <v>0</v>
      </c>
      <c r="L95" s="103">
        <v>720.38990000000001</v>
      </c>
      <c r="M95" s="104">
        <v>6.9999999999999999E-4</v>
      </c>
      <c r="N95" s="104">
        <v>1.1999999999999999E-3</v>
      </c>
      <c r="O95" s="104">
        <v>2.0000000000000001E-4</v>
      </c>
    </row>
    <row r="96" spans="2:15" s="99" customFormat="1">
      <c r="B96" s="102" t="s">
        <v>1483</v>
      </c>
      <c r="C96" s="102" t="s">
        <v>1484</v>
      </c>
      <c r="D96" s="102" t="s">
        <v>100</v>
      </c>
      <c r="E96" s="102" t="s">
        <v>123</v>
      </c>
      <c r="F96" s="102" t="s">
        <v>775</v>
      </c>
      <c r="G96" s="102" t="s">
        <v>746</v>
      </c>
      <c r="H96" s="102" t="s">
        <v>102</v>
      </c>
      <c r="I96" s="103">
        <v>35156</v>
      </c>
      <c r="J96" s="103">
        <v>3352</v>
      </c>
      <c r="K96" s="103">
        <v>0</v>
      </c>
      <c r="L96" s="103">
        <v>1178.42912</v>
      </c>
      <c r="M96" s="104">
        <v>2.5000000000000001E-3</v>
      </c>
      <c r="N96" s="104">
        <v>2E-3</v>
      </c>
      <c r="O96" s="104">
        <v>4.0000000000000002E-4</v>
      </c>
    </row>
    <row r="97" spans="2:15" s="99" customFormat="1">
      <c r="B97" s="102" t="s">
        <v>1485</v>
      </c>
      <c r="C97" s="102" t="s">
        <v>1486</v>
      </c>
      <c r="D97" s="102" t="s">
        <v>100</v>
      </c>
      <c r="E97" s="102" t="s">
        <v>123</v>
      </c>
      <c r="F97" s="102" t="s">
        <v>990</v>
      </c>
      <c r="G97" s="102" t="s">
        <v>681</v>
      </c>
      <c r="H97" s="102" t="s">
        <v>102</v>
      </c>
      <c r="I97" s="103">
        <v>257774</v>
      </c>
      <c r="J97" s="103">
        <v>224.3</v>
      </c>
      <c r="K97" s="103">
        <v>0</v>
      </c>
      <c r="L97" s="103">
        <v>578.18708200000003</v>
      </c>
      <c r="M97" s="104">
        <v>1.1000000000000001E-3</v>
      </c>
      <c r="N97" s="104">
        <v>1E-3</v>
      </c>
      <c r="O97" s="104">
        <v>2.0000000000000001E-4</v>
      </c>
    </row>
    <row r="98" spans="2:15" s="99" customFormat="1">
      <c r="B98" s="102" t="s">
        <v>1487</v>
      </c>
      <c r="C98" s="102" t="s">
        <v>1488</v>
      </c>
      <c r="D98" s="102" t="s">
        <v>100</v>
      </c>
      <c r="E98" s="102" t="s">
        <v>123</v>
      </c>
      <c r="F98" s="102" t="s">
        <v>1489</v>
      </c>
      <c r="G98" s="102" t="s">
        <v>568</v>
      </c>
      <c r="H98" s="102" t="s">
        <v>102</v>
      </c>
      <c r="I98" s="103">
        <v>23346</v>
      </c>
      <c r="J98" s="103">
        <v>403.5</v>
      </c>
      <c r="K98" s="103">
        <v>0</v>
      </c>
      <c r="L98" s="103">
        <v>94.20111</v>
      </c>
      <c r="M98" s="104">
        <v>5.0000000000000001E-4</v>
      </c>
      <c r="N98" s="104">
        <v>2.0000000000000001E-4</v>
      </c>
      <c r="O98" s="104">
        <v>0</v>
      </c>
    </row>
    <row r="99" spans="2:15" s="99" customFormat="1">
      <c r="B99" s="102" t="s">
        <v>1490</v>
      </c>
      <c r="C99" s="102" t="s">
        <v>1491</v>
      </c>
      <c r="D99" s="102" t="s">
        <v>100</v>
      </c>
      <c r="E99" s="102" t="s">
        <v>123</v>
      </c>
      <c r="F99" s="102" t="s">
        <v>1492</v>
      </c>
      <c r="G99" s="102" t="s">
        <v>832</v>
      </c>
      <c r="H99" s="102" t="s">
        <v>102</v>
      </c>
      <c r="I99" s="103">
        <v>21642</v>
      </c>
      <c r="J99" s="103">
        <v>1864</v>
      </c>
      <c r="K99" s="103">
        <v>0</v>
      </c>
      <c r="L99" s="103">
        <v>403.40688</v>
      </c>
      <c r="M99" s="104">
        <v>1.1000000000000001E-3</v>
      </c>
      <c r="N99" s="104">
        <v>6.9999999999999999E-4</v>
      </c>
      <c r="O99" s="104">
        <v>1E-4</v>
      </c>
    </row>
    <row r="100" spans="2:15" s="99" customFormat="1">
      <c r="B100" s="102" t="s">
        <v>1493</v>
      </c>
      <c r="C100" s="102" t="s">
        <v>1494</v>
      </c>
      <c r="D100" s="102" t="s">
        <v>100</v>
      </c>
      <c r="E100" s="102" t="s">
        <v>123</v>
      </c>
      <c r="F100" s="102" t="s">
        <v>1495</v>
      </c>
      <c r="G100" s="102" t="s">
        <v>832</v>
      </c>
      <c r="H100" s="102" t="s">
        <v>102</v>
      </c>
      <c r="I100" s="103">
        <v>37269</v>
      </c>
      <c r="J100" s="103">
        <v>1639</v>
      </c>
      <c r="K100" s="103">
        <v>0</v>
      </c>
      <c r="L100" s="103">
        <v>610.83891000000006</v>
      </c>
      <c r="M100" s="104">
        <v>5.9999999999999995E-4</v>
      </c>
      <c r="N100" s="104">
        <v>1E-3</v>
      </c>
      <c r="O100" s="104">
        <v>2.0000000000000001E-4</v>
      </c>
    </row>
    <row r="101" spans="2:15" s="99" customFormat="1">
      <c r="B101" s="102" t="s">
        <v>1496</v>
      </c>
      <c r="C101" s="102" t="s">
        <v>1497</v>
      </c>
      <c r="D101" s="102" t="s">
        <v>100</v>
      </c>
      <c r="E101" s="102" t="s">
        <v>123</v>
      </c>
      <c r="F101" s="102" t="s">
        <v>1498</v>
      </c>
      <c r="G101" s="102" t="s">
        <v>713</v>
      </c>
      <c r="H101" s="102" t="s">
        <v>102</v>
      </c>
      <c r="I101" s="103">
        <v>8896.7999999999993</v>
      </c>
      <c r="J101" s="103">
        <v>18850</v>
      </c>
      <c r="K101" s="103">
        <v>0</v>
      </c>
      <c r="L101" s="103">
        <v>1677.0468000000001</v>
      </c>
      <c r="M101" s="104">
        <v>1E-3</v>
      </c>
      <c r="N101" s="104">
        <v>2.8999999999999998E-3</v>
      </c>
      <c r="O101" s="104">
        <v>5.0000000000000001E-4</v>
      </c>
    </row>
    <row r="102" spans="2:15" s="99" customFormat="1">
      <c r="B102" s="102" t="s">
        <v>1499</v>
      </c>
      <c r="C102" s="102" t="s">
        <v>1500</v>
      </c>
      <c r="D102" s="102" t="s">
        <v>100</v>
      </c>
      <c r="E102" s="102" t="s">
        <v>123</v>
      </c>
      <c r="F102" s="102" t="s">
        <v>754</v>
      </c>
      <c r="G102" s="102" t="s">
        <v>713</v>
      </c>
      <c r="H102" s="102" t="s">
        <v>102</v>
      </c>
      <c r="I102" s="103">
        <v>33431</v>
      </c>
      <c r="J102" s="103">
        <v>3420</v>
      </c>
      <c r="K102" s="103">
        <v>0</v>
      </c>
      <c r="L102" s="103">
        <v>1143.3402000000001</v>
      </c>
      <c r="M102" s="104">
        <v>1.9E-3</v>
      </c>
      <c r="N102" s="104">
        <v>2E-3</v>
      </c>
      <c r="O102" s="104">
        <v>4.0000000000000002E-4</v>
      </c>
    </row>
    <row r="103" spans="2:15" s="99" customFormat="1">
      <c r="B103" s="102" t="s">
        <v>1501</v>
      </c>
      <c r="C103" s="102" t="s">
        <v>1502</v>
      </c>
      <c r="D103" s="102" t="s">
        <v>100</v>
      </c>
      <c r="E103" s="102" t="s">
        <v>123</v>
      </c>
      <c r="F103" s="102" t="s">
        <v>1064</v>
      </c>
      <c r="G103" s="102" t="s">
        <v>713</v>
      </c>
      <c r="H103" s="102" t="s">
        <v>102</v>
      </c>
      <c r="I103" s="103">
        <v>55235</v>
      </c>
      <c r="J103" s="103">
        <v>3202</v>
      </c>
      <c r="K103" s="103">
        <v>0</v>
      </c>
      <c r="L103" s="103">
        <v>1768.6247000000001</v>
      </c>
      <c r="M103" s="104">
        <v>2.8E-3</v>
      </c>
      <c r="N103" s="104">
        <v>3.0000000000000001E-3</v>
      </c>
      <c r="O103" s="104">
        <v>5.9999999999999995E-4</v>
      </c>
    </row>
    <row r="104" spans="2:15" s="99" customFormat="1">
      <c r="B104" s="102" t="s">
        <v>1503</v>
      </c>
      <c r="C104" s="102" t="s">
        <v>1504</v>
      </c>
      <c r="D104" s="102" t="s">
        <v>100</v>
      </c>
      <c r="E104" s="102" t="s">
        <v>123</v>
      </c>
      <c r="F104" s="102" t="s">
        <v>1505</v>
      </c>
      <c r="G104" s="102" t="s">
        <v>671</v>
      </c>
      <c r="H104" s="102" t="s">
        <v>102</v>
      </c>
      <c r="I104" s="103">
        <v>1047531</v>
      </c>
      <c r="J104" s="103">
        <v>501.7</v>
      </c>
      <c r="K104" s="103">
        <v>0</v>
      </c>
      <c r="L104" s="103">
        <v>5255.4630269999998</v>
      </c>
      <c r="M104" s="104">
        <v>4.4000000000000003E-3</v>
      </c>
      <c r="N104" s="104">
        <v>8.9999999999999993E-3</v>
      </c>
      <c r="O104" s="104">
        <v>1.6999999999999999E-3</v>
      </c>
    </row>
    <row r="105" spans="2:15" s="99" customFormat="1">
      <c r="B105" s="102" t="s">
        <v>1506</v>
      </c>
      <c r="C105" s="102" t="s">
        <v>1507</v>
      </c>
      <c r="D105" s="102" t="s">
        <v>100</v>
      </c>
      <c r="E105" s="102" t="s">
        <v>123</v>
      </c>
      <c r="F105" s="102" t="s">
        <v>1508</v>
      </c>
      <c r="G105" s="102" t="s">
        <v>671</v>
      </c>
      <c r="H105" s="102" t="s">
        <v>102</v>
      </c>
      <c r="I105" s="103">
        <v>62423</v>
      </c>
      <c r="J105" s="103">
        <v>8538</v>
      </c>
      <c r="K105" s="103">
        <v>0</v>
      </c>
      <c r="L105" s="103">
        <v>5329.6757399999997</v>
      </c>
      <c r="M105" s="104">
        <v>5.8999999999999999E-3</v>
      </c>
      <c r="N105" s="104">
        <v>9.1000000000000004E-3</v>
      </c>
      <c r="O105" s="104">
        <v>1.6999999999999999E-3</v>
      </c>
    </row>
    <row r="106" spans="2:15" s="99" customFormat="1">
      <c r="B106" s="102" t="s">
        <v>1509</v>
      </c>
      <c r="C106" s="102" t="s">
        <v>1510</v>
      </c>
      <c r="D106" s="102" t="s">
        <v>100</v>
      </c>
      <c r="E106" s="102" t="s">
        <v>123</v>
      </c>
      <c r="F106" s="102" t="s">
        <v>1511</v>
      </c>
      <c r="G106" s="102" t="s">
        <v>671</v>
      </c>
      <c r="H106" s="102" t="s">
        <v>102</v>
      </c>
      <c r="I106" s="103">
        <v>48157</v>
      </c>
      <c r="J106" s="103">
        <v>3324</v>
      </c>
      <c r="K106" s="103">
        <v>0</v>
      </c>
      <c r="L106" s="103">
        <v>1600.7386799999999</v>
      </c>
      <c r="M106" s="104">
        <v>2.8999999999999998E-3</v>
      </c>
      <c r="N106" s="104">
        <v>2.7000000000000001E-3</v>
      </c>
      <c r="O106" s="104">
        <v>5.0000000000000001E-4</v>
      </c>
    </row>
    <row r="107" spans="2:15" s="99" customFormat="1">
      <c r="B107" s="102" t="s">
        <v>1512</v>
      </c>
      <c r="C107" s="102" t="s">
        <v>1513</v>
      </c>
      <c r="D107" s="102" t="s">
        <v>100</v>
      </c>
      <c r="E107" s="102" t="s">
        <v>123</v>
      </c>
      <c r="F107" s="102" t="s">
        <v>1514</v>
      </c>
      <c r="G107" s="102" t="s">
        <v>1515</v>
      </c>
      <c r="H107" s="102" t="s">
        <v>102</v>
      </c>
      <c r="I107" s="103">
        <v>231192.54</v>
      </c>
      <c r="J107" s="103">
        <v>80.099999999999994</v>
      </c>
      <c r="K107" s="103">
        <v>0</v>
      </c>
      <c r="L107" s="103">
        <v>185.18522454000001</v>
      </c>
      <c r="M107" s="104">
        <v>1.6000000000000001E-3</v>
      </c>
      <c r="N107" s="104">
        <v>2.9999999999999997E-4</v>
      </c>
      <c r="O107" s="104">
        <v>1E-4</v>
      </c>
    </row>
    <row r="108" spans="2:15" s="99" customFormat="1">
      <c r="B108" s="102" t="s">
        <v>1516</v>
      </c>
      <c r="C108" s="102" t="s">
        <v>1517</v>
      </c>
      <c r="D108" s="102" t="s">
        <v>100</v>
      </c>
      <c r="E108" s="102" t="s">
        <v>123</v>
      </c>
      <c r="F108" s="102" t="s">
        <v>1518</v>
      </c>
      <c r="G108" s="102" t="s">
        <v>855</v>
      </c>
      <c r="H108" s="102" t="s">
        <v>102</v>
      </c>
      <c r="I108" s="103">
        <v>80660</v>
      </c>
      <c r="J108" s="103">
        <v>1904</v>
      </c>
      <c r="K108" s="103">
        <v>0</v>
      </c>
      <c r="L108" s="103">
        <v>1535.7664</v>
      </c>
      <c r="M108" s="104">
        <v>5.3E-3</v>
      </c>
      <c r="N108" s="104">
        <v>2.5999999999999999E-3</v>
      </c>
      <c r="O108" s="104">
        <v>5.0000000000000001E-4</v>
      </c>
    </row>
    <row r="109" spans="2:15" s="99" customFormat="1">
      <c r="B109" s="102" t="s">
        <v>1519</v>
      </c>
      <c r="C109" s="102" t="s">
        <v>1520</v>
      </c>
      <c r="D109" s="102" t="s">
        <v>100</v>
      </c>
      <c r="E109" s="102" t="s">
        <v>123</v>
      </c>
      <c r="F109" s="102" t="s">
        <v>1521</v>
      </c>
      <c r="G109" s="102" t="s">
        <v>855</v>
      </c>
      <c r="H109" s="102" t="s">
        <v>102</v>
      </c>
      <c r="I109" s="103">
        <v>24515</v>
      </c>
      <c r="J109" s="103">
        <v>2621</v>
      </c>
      <c r="K109" s="103">
        <v>0</v>
      </c>
      <c r="L109" s="103">
        <v>642.53814999999997</v>
      </c>
      <c r="M109" s="104">
        <v>1E-3</v>
      </c>
      <c r="N109" s="104">
        <v>1.1000000000000001E-3</v>
      </c>
      <c r="O109" s="104">
        <v>2.0000000000000001E-4</v>
      </c>
    </row>
    <row r="110" spans="2:15" s="99" customFormat="1">
      <c r="B110" s="102" t="s">
        <v>1522</v>
      </c>
      <c r="C110" s="102" t="s">
        <v>1523</v>
      </c>
      <c r="D110" s="102" t="s">
        <v>100</v>
      </c>
      <c r="E110" s="102" t="s">
        <v>123</v>
      </c>
      <c r="F110" s="102" t="s">
        <v>1128</v>
      </c>
      <c r="G110" s="102" t="s">
        <v>855</v>
      </c>
      <c r="H110" s="102" t="s">
        <v>102</v>
      </c>
      <c r="I110" s="103">
        <v>201706</v>
      </c>
      <c r="J110" s="103">
        <v>479.2</v>
      </c>
      <c r="K110" s="103">
        <v>0</v>
      </c>
      <c r="L110" s="103">
        <v>966.575152</v>
      </c>
      <c r="M110" s="104">
        <v>2.3999999999999998E-3</v>
      </c>
      <c r="N110" s="104">
        <v>1.6999999999999999E-3</v>
      </c>
      <c r="O110" s="104">
        <v>2.9999999999999997E-4</v>
      </c>
    </row>
    <row r="111" spans="2:15" s="99" customFormat="1">
      <c r="B111" s="102" t="s">
        <v>1524</v>
      </c>
      <c r="C111" s="102" t="s">
        <v>1525</v>
      </c>
      <c r="D111" s="102" t="s">
        <v>100</v>
      </c>
      <c r="E111" s="102" t="s">
        <v>123</v>
      </c>
      <c r="F111" s="102" t="s">
        <v>1526</v>
      </c>
      <c r="G111" s="102" t="s">
        <v>855</v>
      </c>
      <c r="H111" s="102" t="s">
        <v>102</v>
      </c>
      <c r="I111" s="103">
        <v>32242</v>
      </c>
      <c r="J111" s="103">
        <v>1625</v>
      </c>
      <c r="K111" s="103">
        <v>0</v>
      </c>
      <c r="L111" s="103">
        <v>523.9325</v>
      </c>
      <c r="M111" s="104">
        <v>1.9E-3</v>
      </c>
      <c r="N111" s="104">
        <v>8.9999999999999998E-4</v>
      </c>
      <c r="O111" s="104">
        <v>2.0000000000000001E-4</v>
      </c>
    </row>
    <row r="112" spans="2:15" s="99" customFormat="1">
      <c r="B112" s="102" t="s">
        <v>1527</v>
      </c>
      <c r="C112" s="102" t="s">
        <v>1528</v>
      </c>
      <c r="D112" s="102" t="s">
        <v>100</v>
      </c>
      <c r="E112" s="102" t="s">
        <v>123</v>
      </c>
      <c r="F112" s="102" t="s">
        <v>1125</v>
      </c>
      <c r="G112" s="102" t="s">
        <v>851</v>
      </c>
      <c r="H112" s="102" t="s">
        <v>102</v>
      </c>
      <c r="I112" s="103">
        <v>21499</v>
      </c>
      <c r="J112" s="103">
        <v>7900</v>
      </c>
      <c r="K112" s="103">
        <v>0</v>
      </c>
      <c r="L112" s="103">
        <v>1698.421</v>
      </c>
      <c r="M112" s="104">
        <v>1.6999999999999999E-3</v>
      </c>
      <c r="N112" s="104">
        <v>2.8999999999999998E-3</v>
      </c>
      <c r="O112" s="104">
        <v>5.0000000000000001E-4</v>
      </c>
    </row>
    <row r="113" spans="2:15" s="99" customFormat="1">
      <c r="B113" s="102" t="s">
        <v>1529</v>
      </c>
      <c r="C113" s="102" t="s">
        <v>1530</v>
      </c>
      <c r="D113" s="102" t="s">
        <v>100</v>
      </c>
      <c r="E113" s="102" t="s">
        <v>123</v>
      </c>
      <c r="F113" s="102" t="s">
        <v>1531</v>
      </c>
      <c r="G113" s="102" t="s">
        <v>827</v>
      </c>
      <c r="H113" s="102" t="s">
        <v>102</v>
      </c>
      <c r="I113" s="103">
        <v>37009</v>
      </c>
      <c r="J113" s="103">
        <v>1729</v>
      </c>
      <c r="K113" s="103">
        <v>0</v>
      </c>
      <c r="L113" s="103">
        <v>639.88561000000004</v>
      </c>
      <c r="M113" s="104">
        <v>2.3E-3</v>
      </c>
      <c r="N113" s="104">
        <v>1.1000000000000001E-3</v>
      </c>
      <c r="O113" s="104">
        <v>2.0000000000000001E-4</v>
      </c>
    </row>
    <row r="114" spans="2:15" s="99" customFormat="1">
      <c r="B114" s="102" t="s">
        <v>1532</v>
      </c>
      <c r="C114" s="102" t="s">
        <v>1533</v>
      </c>
      <c r="D114" s="102" t="s">
        <v>100</v>
      </c>
      <c r="E114" s="102" t="s">
        <v>123</v>
      </c>
      <c r="F114" s="102" t="s">
        <v>1534</v>
      </c>
      <c r="G114" s="102" t="s">
        <v>827</v>
      </c>
      <c r="H114" s="102" t="s">
        <v>102</v>
      </c>
      <c r="I114" s="103">
        <v>88346</v>
      </c>
      <c r="J114" s="103">
        <v>2784</v>
      </c>
      <c r="K114" s="103">
        <v>0</v>
      </c>
      <c r="L114" s="103">
        <v>2459.5526399999999</v>
      </c>
      <c r="M114" s="104">
        <v>8.8000000000000005E-3</v>
      </c>
      <c r="N114" s="104">
        <v>4.1999999999999997E-3</v>
      </c>
      <c r="O114" s="104">
        <v>8.0000000000000004E-4</v>
      </c>
    </row>
    <row r="115" spans="2:15" s="99" customFormat="1">
      <c r="B115" s="102" t="s">
        <v>1535</v>
      </c>
      <c r="C115" s="102" t="s">
        <v>1536</v>
      </c>
      <c r="D115" s="102" t="s">
        <v>100</v>
      </c>
      <c r="E115" s="102" t="s">
        <v>123</v>
      </c>
      <c r="F115" s="102" t="s">
        <v>1537</v>
      </c>
      <c r="G115" s="102" t="s">
        <v>827</v>
      </c>
      <c r="H115" s="102" t="s">
        <v>102</v>
      </c>
      <c r="I115" s="103">
        <v>8304</v>
      </c>
      <c r="J115" s="103">
        <v>15150</v>
      </c>
      <c r="K115" s="103">
        <v>0</v>
      </c>
      <c r="L115" s="103">
        <v>1258.056</v>
      </c>
      <c r="M115" s="104">
        <v>2.5000000000000001E-3</v>
      </c>
      <c r="N115" s="104">
        <v>2.2000000000000001E-3</v>
      </c>
      <c r="O115" s="104">
        <v>4.0000000000000002E-4</v>
      </c>
    </row>
    <row r="116" spans="2:15" s="99" customFormat="1">
      <c r="B116" s="102" t="s">
        <v>1538</v>
      </c>
      <c r="C116" s="102" t="s">
        <v>1539</v>
      </c>
      <c r="D116" s="102" t="s">
        <v>100</v>
      </c>
      <c r="E116" s="102" t="s">
        <v>123</v>
      </c>
      <c r="F116" s="102" t="s">
        <v>1540</v>
      </c>
      <c r="G116" s="102" t="s">
        <v>827</v>
      </c>
      <c r="H116" s="102" t="s">
        <v>102</v>
      </c>
      <c r="I116" s="103">
        <v>3069</v>
      </c>
      <c r="J116" s="103">
        <v>18860</v>
      </c>
      <c r="K116" s="103">
        <v>0</v>
      </c>
      <c r="L116" s="103">
        <v>578.8134</v>
      </c>
      <c r="M116" s="104">
        <v>8.0000000000000004E-4</v>
      </c>
      <c r="N116" s="104">
        <v>1E-3</v>
      </c>
      <c r="O116" s="104">
        <v>2.0000000000000001E-4</v>
      </c>
    </row>
    <row r="117" spans="2:15" s="99" customFormat="1">
      <c r="B117" s="102" t="s">
        <v>1541</v>
      </c>
      <c r="C117" s="102" t="s">
        <v>1542</v>
      </c>
      <c r="D117" s="102" t="s">
        <v>100</v>
      </c>
      <c r="E117" s="102" t="s">
        <v>123</v>
      </c>
      <c r="F117" s="102" t="s">
        <v>1543</v>
      </c>
      <c r="G117" s="102" t="s">
        <v>827</v>
      </c>
      <c r="H117" s="102" t="s">
        <v>102</v>
      </c>
      <c r="I117" s="103">
        <v>9366.86</v>
      </c>
      <c r="J117" s="103">
        <v>8425</v>
      </c>
      <c r="K117" s="103">
        <v>0</v>
      </c>
      <c r="L117" s="103">
        <v>789.15795500000002</v>
      </c>
      <c r="M117" s="104">
        <v>6.9999999999999999E-4</v>
      </c>
      <c r="N117" s="104">
        <v>1.4E-3</v>
      </c>
      <c r="O117" s="104">
        <v>2.9999999999999997E-4</v>
      </c>
    </row>
    <row r="118" spans="2:15" s="99" customFormat="1">
      <c r="B118" s="102" t="s">
        <v>1544</v>
      </c>
      <c r="C118" s="102" t="s">
        <v>1545</v>
      </c>
      <c r="D118" s="102" t="s">
        <v>100</v>
      </c>
      <c r="E118" s="102" t="s">
        <v>123</v>
      </c>
      <c r="F118" s="102" t="s">
        <v>1546</v>
      </c>
      <c r="G118" s="102" t="s">
        <v>1547</v>
      </c>
      <c r="H118" s="102" t="s">
        <v>102</v>
      </c>
      <c r="I118" s="103">
        <v>35544</v>
      </c>
      <c r="J118" s="103">
        <v>1166</v>
      </c>
      <c r="K118" s="103">
        <v>0</v>
      </c>
      <c r="L118" s="103">
        <v>414.44304</v>
      </c>
      <c r="M118" s="104">
        <v>1E-3</v>
      </c>
      <c r="N118" s="104">
        <v>6.9999999999999999E-4</v>
      </c>
      <c r="O118" s="104">
        <v>1E-4</v>
      </c>
    </row>
    <row r="119" spans="2:15" s="99" customFormat="1">
      <c r="B119" s="102" t="s">
        <v>1548</v>
      </c>
      <c r="C119" s="102" t="s">
        <v>1549</v>
      </c>
      <c r="D119" s="102" t="s">
        <v>100</v>
      </c>
      <c r="E119" s="102" t="s">
        <v>123</v>
      </c>
      <c r="F119" s="102" t="s">
        <v>1550</v>
      </c>
      <c r="G119" s="102" t="s">
        <v>1547</v>
      </c>
      <c r="H119" s="102" t="s">
        <v>102</v>
      </c>
      <c r="I119" s="103">
        <v>56600</v>
      </c>
      <c r="J119" s="103">
        <v>1220</v>
      </c>
      <c r="K119" s="103">
        <v>0</v>
      </c>
      <c r="L119" s="103">
        <v>690.52</v>
      </c>
      <c r="M119" s="104">
        <v>1.1000000000000001E-3</v>
      </c>
      <c r="N119" s="104">
        <v>1.1999999999999999E-3</v>
      </c>
      <c r="O119" s="104">
        <v>2.0000000000000001E-4</v>
      </c>
    </row>
    <row r="120" spans="2:15" s="99" customFormat="1">
      <c r="B120" s="102" t="s">
        <v>1551</v>
      </c>
      <c r="C120" s="102">
        <v>10810740</v>
      </c>
      <c r="D120" s="102" t="s">
        <v>100</v>
      </c>
      <c r="E120" s="102" t="s">
        <v>123</v>
      </c>
      <c r="F120" s="102" t="s">
        <v>1552</v>
      </c>
      <c r="G120" s="102" t="s">
        <v>1046</v>
      </c>
      <c r="H120" s="102" t="s">
        <v>102</v>
      </c>
      <c r="I120" s="103">
        <v>4300</v>
      </c>
      <c r="J120" s="103">
        <f>L120/I120*100*1000</f>
        <v>9358.5245901639319</v>
      </c>
      <c r="K120" s="103">
        <v>0</v>
      </c>
      <c r="L120" s="103">
        <f>402416.557377049/1000</f>
        <v>402.416557377049</v>
      </c>
      <c r="M120" s="104">
        <v>1.1999999999999999E-3</v>
      </c>
      <c r="N120" s="104">
        <f>L120/$L$11</f>
        <v>6.8893938100807216E-4</v>
      </c>
      <c r="O120" s="104">
        <f>L120/'סכום נכסי הקרן'!$C$42</f>
        <v>1.2926268723210713E-4</v>
      </c>
    </row>
    <row r="121" spans="2:15" s="99" customFormat="1">
      <c r="B121" s="102" t="s">
        <v>1551</v>
      </c>
      <c r="C121" s="102">
        <v>1081074</v>
      </c>
      <c r="D121" s="102" t="s">
        <v>100</v>
      </c>
      <c r="E121" s="102" t="s">
        <v>123</v>
      </c>
      <c r="F121" s="102" t="s">
        <v>1552</v>
      </c>
      <c r="G121" s="102" t="s">
        <v>1046</v>
      </c>
      <c r="H121" s="102" t="s">
        <v>102</v>
      </c>
      <c r="I121" s="103">
        <v>15270</v>
      </c>
      <c r="J121" s="103">
        <f>L121/I121*100*1000</f>
        <v>9450</v>
      </c>
      <c r="K121" s="103">
        <v>0</v>
      </c>
      <c r="L121" s="103">
        <f>1443015/1000</f>
        <v>1443.0150000000001</v>
      </c>
      <c r="M121" s="104">
        <v>0</v>
      </c>
      <c r="N121" s="104">
        <f>L121/$L$11</f>
        <v>2.4704496936339593E-3</v>
      </c>
      <c r="O121" s="104">
        <f>L121/'סכום נכסי הקרן'!$C$42</f>
        <v>4.6351968674457263E-4</v>
      </c>
    </row>
    <row r="122" spans="2:15" s="99" customFormat="1">
      <c r="B122" s="102" t="s">
        <v>1553</v>
      </c>
      <c r="C122" s="102" t="s">
        <v>1554</v>
      </c>
      <c r="D122" s="102" t="s">
        <v>100</v>
      </c>
      <c r="E122" s="102" t="s">
        <v>123</v>
      </c>
      <c r="F122" s="102" t="s">
        <v>1555</v>
      </c>
      <c r="G122" s="102" t="s">
        <v>1046</v>
      </c>
      <c r="H122" s="102" t="s">
        <v>102</v>
      </c>
      <c r="I122" s="103">
        <v>15428</v>
      </c>
      <c r="J122" s="103">
        <v>9804</v>
      </c>
      <c r="K122" s="103">
        <v>0</v>
      </c>
      <c r="L122" s="103">
        <v>1512.5611200000001</v>
      </c>
      <c r="M122" s="104">
        <v>2.9999999999999997E-4</v>
      </c>
      <c r="N122" s="104">
        <v>2.5999999999999999E-3</v>
      </c>
      <c r="O122" s="104">
        <v>5.0000000000000001E-4</v>
      </c>
    </row>
    <row r="123" spans="2:15" s="99" customFormat="1">
      <c r="B123" s="102" t="s">
        <v>1556</v>
      </c>
      <c r="C123" s="102" t="s">
        <v>1557</v>
      </c>
      <c r="D123" s="102" t="s">
        <v>100</v>
      </c>
      <c r="E123" s="102" t="s">
        <v>123</v>
      </c>
      <c r="F123" s="102" t="s">
        <v>1558</v>
      </c>
      <c r="G123" s="102" t="s">
        <v>607</v>
      </c>
      <c r="H123" s="102" t="s">
        <v>102</v>
      </c>
      <c r="I123" s="103">
        <v>2589.67</v>
      </c>
      <c r="J123" s="103">
        <v>34610</v>
      </c>
      <c r="K123" s="103">
        <v>0</v>
      </c>
      <c r="L123" s="103">
        <v>896.28478700000005</v>
      </c>
      <c r="M123" s="104">
        <v>2.0999999999999999E-3</v>
      </c>
      <c r="N123" s="104">
        <v>1.5E-3</v>
      </c>
      <c r="O123" s="104">
        <v>2.9999999999999997E-4</v>
      </c>
    </row>
    <row r="124" spans="2:15" s="99" customFormat="1">
      <c r="B124" s="102" t="s">
        <v>1559</v>
      </c>
      <c r="C124" s="102" t="s">
        <v>1560</v>
      </c>
      <c r="D124" s="102" t="s">
        <v>100</v>
      </c>
      <c r="E124" s="102" t="s">
        <v>123</v>
      </c>
      <c r="F124" s="102" t="s">
        <v>1561</v>
      </c>
      <c r="G124" s="102" t="s">
        <v>1402</v>
      </c>
      <c r="H124" s="102" t="s">
        <v>102</v>
      </c>
      <c r="I124" s="103">
        <v>14497.16</v>
      </c>
      <c r="J124" s="103">
        <v>10070</v>
      </c>
      <c r="K124" s="103">
        <v>0</v>
      </c>
      <c r="L124" s="103">
        <v>1459.864012</v>
      </c>
      <c r="M124" s="104">
        <v>1.6000000000000001E-3</v>
      </c>
      <c r="N124" s="104">
        <v>2.5000000000000001E-3</v>
      </c>
      <c r="O124" s="104">
        <v>5.0000000000000001E-4</v>
      </c>
    </row>
    <row r="125" spans="2:15" s="99" customFormat="1">
      <c r="B125" s="102" t="s">
        <v>1562</v>
      </c>
      <c r="C125" s="102" t="s">
        <v>1563</v>
      </c>
      <c r="D125" s="102" t="s">
        <v>100</v>
      </c>
      <c r="E125" s="102" t="s">
        <v>123</v>
      </c>
      <c r="F125" s="102" t="s">
        <v>1564</v>
      </c>
      <c r="G125" s="102" t="s">
        <v>1402</v>
      </c>
      <c r="H125" s="102" t="s">
        <v>102</v>
      </c>
      <c r="I125" s="103">
        <v>11779</v>
      </c>
      <c r="J125" s="103">
        <v>26780</v>
      </c>
      <c r="K125" s="103">
        <v>0</v>
      </c>
      <c r="L125" s="103">
        <v>3154.4162000000001</v>
      </c>
      <c r="M125" s="104">
        <v>4.1999999999999997E-3</v>
      </c>
      <c r="N125" s="104">
        <v>5.4000000000000003E-3</v>
      </c>
      <c r="O125" s="104">
        <v>1E-3</v>
      </c>
    </row>
    <row r="126" spans="2:15" s="99" customFormat="1">
      <c r="B126" s="102" t="s">
        <v>1565</v>
      </c>
      <c r="C126" s="102" t="s">
        <v>1566</v>
      </c>
      <c r="D126" s="102" t="s">
        <v>100</v>
      </c>
      <c r="E126" s="102" t="s">
        <v>123</v>
      </c>
      <c r="F126" s="102" t="s">
        <v>695</v>
      </c>
      <c r="G126" s="102" t="s">
        <v>647</v>
      </c>
      <c r="H126" s="102" t="s">
        <v>102</v>
      </c>
      <c r="I126" s="103">
        <v>283263</v>
      </c>
      <c r="J126" s="103">
        <v>656.2</v>
      </c>
      <c r="K126" s="103">
        <v>0</v>
      </c>
      <c r="L126" s="103">
        <v>1858.771806</v>
      </c>
      <c r="M126" s="104">
        <v>1.6999999999999999E-3</v>
      </c>
      <c r="N126" s="104">
        <v>3.2000000000000002E-3</v>
      </c>
      <c r="O126" s="104">
        <v>5.9999999999999995E-4</v>
      </c>
    </row>
    <row r="127" spans="2:15" s="99" customFormat="1">
      <c r="B127" s="102" t="s">
        <v>1567</v>
      </c>
      <c r="C127" s="102" t="s">
        <v>1568</v>
      </c>
      <c r="D127" s="102" t="s">
        <v>100</v>
      </c>
      <c r="E127" s="102" t="s">
        <v>123</v>
      </c>
      <c r="F127" s="102" t="s">
        <v>1569</v>
      </c>
      <c r="G127" s="102" t="s">
        <v>647</v>
      </c>
      <c r="H127" s="102" t="s">
        <v>102</v>
      </c>
      <c r="I127" s="103">
        <v>16781.29</v>
      </c>
      <c r="J127" s="103">
        <v>8937</v>
      </c>
      <c r="K127" s="103">
        <v>0</v>
      </c>
      <c r="L127" s="103">
        <v>1499.7438873000001</v>
      </c>
      <c r="M127" s="104">
        <v>3.0999999999999999E-3</v>
      </c>
      <c r="N127" s="104">
        <v>2.5999999999999999E-3</v>
      </c>
      <c r="O127" s="104">
        <v>5.0000000000000001E-4</v>
      </c>
    </row>
    <row r="128" spans="2:15" s="99" customFormat="1">
      <c r="B128" s="102" t="s">
        <v>1570</v>
      </c>
      <c r="C128" s="102">
        <v>3660130</v>
      </c>
      <c r="D128" s="102" t="s">
        <v>100</v>
      </c>
      <c r="E128" s="102" t="s">
        <v>123</v>
      </c>
      <c r="F128" s="102" t="s">
        <v>741</v>
      </c>
      <c r="G128" s="102" t="s">
        <v>457</v>
      </c>
      <c r="H128" s="102" t="s">
        <v>102</v>
      </c>
      <c r="I128" s="103">
        <v>144319</v>
      </c>
      <c r="J128" s="103">
        <f>L128/I128*100*1000</f>
        <v>302.56021382428588</v>
      </c>
      <c r="K128" s="103">
        <v>0</v>
      </c>
      <c r="L128" s="103">
        <f>504.972181-68.3203060109288</f>
        <v>436.65187498907119</v>
      </c>
      <c r="M128" s="104">
        <v>5.0000000000000001E-4</v>
      </c>
      <c r="N128" s="104">
        <f>L128/$L$11</f>
        <v>7.4755043488213544E-4</v>
      </c>
      <c r="O128" s="104">
        <f>L128/'סכום נכסי הקרן'!$C$42</f>
        <v>1.4025962329661476E-4</v>
      </c>
    </row>
    <row r="129" spans="2:15" s="99" customFormat="1">
      <c r="B129" s="102" t="s">
        <v>1571</v>
      </c>
      <c r="C129" s="102" t="s">
        <v>1572</v>
      </c>
      <c r="D129" s="102" t="s">
        <v>100</v>
      </c>
      <c r="E129" s="102" t="s">
        <v>123</v>
      </c>
      <c r="F129" s="102" t="s">
        <v>456</v>
      </c>
      <c r="G129" s="102" t="s">
        <v>457</v>
      </c>
      <c r="H129" s="102" t="s">
        <v>102</v>
      </c>
      <c r="I129" s="103">
        <v>14849.7</v>
      </c>
      <c r="J129" s="103">
        <v>15570</v>
      </c>
      <c r="K129" s="103">
        <v>0</v>
      </c>
      <c r="L129" s="103">
        <v>2312.0982899999999</v>
      </c>
      <c r="M129" s="104">
        <v>6.9999999999999999E-4</v>
      </c>
      <c r="N129" s="104">
        <v>4.0000000000000001E-3</v>
      </c>
      <c r="O129" s="104">
        <v>6.9999999999999999E-4</v>
      </c>
    </row>
    <row r="130" spans="2:15" s="99" customFormat="1">
      <c r="B130" s="102" t="s">
        <v>1573</v>
      </c>
      <c r="C130" s="102" t="s">
        <v>1574</v>
      </c>
      <c r="D130" s="102" t="s">
        <v>100</v>
      </c>
      <c r="E130" s="102" t="s">
        <v>123</v>
      </c>
      <c r="F130" s="102" t="s">
        <v>1575</v>
      </c>
      <c r="G130" s="102" t="s">
        <v>1576</v>
      </c>
      <c r="H130" s="102" t="s">
        <v>102</v>
      </c>
      <c r="I130" s="103">
        <v>606678</v>
      </c>
      <c r="J130" s="103">
        <v>202.2</v>
      </c>
      <c r="K130" s="103">
        <v>0</v>
      </c>
      <c r="L130" s="103">
        <v>1226.702916</v>
      </c>
      <c r="M130" s="104">
        <v>2E-3</v>
      </c>
      <c r="N130" s="104">
        <v>2.0999999999999999E-3</v>
      </c>
      <c r="O130" s="104">
        <v>4.0000000000000002E-4</v>
      </c>
    </row>
    <row r="131" spans="2:15" s="99" customFormat="1">
      <c r="B131" s="102" t="s">
        <v>1577</v>
      </c>
      <c r="C131" s="102" t="s">
        <v>1578</v>
      </c>
      <c r="D131" s="102" t="s">
        <v>100</v>
      </c>
      <c r="E131" s="102" t="s">
        <v>123</v>
      </c>
      <c r="F131" s="102" t="s">
        <v>1579</v>
      </c>
      <c r="G131" s="102" t="s">
        <v>1576</v>
      </c>
      <c r="H131" s="102" t="s">
        <v>102</v>
      </c>
      <c r="I131" s="103">
        <v>14354</v>
      </c>
      <c r="J131" s="103">
        <v>1686</v>
      </c>
      <c r="K131" s="103">
        <v>0</v>
      </c>
      <c r="L131" s="103">
        <v>242.00844000000001</v>
      </c>
      <c r="M131" s="104">
        <v>1.5E-3</v>
      </c>
      <c r="N131" s="104">
        <v>4.0000000000000002E-4</v>
      </c>
      <c r="O131" s="104">
        <v>1E-4</v>
      </c>
    </row>
    <row r="132" spans="2:15" s="99" customFormat="1">
      <c r="B132" s="102" t="s">
        <v>1580</v>
      </c>
      <c r="C132" s="102" t="s">
        <v>1581</v>
      </c>
      <c r="D132" s="102" t="s">
        <v>100</v>
      </c>
      <c r="E132" s="102" t="s">
        <v>123</v>
      </c>
      <c r="F132" s="102" t="s">
        <v>1582</v>
      </c>
      <c r="G132" s="102" t="s">
        <v>1576</v>
      </c>
      <c r="H132" s="102" t="s">
        <v>102</v>
      </c>
      <c r="I132" s="103">
        <v>141021</v>
      </c>
      <c r="J132" s="103">
        <v>483.3</v>
      </c>
      <c r="K132" s="103">
        <v>0</v>
      </c>
      <c r="L132" s="103">
        <v>681.55449299999998</v>
      </c>
      <c r="M132" s="104">
        <v>2.0999999999999999E-3</v>
      </c>
      <c r="N132" s="104">
        <v>1.1999999999999999E-3</v>
      </c>
      <c r="O132" s="104">
        <v>2.0000000000000001E-4</v>
      </c>
    </row>
    <row r="133" spans="2:15" s="99" customFormat="1">
      <c r="B133" s="102" t="s">
        <v>1583</v>
      </c>
      <c r="C133" s="102" t="s">
        <v>1584</v>
      </c>
      <c r="D133" s="102" t="s">
        <v>100</v>
      </c>
      <c r="E133" s="102" t="s">
        <v>123</v>
      </c>
      <c r="F133" s="102" t="s">
        <v>1585</v>
      </c>
      <c r="G133" s="102" t="s">
        <v>125</v>
      </c>
      <c r="H133" s="102" t="s">
        <v>102</v>
      </c>
      <c r="I133" s="103">
        <v>71076</v>
      </c>
      <c r="J133" s="103">
        <v>424.3</v>
      </c>
      <c r="K133" s="103">
        <v>0</v>
      </c>
      <c r="L133" s="103">
        <v>301.575468</v>
      </c>
      <c r="M133" s="104">
        <v>6.9999999999999999E-4</v>
      </c>
      <c r="N133" s="104">
        <v>5.0000000000000001E-4</v>
      </c>
      <c r="O133" s="104">
        <v>1E-4</v>
      </c>
    </row>
    <row r="134" spans="2:15" s="99" customFormat="1">
      <c r="B134" s="102" t="s">
        <v>1586</v>
      </c>
      <c r="C134" s="102" t="s">
        <v>1587</v>
      </c>
      <c r="D134" s="102" t="s">
        <v>100</v>
      </c>
      <c r="E134" s="102" t="s">
        <v>123</v>
      </c>
      <c r="F134" s="102" t="s">
        <v>1588</v>
      </c>
      <c r="G134" s="102" t="s">
        <v>125</v>
      </c>
      <c r="H134" s="102" t="s">
        <v>102</v>
      </c>
      <c r="I134" s="103">
        <v>170500</v>
      </c>
      <c r="J134" s="103">
        <v>195.6</v>
      </c>
      <c r="K134" s="103">
        <v>0</v>
      </c>
      <c r="L134" s="103">
        <v>333.49799999999999</v>
      </c>
      <c r="M134" s="104">
        <v>2.5000000000000001E-3</v>
      </c>
      <c r="N134" s="104">
        <v>5.9999999999999995E-4</v>
      </c>
      <c r="O134" s="104">
        <v>1E-4</v>
      </c>
    </row>
    <row r="135" spans="2:15" s="99" customFormat="1">
      <c r="B135" s="102" t="s">
        <v>1589</v>
      </c>
      <c r="C135" s="102" t="s">
        <v>1590</v>
      </c>
      <c r="D135" s="102" t="s">
        <v>100</v>
      </c>
      <c r="E135" s="102" t="s">
        <v>123</v>
      </c>
      <c r="F135" s="102" t="s">
        <v>1591</v>
      </c>
      <c r="G135" s="102" t="s">
        <v>125</v>
      </c>
      <c r="H135" s="102" t="s">
        <v>102</v>
      </c>
      <c r="I135" s="103">
        <v>171975</v>
      </c>
      <c r="J135" s="103">
        <v>611.1</v>
      </c>
      <c r="K135" s="103">
        <v>0</v>
      </c>
      <c r="L135" s="103">
        <v>1050.9392250000001</v>
      </c>
      <c r="M135" s="104">
        <v>2.2000000000000001E-3</v>
      </c>
      <c r="N135" s="104">
        <v>1.8E-3</v>
      </c>
      <c r="O135" s="104">
        <v>2.9999999999999997E-4</v>
      </c>
    </row>
    <row r="136" spans="2:15" s="99" customFormat="1">
      <c r="B136" s="102" t="s">
        <v>1592</v>
      </c>
      <c r="C136" s="102" t="s">
        <v>1593</v>
      </c>
      <c r="D136" s="102" t="s">
        <v>100</v>
      </c>
      <c r="E136" s="102" t="s">
        <v>123</v>
      </c>
      <c r="F136" s="102" t="s">
        <v>1594</v>
      </c>
      <c r="G136" s="102" t="s">
        <v>1336</v>
      </c>
      <c r="H136" s="102" t="s">
        <v>102</v>
      </c>
      <c r="I136" s="103">
        <v>69761</v>
      </c>
      <c r="J136" s="103">
        <v>125</v>
      </c>
      <c r="K136" s="103">
        <v>0</v>
      </c>
      <c r="L136" s="103">
        <v>87.201250000000002</v>
      </c>
      <c r="M136" s="104">
        <v>2E-3</v>
      </c>
      <c r="N136" s="104">
        <v>1E-4</v>
      </c>
      <c r="O136" s="104">
        <v>0</v>
      </c>
    </row>
    <row r="137" spans="2:15" s="99" customFormat="1">
      <c r="B137" s="102" t="s">
        <v>1595</v>
      </c>
      <c r="C137" s="102">
        <v>11699450</v>
      </c>
      <c r="D137" s="102" t="s">
        <v>100</v>
      </c>
      <c r="E137" s="102" t="s">
        <v>123</v>
      </c>
      <c r="F137" s="102" t="s">
        <v>1596</v>
      </c>
      <c r="G137" s="102" t="s">
        <v>1336</v>
      </c>
      <c r="H137" s="102" t="s">
        <v>102</v>
      </c>
      <c r="I137" s="103">
        <v>302000</v>
      </c>
      <c r="J137" s="103">
        <f>L137/I137*100*1000</f>
        <v>182.05081967213113</v>
      </c>
      <c r="K137" s="103">
        <v>0</v>
      </c>
      <c r="L137" s="103">
        <f>570.176-20.382524590164</f>
        <v>549.79347540983599</v>
      </c>
      <c r="M137" s="104">
        <v>3.3E-3</v>
      </c>
      <c r="N137" s="104">
        <f>L137/$L$11</f>
        <v>9.4124948312261409E-4</v>
      </c>
      <c r="O137" s="104">
        <f>L137/'סכום נכסי הקרן'!$C$42</f>
        <v>1.766025297700835E-4</v>
      </c>
    </row>
    <row r="138" spans="2:15" s="99" customFormat="1">
      <c r="B138" s="102" t="s">
        <v>1597</v>
      </c>
      <c r="C138" s="102" t="s">
        <v>1598</v>
      </c>
      <c r="D138" s="102" t="s">
        <v>100</v>
      </c>
      <c r="E138" s="102" t="s">
        <v>123</v>
      </c>
      <c r="F138" s="102" t="s">
        <v>983</v>
      </c>
      <c r="G138" s="102" t="s">
        <v>586</v>
      </c>
      <c r="H138" s="102" t="s">
        <v>102</v>
      </c>
      <c r="I138" s="103">
        <v>29074</v>
      </c>
      <c r="J138" s="103">
        <v>5171</v>
      </c>
      <c r="K138" s="103">
        <v>0</v>
      </c>
      <c r="L138" s="103">
        <v>1503.4165399999999</v>
      </c>
      <c r="M138" s="104">
        <v>2E-3</v>
      </c>
      <c r="N138" s="104">
        <v>2.5999999999999999E-3</v>
      </c>
      <c r="O138" s="104">
        <v>5.0000000000000001E-4</v>
      </c>
    </row>
    <row r="139" spans="2:15" s="99" customFormat="1">
      <c r="B139" s="102" t="s">
        <v>1599</v>
      </c>
      <c r="C139" s="102" t="s">
        <v>1600</v>
      </c>
      <c r="D139" s="102" t="s">
        <v>100</v>
      </c>
      <c r="E139" s="102" t="s">
        <v>123</v>
      </c>
      <c r="F139" s="102" t="s">
        <v>1601</v>
      </c>
      <c r="G139" s="102" t="s">
        <v>896</v>
      </c>
      <c r="H139" s="102" t="s">
        <v>102</v>
      </c>
      <c r="I139" s="103">
        <v>2413</v>
      </c>
      <c r="J139" s="103">
        <v>28270</v>
      </c>
      <c r="K139" s="103">
        <v>0</v>
      </c>
      <c r="L139" s="103">
        <v>682.15509999999995</v>
      </c>
      <c r="M139" s="104">
        <v>5.0000000000000001E-4</v>
      </c>
      <c r="N139" s="104">
        <v>1.1999999999999999E-3</v>
      </c>
      <c r="O139" s="104">
        <v>2.0000000000000001E-4</v>
      </c>
    </row>
    <row r="140" spans="2:15" s="99" customFormat="1">
      <c r="B140" s="102" t="s">
        <v>1602</v>
      </c>
      <c r="C140" s="102" t="s">
        <v>1603</v>
      </c>
      <c r="D140" s="102" t="s">
        <v>100</v>
      </c>
      <c r="E140" s="102" t="s">
        <v>123</v>
      </c>
      <c r="F140" s="102" t="s">
        <v>1604</v>
      </c>
      <c r="G140" s="102" t="s">
        <v>426</v>
      </c>
      <c r="H140" s="102" t="s">
        <v>102</v>
      </c>
      <c r="I140" s="103">
        <v>455337.48</v>
      </c>
      <c r="J140" s="103">
        <v>439.9</v>
      </c>
      <c r="K140" s="103">
        <v>0</v>
      </c>
      <c r="L140" s="103">
        <v>2003.0295745200001</v>
      </c>
      <c r="M140" s="104">
        <v>8.3000000000000001E-3</v>
      </c>
      <c r="N140" s="104">
        <v>3.3999999999999998E-3</v>
      </c>
      <c r="O140" s="104">
        <v>5.9999999999999995E-4</v>
      </c>
    </row>
    <row r="141" spans="2:15" s="99" customFormat="1">
      <c r="B141" s="102" t="s">
        <v>1605</v>
      </c>
      <c r="C141" s="102" t="s">
        <v>1606</v>
      </c>
      <c r="D141" s="102" t="s">
        <v>100</v>
      </c>
      <c r="E141" s="102" t="s">
        <v>123</v>
      </c>
      <c r="F141" s="102" t="s">
        <v>1012</v>
      </c>
      <c r="G141" s="102" t="s">
        <v>426</v>
      </c>
      <c r="H141" s="102" t="s">
        <v>102</v>
      </c>
      <c r="I141" s="103">
        <v>78370</v>
      </c>
      <c r="J141" s="103">
        <v>3556</v>
      </c>
      <c r="K141" s="103">
        <v>0</v>
      </c>
      <c r="L141" s="103">
        <v>2786.8371999999999</v>
      </c>
      <c r="M141" s="104">
        <v>4.7000000000000002E-3</v>
      </c>
      <c r="N141" s="104">
        <v>4.7999999999999996E-3</v>
      </c>
      <c r="O141" s="104">
        <v>8.9999999999999998E-4</v>
      </c>
    </row>
    <row r="142" spans="2:15" s="99" customFormat="1">
      <c r="B142" s="102" t="s">
        <v>1607</v>
      </c>
      <c r="C142" s="102" t="s">
        <v>1608</v>
      </c>
      <c r="D142" s="102" t="s">
        <v>100</v>
      </c>
      <c r="E142" s="102" t="s">
        <v>123</v>
      </c>
      <c r="F142" s="102" t="s">
        <v>1609</v>
      </c>
      <c r="G142" s="102" t="s">
        <v>129</v>
      </c>
      <c r="H142" s="102" t="s">
        <v>102</v>
      </c>
      <c r="I142" s="103">
        <v>7963</v>
      </c>
      <c r="J142" s="103">
        <v>3543</v>
      </c>
      <c r="K142" s="103">
        <v>0</v>
      </c>
      <c r="L142" s="103">
        <v>282.12909000000002</v>
      </c>
      <c r="M142" s="104">
        <v>6.9999999999999999E-4</v>
      </c>
      <c r="N142" s="104">
        <v>5.0000000000000001E-4</v>
      </c>
      <c r="O142" s="104">
        <v>1E-4</v>
      </c>
    </row>
    <row r="143" spans="2:15" s="99" customFormat="1">
      <c r="B143" s="102" t="s">
        <v>1610</v>
      </c>
      <c r="C143" s="102" t="s">
        <v>1611</v>
      </c>
      <c r="D143" s="102" t="s">
        <v>100</v>
      </c>
      <c r="E143" s="102" t="s">
        <v>123</v>
      </c>
      <c r="F143" s="102" t="s">
        <v>1079</v>
      </c>
      <c r="G143" s="102" t="s">
        <v>132</v>
      </c>
      <c r="H143" s="102" t="s">
        <v>102</v>
      </c>
      <c r="I143" s="103">
        <v>68954.73</v>
      </c>
      <c r="J143" s="103">
        <v>1582</v>
      </c>
      <c r="K143" s="103">
        <v>0</v>
      </c>
      <c r="L143" s="103">
        <v>1090.8638286</v>
      </c>
      <c r="M143" s="104">
        <v>5.9999999999999995E-4</v>
      </c>
      <c r="N143" s="104">
        <v>1.9E-3</v>
      </c>
      <c r="O143" s="104">
        <v>4.0000000000000002E-4</v>
      </c>
    </row>
    <row r="144" spans="2:15" s="99" customFormat="1">
      <c r="B144" s="98" t="s">
        <v>1612</v>
      </c>
      <c r="C144" s="107"/>
      <c r="D144" s="107"/>
      <c r="I144" s="100">
        <v>0</v>
      </c>
      <c r="K144" s="100">
        <v>0</v>
      </c>
      <c r="L144" s="100">
        <v>0</v>
      </c>
      <c r="N144" s="101">
        <v>0</v>
      </c>
      <c r="O144" s="101">
        <v>0</v>
      </c>
    </row>
    <row r="145" spans="2:15" s="99" customFormat="1">
      <c r="B145" s="102" t="s">
        <v>222</v>
      </c>
      <c r="C145" s="102" t="s">
        <v>222</v>
      </c>
      <c r="D145" s="107"/>
      <c r="G145" s="102" t="s">
        <v>222</v>
      </c>
      <c r="H145" s="102" t="s">
        <v>222</v>
      </c>
      <c r="I145" s="103">
        <v>0</v>
      </c>
      <c r="J145" s="103">
        <v>0</v>
      </c>
      <c r="L145" s="103">
        <v>0</v>
      </c>
      <c r="M145" s="104">
        <v>0</v>
      </c>
      <c r="N145" s="104">
        <v>0</v>
      </c>
      <c r="O145" s="104">
        <v>0</v>
      </c>
    </row>
    <row r="146" spans="2:15" s="99" customFormat="1">
      <c r="B146" s="98" t="s">
        <v>227</v>
      </c>
      <c r="C146" s="107"/>
      <c r="D146" s="107"/>
      <c r="I146" s="100">
        <v>337444.36</v>
      </c>
      <c r="K146" s="100">
        <v>15.67201</v>
      </c>
      <c r="L146" s="100">
        <v>22405.876112057609</v>
      </c>
      <c r="N146" s="101">
        <v>3.8399999999999997E-2</v>
      </c>
      <c r="O146" s="101">
        <v>7.1999999999999998E-3</v>
      </c>
    </row>
    <row r="147" spans="2:15" s="99" customFormat="1">
      <c r="B147" s="98" t="s">
        <v>360</v>
      </c>
      <c r="C147" s="107"/>
      <c r="D147" s="107"/>
      <c r="I147" s="100">
        <v>107344</v>
      </c>
      <c r="K147" s="100">
        <v>2.4227300000000001</v>
      </c>
      <c r="L147" s="100">
        <v>16512.211725000001</v>
      </c>
      <c r="N147" s="101">
        <v>2.8299999999999999E-2</v>
      </c>
      <c r="O147" s="101">
        <v>5.3E-3</v>
      </c>
    </row>
    <row r="148" spans="2:15" s="99" customFormat="1">
      <c r="B148" s="102" t="s">
        <v>1613</v>
      </c>
      <c r="C148" s="102" t="s">
        <v>1614</v>
      </c>
      <c r="D148" s="102" t="s">
        <v>1615</v>
      </c>
      <c r="E148" s="102" t="s">
        <v>1181</v>
      </c>
      <c r="F148" s="102" t="s">
        <v>1616</v>
      </c>
      <c r="G148" s="102" t="s">
        <v>1617</v>
      </c>
      <c r="H148" s="102" t="s">
        <v>106</v>
      </c>
      <c r="I148" s="103">
        <v>17220</v>
      </c>
      <c r="J148" s="103">
        <v>2241</v>
      </c>
      <c r="K148" s="103">
        <v>0</v>
      </c>
      <c r="L148" s="103">
        <v>1350.6506999999999</v>
      </c>
      <c r="M148" s="104">
        <v>2.0000000000000001E-4</v>
      </c>
      <c r="N148" s="104">
        <v>2.3E-3</v>
      </c>
      <c r="O148" s="104">
        <v>4.0000000000000002E-4</v>
      </c>
    </row>
    <row r="149" spans="2:15" s="99" customFormat="1">
      <c r="B149" s="102" t="s">
        <v>1618</v>
      </c>
      <c r="C149" s="102" t="s">
        <v>1619</v>
      </c>
      <c r="D149" s="102" t="s">
        <v>1615</v>
      </c>
      <c r="E149" s="102" t="s">
        <v>1181</v>
      </c>
      <c r="F149" s="102" t="s">
        <v>1620</v>
      </c>
      <c r="G149" s="102" t="s">
        <v>1621</v>
      </c>
      <c r="H149" s="102" t="s">
        <v>106</v>
      </c>
      <c r="I149" s="103">
        <v>7825</v>
      </c>
      <c r="J149" s="103">
        <v>913</v>
      </c>
      <c r="K149" s="103">
        <v>0</v>
      </c>
      <c r="L149" s="103">
        <v>250.047875</v>
      </c>
      <c r="M149" s="104">
        <v>2.0000000000000001E-4</v>
      </c>
      <c r="N149" s="104">
        <v>4.0000000000000002E-4</v>
      </c>
      <c r="O149" s="104">
        <v>1E-4</v>
      </c>
    </row>
    <row r="150" spans="2:15" s="99" customFormat="1">
      <c r="B150" s="102" t="s">
        <v>1622</v>
      </c>
      <c r="C150" s="102" t="s">
        <v>1623</v>
      </c>
      <c r="D150" s="102" t="s">
        <v>349</v>
      </c>
      <c r="E150" s="102" t="s">
        <v>1181</v>
      </c>
      <c r="F150" s="102" t="s">
        <v>1624</v>
      </c>
      <c r="G150" s="102" t="s">
        <v>1621</v>
      </c>
      <c r="H150" s="102" t="s">
        <v>106</v>
      </c>
      <c r="I150" s="103">
        <v>12765</v>
      </c>
      <c r="J150" s="103">
        <v>3170</v>
      </c>
      <c r="K150" s="103">
        <v>0</v>
      </c>
      <c r="L150" s="103">
        <v>1416.27675</v>
      </c>
      <c r="M150" s="104">
        <v>2.9999999999999997E-4</v>
      </c>
      <c r="N150" s="104">
        <v>2.3999999999999998E-3</v>
      </c>
      <c r="O150" s="104">
        <v>5.0000000000000001E-4</v>
      </c>
    </row>
    <row r="151" spans="2:15" s="99" customFormat="1">
      <c r="B151" s="102" t="s">
        <v>1625</v>
      </c>
      <c r="C151" s="102" t="s">
        <v>1626</v>
      </c>
      <c r="D151" s="102" t="s">
        <v>1615</v>
      </c>
      <c r="E151" s="102" t="s">
        <v>1181</v>
      </c>
      <c r="F151" s="102" t="s">
        <v>1627</v>
      </c>
      <c r="G151" s="102" t="s">
        <v>1224</v>
      </c>
      <c r="H151" s="102" t="s">
        <v>106</v>
      </c>
      <c r="I151" s="103">
        <v>1325</v>
      </c>
      <c r="J151" s="103">
        <v>6555</v>
      </c>
      <c r="K151" s="103">
        <v>0</v>
      </c>
      <c r="L151" s="103">
        <v>303.98812500000003</v>
      </c>
      <c r="M151" s="104">
        <v>0</v>
      </c>
      <c r="N151" s="104">
        <v>5.0000000000000001E-4</v>
      </c>
      <c r="O151" s="104">
        <v>1E-4</v>
      </c>
    </row>
    <row r="152" spans="2:15" s="99" customFormat="1">
      <c r="B152" s="102" t="s">
        <v>1628</v>
      </c>
      <c r="C152" s="102" t="s">
        <v>1629</v>
      </c>
      <c r="D152" s="102" t="s">
        <v>1615</v>
      </c>
      <c r="E152" s="102" t="s">
        <v>1181</v>
      </c>
      <c r="F152" s="102" t="s">
        <v>1630</v>
      </c>
      <c r="G152" s="102" t="s">
        <v>1631</v>
      </c>
      <c r="H152" s="102" t="s">
        <v>106</v>
      </c>
      <c r="I152" s="103">
        <v>19550</v>
      </c>
      <c r="J152" s="103">
        <v>2167</v>
      </c>
      <c r="K152" s="103">
        <v>0</v>
      </c>
      <c r="L152" s="103">
        <v>1482.7697499999999</v>
      </c>
      <c r="M152" s="104">
        <v>4.0000000000000002E-4</v>
      </c>
      <c r="N152" s="104">
        <v>2.5000000000000001E-3</v>
      </c>
      <c r="O152" s="104">
        <v>5.0000000000000001E-4</v>
      </c>
    </row>
    <row r="153" spans="2:15" s="99" customFormat="1">
      <c r="B153" s="102" t="s">
        <v>1632</v>
      </c>
      <c r="C153" s="102" t="s">
        <v>1633</v>
      </c>
      <c r="D153" s="102" t="s">
        <v>349</v>
      </c>
      <c r="E153" s="102" t="s">
        <v>1181</v>
      </c>
      <c r="F153" s="102" t="s">
        <v>1634</v>
      </c>
      <c r="G153" s="102" t="s">
        <v>1631</v>
      </c>
      <c r="H153" s="102" t="s">
        <v>106</v>
      </c>
      <c r="I153" s="103">
        <v>9249</v>
      </c>
      <c r="J153" s="103">
        <v>27368</v>
      </c>
      <c r="K153" s="103">
        <v>0</v>
      </c>
      <c r="L153" s="103">
        <v>8859.4321199999995</v>
      </c>
      <c r="M153" s="104">
        <v>2.0000000000000001E-4</v>
      </c>
      <c r="N153" s="104">
        <v>1.52E-2</v>
      </c>
      <c r="O153" s="104">
        <v>2.8E-3</v>
      </c>
    </row>
    <row r="154" spans="2:15" s="99" customFormat="1">
      <c r="B154" s="102" t="s">
        <v>1635</v>
      </c>
      <c r="C154" s="102" t="s">
        <v>1636</v>
      </c>
      <c r="D154" s="102" t="s">
        <v>349</v>
      </c>
      <c r="E154" s="102" t="s">
        <v>1181</v>
      </c>
      <c r="F154" s="102" t="s">
        <v>1637</v>
      </c>
      <c r="G154" s="102" t="s">
        <v>1631</v>
      </c>
      <c r="H154" s="102" t="s">
        <v>106</v>
      </c>
      <c r="I154" s="103">
        <v>12387</v>
      </c>
      <c r="J154" s="103">
        <v>3365</v>
      </c>
      <c r="K154" s="103">
        <v>0</v>
      </c>
      <c r="L154" s="103">
        <v>1458.878925</v>
      </c>
      <c r="M154" s="104">
        <v>1.9E-3</v>
      </c>
      <c r="N154" s="104">
        <v>2.5000000000000001E-3</v>
      </c>
      <c r="O154" s="104">
        <v>5.0000000000000001E-4</v>
      </c>
    </row>
    <row r="155" spans="2:15" s="99" customFormat="1">
      <c r="B155" s="102" t="s">
        <v>1638</v>
      </c>
      <c r="C155" s="102" t="s">
        <v>1639</v>
      </c>
      <c r="D155" s="102" t="s">
        <v>349</v>
      </c>
      <c r="E155" s="102" t="s">
        <v>1181</v>
      </c>
      <c r="F155" s="102" t="s">
        <v>1640</v>
      </c>
      <c r="G155" s="102" t="s">
        <v>1212</v>
      </c>
      <c r="H155" s="102" t="s">
        <v>106</v>
      </c>
      <c r="I155" s="103">
        <v>6600</v>
      </c>
      <c r="J155" s="103">
        <v>2449</v>
      </c>
      <c r="K155" s="103">
        <v>2.4227300000000001</v>
      </c>
      <c r="L155" s="103">
        <v>568.14173000000005</v>
      </c>
      <c r="M155" s="104">
        <v>2.9999999999999997E-4</v>
      </c>
      <c r="N155" s="104">
        <v>1E-3</v>
      </c>
      <c r="O155" s="104">
        <v>2.0000000000000001E-4</v>
      </c>
    </row>
    <row r="156" spans="2:15" s="99" customFormat="1">
      <c r="B156" s="102" t="s">
        <v>1641</v>
      </c>
      <c r="C156" s="102" t="s">
        <v>1642</v>
      </c>
      <c r="D156" s="102" t="s">
        <v>349</v>
      </c>
      <c r="E156" s="102" t="s">
        <v>1181</v>
      </c>
      <c r="F156" s="102" t="s">
        <v>1643</v>
      </c>
      <c r="G156" s="102" t="s">
        <v>1212</v>
      </c>
      <c r="H156" s="102" t="s">
        <v>106</v>
      </c>
      <c r="I156" s="103">
        <v>20423</v>
      </c>
      <c r="J156" s="103">
        <v>1150</v>
      </c>
      <c r="K156" s="103">
        <v>0</v>
      </c>
      <c r="L156" s="103">
        <v>822.02575000000002</v>
      </c>
      <c r="M156" s="104">
        <v>1.4E-3</v>
      </c>
      <c r="N156" s="104">
        <v>1.4E-3</v>
      </c>
      <c r="O156" s="104">
        <v>2.9999999999999997E-4</v>
      </c>
    </row>
    <row r="157" spans="2:15" s="99" customFormat="1">
      <c r="B157" s="98" t="s">
        <v>361</v>
      </c>
      <c r="C157" s="107"/>
      <c r="D157" s="107"/>
      <c r="I157" s="100">
        <v>230100.36</v>
      </c>
      <c r="K157" s="100">
        <v>13.249280000000001</v>
      </c>
      <c r="L157" s="100">
        <v>5893.6643870576099</v>
      </c>
      <c r="N157" s="101">
        <v>1.01E-2</v>
      </c>
      <c r="O157" s="101">
        <v>1.9E-3</v>
      </c>
    </row>
    <row r="158" spans="2:15" s="99" customFormat="1">
      <c r="B158" s="102" t="s">
        <v>1644</v>
      </c>
      <c r="C158" s="102" t="s">
        <v>1645</v>
      </c>
      <c r="D158" s="102" t="s">
        <v>349</v>
      </c>
      <c r="E158" s="102" t="s">
        <v>1181</v>
      </c>
      <c r="F158" s="102" t="s">
        <v>1646</v>
      </c>
      <c r="G158" s="102" t="s">
        <v>1208</v>
      </c>
      <c r="H158" s="102" t="s">
        <v>106</v>
      </c>
      <c r="I158" s="103">
        <v>6396.35</v>
      </c>
      <c r="J158" s="103">
        <v>11912</v>
      </c>
      <c r="K158" s="103">
        <v>13.249280000000001</v>
      </c>
      <c r="L158" s="103">
        <v>2680.0155220000001</v>
      </c>
      <c r="M158" s="104">
        <v>0</v>
      </c>
      <c r="N158" s="104">
        <v>4.5999999999999999E-3</v>
      </c>
      <c r="O158" s="104">
        <v>8.9999999999999998E-4</v>
      </c>
    </row>
    <row r="159" spans="2:15" s="99" customFormat="1">
      <c r="B159" s="102" t="s">
        <v>1647</v>
      </c>
      <c r="C159" s="102" t="s">
        <v>1648</v>
      </c>
      <c r="D159" s="102" t="s">
        <v>1615</v>
      </c>
      <c r="E159" s="102" t="s">
        <v>1181</v>
      </c>
      <c r="F159" s="102" t="s">
        <v>1649</v>
      </c>
      <c r="G159" s="102" t="s">
        <v>1617</v>
      </c>
      <c r="H159" s="102" t="s">
        <v>106</v>
      </c>
      <c r="I159" s="103">
        <v>6672</v>
      </c>
      <c r="J159" s="103">
        <v>1047</v>
      </c>
      <c r="K159" s="103">
        <v>0</v>
      </c>
      <c r="L159" s="103">
        <v>244.49544</v>
      </c>
      <c r="M159" s="104">
        <v>0</v>
      </c>
      <c r="N159" s="104">
        <v>4.0000000000000002E-4</v>
      </c>
      <c r="O159" s="104">
        <v>1E-4</v>
      </c>
    </row>
    <row r="160" spans="2:15" s="99" customFormat="1">
      <c r="B160" s="102" t="s">
        <v>1650</v>
      </c>
      <c r="C160" s="102" t="s">
        <v>1651</v>
      </c>
      <c r="D160" s="102" t="s">
        <v>349</v>
      </c>
      <c r="E160" s="102" t="s">
        <v>1181</v>
      </c>
      <c r="F160" s="102" t="s">
        <v>1652</v>
      </c>
      <c r="G160" s="102" t="s">
        <v>1189</v>
      </c>
      <c r="H160" s="102" t="s">
        <v>106</v>
      </c>
      <c r="I160" s="103">
        <v>4394</v>
      </c>
      <c r="J160" s="103">
        <v>4057</v>
      </c>
      <c r="K160" s="103">
        <v>0</v>
      </c>
      <c r="L160" s="103">
        <v>623.92602999999997</v>
      </c>
      <c r="M160" s="104">
        <v>0</v>
      </c>
      <c r="N160" s="104">
        <v>1.1000000000000001E-3</v>
      </c>
      <c r="O160" s="104">
        <v>2.0000000000000001E-4</v>
      </c>
    </row>
    <row r="161" spans="2:15" s="99" customFormat="1">
      <c r="B161" s="102" t="s">
        <v>1653</v>
      </c>
      <c r="C161" s="102" t="s">
        <v>1654</v>
      </c>
      <c r="D161" s="102" t="s">
        <v>1228</v>
      </c>
      <c r="E161" s="102" t="s">
        <v>1181</v>
      </c>
      <c r="F161" s="102" t="s">
        <v>1229</v>
      </c>
      <c r="G161" s="102" t="s">
        <v>1230</v>
      </c>
      <c r="H161" s="102" t="s">
        <v>110</v>
      </c>
      <c r="I161" s="103">
        <v>212638.01</v>
      </c>
      <c r="J161" s="103">
        <v>303.29999999999973</v>
      </c>
      <c r="K161" s="103">
        <v>0</v>
      </c>
      <c r="L161" s="103">
        <v>2345.22739505761</v>
      </c>
      <c r="M161" s="104">
        <v>1E-4</v>
      </c>
      <c r="N161" s="104">
        <v>4.0000000000000001E-3</v>
      </c>
      <c r="O161" s="104">
        <v>8.0000000000000004E-4</v>
      </c>
    </row>
    <row r="162" spans="2:15" s="99" customFormat="1">
      <c r="B162" s="102" t="s">
        <v>229</v>
      </c>
      <c r="C162" s="107"/>
      <c r="D162" s="107"/>
    </row>
    <row r="163" spans="2:15">
      <c r="B163" t="s">
        <v>354</v>
      </c>
      <c r="E163" s="16"/>
      <c r="F163" s="16"/>
      <c r="G163" s="16"/>
    </row>
    <row r="164" spans="2:15">
      <c r="B164" t="s">
        <v>355</v>
      </c>
      <c r="E164" s="16"/>
      <c r="F164" s="16"/>
      <c r="G164" s="16"/>
    </row>
    <row r="165" spans="2:15">
      <c r="B165" t="s">
        <v>356</v>
      </c>
      <c r="E165" s="16"/>
      <c r="F165" s="16"/>
      <c r="G165" s="16"/>
    </row>
    <row r="166" spans="2:15">
      <c r="B166" t="s">
        <v>357</v>
      </c>
      <c r="E166" s="16"/>
      <c r="F166" s="16"/>
      <c r="G166" s="16"/>
    </row>
    <row r="167" spans="2:15">
      <c r="E167" s="16"/>
      <c r="F167" s="16"/>
      <c r="G167" s="16"/>
    </row>
    <row r="168" spans="2:15">
      <c r="E168" s="16"/>
      <c r="F168" s="16"/>
      <c r="G168" s="16"/>
    </row>
    <row r="169" spans="2:15">
      <c r="E169" s="16"/>
      <c r="F169" s="16"/>
      <c r="G169" s="16"/>
    </row>
    <row r="170" spans="2:15">
      <c r="E170" s="16"/>
      <c r="F170" s="16"/>
      <c r="G170" s="16"/>
    </row>
    <row r="171" spans="2:15">
      <c r="E171" s="16"/>
      <c r="F171" s="16"/>
      <c r="G171" s="16"/>
    </row>
    <row r="172" spans="2:15"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B248" s="16"/>
      <c r="E248" s="16"/>
      <c r="F248" s="16"/>
      <c r="G248" s="16"/>
    </row>
    <row r="249" spans="2:7">
      <c r="B249" s="16"/>
      <c r="E249" s="16"/>
      <c r="F249" s="16"/>
      <c r="G249" s="16"/>
    </row>
    <row r="250" spans="2:7">
      <c r="B250" s="19"/>
      <c r="E250" s="16"/>
      <c r="F250" s="16"/>
      <c r="G250" s="16"/>
    </row>
    <row r="251" spans="2:7">
      <c r="E251" s="16"/>
      <c r="F251" s="16"/>
      <c r="G251" s="16"/>
    </row>
    <row r="252" spans="2:7"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B269" s="16"/>
      <c r="E269" s="16"/>
      <c r="F269" s="16"/>
      <c r="G269" s="16"/>
    </row>
    <row r="270" spans="2:7">
      <c r="B270" s="16"/>
      <c r="E270" s="16"/>
      <c r="F270" s="16"/>
      <c r="G270" s="16"/>
    </row>
    <row r="271" spans="2:7">
      <c r="B271" s="19"/>
      <c r="E271" s="16"/>
      <c r="F271" s="16"/>
      <c r="G271" s="16"/>
    </row>
    <row r="272" spans="2:7">
      <c r="E272" s="16"/>
      <c r="F272" s="16"/>
      <c r="G272" s="16"/>
    </row>
    <row r="273" spans="5:7">
      <c r="E273" s="16"/>
      <c r="F273" s="16"/>
      <c r="G273" s="16"/>
    </row>
    <row r="274" spans="5:7">
      <c r="E274" s="16"/>
      <c r="F274" s="16"/>
      <c r="G274" s="16"/>
    </row>
    <row r="275" spans="5:7">
      <c r="E275" s="16"/>
      <c r="F275" s="16"/>
      <c r="G275" s="16"/>
    </row>
    <row r="276" spans="5:7">
      <c r="E276" s="16"/>
      <c r="F276" s="16"/>
      <c r="G276" s="16"/>
    </row>
    <row r="277" spans="5:7">
      <c r="E277" s="16"/>
      <c r="F277" s="16"/>
      <c r="G277" s="16"/>
    </row>
    <row r="278" spans="5:7">
      <c r="E278" s="16"/>
      <c r="F278" s="16"/>
      <c r="G278" s="16"/>
    </row>
    <row r="279" spans="5:7">
      <c r="E279" s="16"/>
      <c r="F279" s="16"/>
      <c r="G279" s="16"/>
    </row>
    <row r="280" spans="5:7">
      <c r="E280" s="16"/>
      <c r="F280" s="16"/>
      <c r="G280" s="16"/>
    </row>
    <row r="281" spans="5:7">
      <c r="E281" s="16"/>
      <c r="F281" s="16"/>
      <c r="G281" s="16"/>
    </row>
    <row r="282" spans="5:7">
      <c r="E282" s="16"/>
      <c r="F282" s="16"/>
      <c r="G282" s="16"/>
    </row>
    <row r="283" spans="5:7">
      <c r="E283" s="16"/>
      <c r="F283" s="16"/>
      <c r="G283" s="16"/>
    </row>
    <row r="284" spans="5:7">
      <c r="E284" s="16"/>
      <c r="F284" s="16"/>
      <c r="G284" s="16"/>
    </row>
    <row r="285" spans="5:7">
      <c r="E285" s="16"/>
      <c r="F285" s="16"/>
      <c r="G285" s="16"/>
    </row>
    <row r="286" spans="5:7">
      <c r="E286" s="16"/>
      <c r="F286" s="16"/>
      <c r="G286" s="16"/>
    </row>
    <row r="287" spans="5:7">
      <c r="E287" s="16"/>
      <c r="F287" s="16"/>
      <c r="G287" s="16"/>
    </row>
    <row r="288" spans="5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2:7">
      <c r="E321" s="16"/>
      <c r="F321" s="16"/>
      <c r="G321" s="16"/>
    </row>
    <row r="322" spans="2:7">
      <c r="E322" s="16"/>
      <c r="F322" s="16"/>
      <c r="G322" s="16"/>
    </row>
    <row r="323" spans="2:7">
      <c r="E323" s="16"/>
      <c r="F323" s="16"/>
      <c r="G323" s="16"/>
    </row>
    <row r="324" spans="2:7">
      <c r="E324" s="16"/>
      <c r="F324" s="16"/>
      <c r="G324" s="16"/>
    </row>
    <row r="325" spans="2:7">
      <c r="E325" s="16"/>
      <c r="F325" s="16"/>
      <c r="G325" s="16"/>
    </row>
    <row r="326" spans="2:7">
      <c r="E326" s="16"/>
      <c r="F326" s="16"/>
      <c r="G326" s="16"/>
    </row>
    <row r="327" spans="2:7">
      <c r="E327" s="16"/>
      <c r="F327" s="16"/>
      <c r="G327" s="16"/>
    </row>
    <row r="328" spans="2:7">
      <c r="E328" s="16"/>
      <c r="F328" s="16"/>
      <c r="G328" s="16"/>
    </row>
    <row r="329" spans="2:7">
      <c r="E329" s="16"/>
      <c r="F329" s="16"/>
      <c r="G329" s="16"/>
    </row>
    <row r="330" spans="2:7">
      <c r="E330" s="16"/>
      <c r="F330" s="16"/>
      <c r="G330" s="16"/>
    </row>
    <row r="331" spans="2:7">
      <c r="E331" s="16"/>
      <c r="F331" s="16"/>
      <c r="G331" s="16"/>
    </row>
    <row r="332" spans="2:7">
      <c r="E332" s="16"/>
      <c r="F332" s="16"/>
      <c r="G332" s="16"/>
    </row>
    <row r="333" spans="2:7">
      <c r="E333" s="16"/>
      <c r="F333" s="16"/>
      <c r="G333" s="16"/>
    </row>
    <row r="334" spans="2:7">
      <c r="E334" s="16"/>
      <c r="F334" s="16"/>
      <c r="G334" s="16"/>
    </row>
    <row r="335" spans="2:7">
      <c r="E335" s="16"/>
      <c r="F335" s="16"/>
      <c r="G335" s="16"/>
    </row>
    <row r="336" spans="2:7">
      <c r="B336" s="16"/>
      <c r="E336" s="16"/>
      <c r="F336" s="16"/>
      <c r="G336" s="16"/>
    </row>
    <row r="337" spans="2:7">
      <c r="B337" s="16"/>
      <c r="E337" s="16"/>
      <c r="F337" s="16"/>
      <c r="G337" s="16"/>
    </row>
    <row r="338" spans="2:7">
      <c r="B338" s="19"/>
    </row>
  </sheetData>
  <mergeCells count="2">
    <mergeCell ref="B6:O6"/>
    <mergeCell ref="B7:O7"/>
  </mergeCells>
  <dataValidations count="4">
    <dataValidation allowBlank="1" showInputMessage="1" showErrorMessage="1" sqref="A1 K9"/>
    <dataValidation type="list" allowBlank="1" showInputMessage="1" showErrorMessage="1" sqref="G12:G338">
      <formula1>$BH$6:$BH$11</formula1>
    </dataValidation>
    <dataValidation type="list" allowBlank="1" showInputMessage="1" showErrorMessage="1" sqref="H12:H332">
      <formula1>$BJ$6:$BJ$11</formula1>
    </dataValidation>
    <dataValidation type="list" allowBlank="1" showInputMessage="1" showErrorMessage="1" sqref="E12:E332">
      <formula1>$BF$6:$BF$11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4211454</v>
      </c>
      <c r="I11" s="7"/>
      <c r="J11" s="75">
        <v>75.536389999999997</v>
      </c>
      <c r="K11" s="75">
        <v>392536.37957398797</v>
      </c>
      <c r="L11" s="7"/>
      <c r="M11" s="76">
        <v>1</v>
      </c>
      <c r="N11" s="76">
        <v>0.12609999999999999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3649941</v>
      </c>
      <c r="J12" s="81">
        <v>0</v>
      </c>
      <c r="K12" s="81">
        <v>227094.51513000001</v>
      </c>
      <c r="M12" s="80">
        <v>0.57850000000000001</v>
      </c>
      <c r="N12" s="80">
        <v>7.2900000000000006E-2</v>
      </c>
    </row>
    <row r="13" spans="2:63">
      <c r="B13" s="79" t="s">
        <v>1655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1656</v>
      </c>
      <c r="D15" s="16"/>
      <c r="E15" s="16"/>
      <c r="F15" s="16"/>
      <c r="G15" s="16"/>
      <c r="H15" s="81">
        <v>3649941</v>
      </c>
      <c r="J15" s="81">
        <v>0</v>
      </c>
      <c r="K15" s="81">
        <v>227094.51513000001</v>
      </c>
      <c r="M15" s="80">
        <v>0.57850000000000001</v>
      </c>
      <c r="N15" s="80">
        <v>7.2900000000000006E-2</v>
      </c>
    </row>
    <row r="16" spans="2:63">
      <c r="B16" t="s">
        <v>1657</v>
      </c>
      <c r="C16" t="s">
        <v>1658</v>
      </c>
      <c r="D16" t="s">
        <v>100</v>
      </c>
      <c r="E16" t="s">
        <v>1659</v>
      </c>
      <c r="F16" t="s">
        <v>1660</v>
      </c>
      <c r="G16" t="s">
        <v>102</v>
      </c>
      <c r="H16" s="77">
        <v>258724</v>
      </c>
      <c r="I16" s="77">
        <v>12400</v>
      </c>
      <c r="J16" s="77">
        <v>0</v>
      </c>
      <c r="K16" s="77">
        <v>32081.776000000002</v>
      </c>
      <c r="L16" s="78">
        <v>3.5099999999999999E-2</v>
      </c>
      <c r="M16" s="78">
        <v>8.1699999999999995E-2</v>
      </c>
      <c r="N16" s="78">
        <v>1.03E-2</v>
      </c>
    </row>
    <row r="17" spans="2:14">
      <c r="B17" t="s">
        <v>1661</v>
      </c>
      <c r="C17" t="s">
        <v>1662</v>
      </c>
      <c r="D17" t="s">
        <v>100</v>
      </c>
      <c r="E17" t="s">
        <v>1659</v>
      </c>
      <c r="F17" t="s">
        <v>1660</v>
      </c>
      <c r="G17" t="s">
        <v>102</v>
      </c>
      <c r="H17" s="77">
        <v>1250941</v>
      </c>
      <c r="I17" s="77">
        <v>1513</v>
      </c>
      <c r="J17" s="77">
        <v>0</v>
      </c>
      <c r="K17" s="77">
        <v>18926.73733</v>
      </c>
      <c r="L17" s="78">
        <v>0.10780000000000001</v>
      </c>
      <c r="M17" s="78">
        <v>4.82E-2</v>
      </c>
      <c r="N17" s="78">
        <v>6.1000000000000004E-3</v>
      </c>
    </row>
    <row r="18" spans="2:14">
      <c r="B18" t="s">
        <v>1663</v>
      </c>
      <c r="C18" t="s">
        <v>1664</v>
      </c>
      <c r="D18" t="s">
        <v>100</v>
      </c>
      <c r="E18" t="s">
        <v>1665</v>
      </c>
      <c r="F18" t="s">
        <v>1660</v>
      </c>
      <c r="G18" t="s">
        <v>102</v>
      </c>
      <c r="H18" s="77">
        <v>23431</v>
      </c>
      <c r="I18" s="77">
        <v>90760</v>
      </c>
      <c r="J18" s="77">
        <v>0</v>
      </c>
      <c r="K18" s="77">
        <v>21265.975600000002</v>
      </c>
      <c r="L18" s="78">
        <v>0.20399999999999999</v>
      </c>
      <c r="M18" s="78">
        <v>5.4199999999999998E-2</v>
      </c>
      <c r="N18" s="78">
        <v>6.7999999999999996E-3</v>
      </c>
    </row>
    <row r="19" spans="2:14">
      <c r="B19" t="s">
        <v>1666</v>
      </c>
      <c r="C19" t="s">
        <v>1667</v>
      </c>
      <c r="D19" t="s">
        <v>100</v>
      </c>
      <c r="E19" t="s">
        <v>1668</v>
      </c>
      <c r="F19" t="s">
        <v>1660</v>
      </c>
      <c r="G19" t="s">
        <v>102</v>
      </c>
      <c r="H19" s="77">
        <v>634354</v>
      </c>
      <c r="I19" s="77">
        <v>5115</v>
      </c>
      <c r="J19" s="77">
        <v>0</v>
      </c>
      <c r="K19" s="77">
        <v>32447.2071</v>
      </c>
      <c r="L19" s="78">
        <v>0.14099999999999999</v>
      </c>
      <c r="M19" s="78">
        <v>8.2699999999999996E-2</v>
      </c>
      <c r="N19" s="78">
        <v>1.04E-2</v>
      </c>
    </row>
    <row r="20" spans="2:14">
      <c r="B20" t="s">
        <v>1669</v>
      </c>
      <c r="C20" t="s">
        <v>1670</v>
      </c>
      <c r="D20" t="s">
        <v>100</v>
      </c>
      <c r="E20" t="s">
        <v>1668</v>
      </c>
      <c r="F20" t="s">
        <v>1660</v>
      </c>
      <c r="G20" t="s">
        <v>102</v>
      </c>
      <c r="H20" s="77">
        <v>757585</v>
      </c>
      <c r="I20" s="77">
        <v>5476</v>
      </c>
      <c r="J20" s="77">
        <v>0</v>
      </c>
      <c r="K20" s="77">
        <v>41485.354599999999</v>
      </c>
      <c r="L20" s="78">
        <v>1.7600000000000001E-2</v>
      </c>
      <c r="M20" s="78">
        <v>0.1057</v>
      </c>
      <c r="N20" s="78">
        <v>1.3299999999999999E-2</v>
      </c>
    </row>
    <row r="21" spans="2:14">
      <c r="B21" t="s">
        <v>1671</v>
      </c>
      <c r="C21" t="s">
        <v>1672</v>
      </c>
      <c r="D21" t="s">
        <v>100</v>
      </c>
      <c r="E21" t="s">
        <v>1673</v>
      </c>
      <c r="F21" t="s">
        <v>1660</v>
      </c>
      <c r="G21" t="s">
        <v>102</v>
      </c>
      <c r="H21" s="77">
        <v>92538</v>
      </c>
      <c r="I21" s="77">
        <v>20730</v>
      </c>
      <c r="J21" s="77">
        <v>0</v>
      </c>
      <c r="K21" s="77">
        <v>19183.127400000001</v>
      </c>
      <c r="L21" s="78">
        <v>5.4000000000000003E-3</v>
      </c>
      <c r="M21" s="78">
        <v>4.8899999999999999E-2</v>
      </c>
      <c r="N21" s="78">
        <v>6.1999999999999998E-3</v>
      </c>
    </row>
    <row r="22" spans="2:14">
      <c r="B22" t="s">
        <v>1674</v>
      </c>
      <c r="C22" t="s">
        <v>1675</v>
      </c>
      <c r="D22" t="s">
        <v>100</v>
      </c>
      <c r="E22" t="s">
        <v>1673</v>
      </c>
      <c r="F22" t="s">
        <v>1660</v>
      </c>
      <c r="G22" t="s">
        <v>102</v>
      </c>
      <c r="H22" s="77">
        <v>385075</v>
      </c>
      <c r="I22" s="77">
        <v>6314</v>
      </c>
      <c r="J22" s="77">
        <v>0</v>
      </c>
      <c r="K22" s="77">
        <v>24313.6355</v>
      </c>
      <c r="L22" s="78">
        <v>4.1200000000000001E-2</v>
      </c>
      <c r="M22" s="78">
        <v>6.1899999999999997E-2</v>
      </c>
      <c r="N22" s="78">
        <v>7.7999999999999996E-3</v>
      </c>
    </row>
    <row r="23" spans="2:14">
      <c r="B23" t="s">
        <v>1676</v>
      </c>
      <c r="C23" t="s">
        <v>1677</v>
      </c>
      <c r="D23" t="s">
        <v>100</v>
      </c>
      <c r="E23" t="s">
        <v>1673</v>
      </c>
      <c r="F23" t="s">
        <v>1660</v>
      </c>
      <c r="G23" t="s">
        <v>102</v>
      </c>
      <c r="H23" s="77">
        <v>247293</v>
      </c>
      <c r="I23" s="77">
        <v>15120</v>
      </c>
      <c r="J23" s="77">
        <v>0</v>
      </c>
      <c r="K23" s="77">
        <v>37390.7016</v>
      </c>
      <c r="L23" s="78">
        <v>9.4999999999999998E-3</v>
      </c>
      <c r="M23" s="78">
        <v>9.5299999999999996E-2</v>
      </c>
      <c r="N23" s="78">
        <v>1.2E-2</v>
      </c>
    </row>
    <row r="24" spans="2:14">
      <c r="B24" s="79" t="s">
        <v>1678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1679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222</v>
      </c>
      <c r="C27" t="s">
        <v>222</v>
      </c>
      <c r="D27" s="16"/>
      <c r="E27" s="16"/>
      <c r="F27" t="s">
        <v>222</v>
      </c>
      <c r="G27" t="s">
        <v>222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1178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222</v>
      </c>
      <c r="C29" t="s">
        <v>222</v>
      </c>
      <c r="D29" s="16"/>
      <c r="E29" s="16"/>
      <c r="F29" t="s">
        <v>222</v>
      </c>
      <c r="G29" t="s">
        <v>222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1680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222</v>
      </c>
      <c r="C31" t="s">
        <v>222</v>
      </c>
      <c r="D31" s="16"/>
      <c r="E31" s="16"/>
      <c r="F31" t="s">
        <v>222</v>
      </c>
      <c r="G31" t="s">
        <v>222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227</v>
      </c>
      <c r="D32" s="16"/>
      <c r="E32" s="16"/>
      <c r="F32" s="16"/>
      <c r="G32" s="16"/>
      <c r="H32" s="81">
        <v>561513</v>
      </c>
      <c r="J32" s="81">
        <v>75.536389999999997</v>
      </c>
      <c r="K32" s="81">
        <v>165441.86444398799</v>
      </c>
      <c r="M32" s="80">
        <v>0.42149999999999999</v>
      </c>
      <c r="N32" s="80">
        <v>5.3100000000000001E-2</v>
      </c>
    </row>
    <row r="33" spans="2:14">
      <c r="B33" s="79" t="s">
        <v>1681</v>
      </c>
      <c r="D33" s="16"/>
      <c r="E33" s="16"/>
      <c r="F33" s="16"/>
      <c r="G33" s="16"/>
      <c r="H33" s="81">
        <v>561513</v>
      </c>
      <c r="J33" s="81">
        <v>75.536389999999997</v>
      </c>
      <c r="K33" s="81">
        <v>165441.86444398799</v>
      </c>
      <c r="M33" s="80">
        <v>0.42149999999999999</v>
      </c>
      <c r="N33" s="80">
        <v>5.3100000000000001E-2</v>
      </c>
    </row>
    <row r="34" spans="2:14">
      <c r="B34" t="s">
        <v>1682</v>
      </c>
      <c r="C34" t="s">
        <v>1683</v>
      </c>
      <c r="D34" t="s">
        <v>1615</v>
      </c>
      <c r="E34" t="s">
        <v>1684</v>
      </c>
      <c r="F34" t="s">
        <v>1660</v>
      </c>
      <c r="G34" t="s">
        <v>106</v>
      </c>
      <c r="H34" s="77">
        <v>59714</v>
      </c>
      <c r="I34" s="77">
        <v>28028</v>
      </c>
      <c r="J34" s="77">
        <v>75.536389999999997</v>
      </c>
      <c r="K34" s="77">
        <v>58653.776109999999</v>
      </c>
      <c r="L34" s="78">
        <v>0</v>
      </c>
      <c r="M34" s="78">
        <v>0.14940000000000001</v>
      </c>
      <c r="N34" s="78">
        <v>1.8800000000000001E-2</v>
      </c>
    </row>
    <row r="35" spans="2:14">
      <c r="B35" t="s">
        <v>1685</v>
      </c>
      <c r="C35" t="s">
        <v>1686</v>
      </c>
      <c r="D35" t="s">
        <v>123</v>
      </c>
      <c r="E35" t="s">
        <v>1687</v>
      </c>
      <c r="F35" t="s">
        <v>1660</v>
      </c>
      <c r="G35" t="s">
        <v>106</v>
      </c>
      <c r="H35" s="77">
        <v>270573</v>
      </c>
      <c r="I35" s="77">
        <v>2916</v>
      </c>
      <c r="J35" s="77">
        <v>0</v>
      </c>
      <c r="K35" s="77">
        <v>27614.680380000002</v>
      </c>
      <c r="L35" s="78">
        <v>0</v>
      </c>
      <c r="M35" s="78">
        <v>7.0300000000000001E-2</v>
      </c>
      <c r="N35" s="78">
        <v>8.8999999999999999E-3</v>
      </c>
    </row>
    <row r="36" spans="2:14">
      <c r="B36" t="s">
        <v>1688</v>
      </c>
      <c r="C36" t="s">
        <v>1689</v>
      </c>
      <c r="D36" t="s">
        <v>123</v>
      </c>
      <c r="E36" t="s">
        <v>1690</v>
      </c>
      <c r="F36" t="s">
        <v>1660</v>
      </c>
      <c r="G36" t="s">
        <v>110</v>
      </c>
      <c r="H36" s="77">
        <v>70701</v>
      </c>
      <c r="I36" s="77">
        <v>17817</v>
      </c>
      <c r="J36" s="77">
        <v>0</v>
      </c>
      <c r="K36" s="77">
        <v>45806.993228988002</v>
      </c>
      <c r="L36" s="78">
        <v>0</v>
      </c>
      <c r="M36" s="78">
        <v>0.1167</v>
      </c>
      <c r="N36" s="78">
        <v>1.47E-2</v>
      </c>
    </row>
    <row r="37" spans="2:14">
      <c r="B37" t="s">
        <v>1691</v>
      </c>
      <c r="C37" t="s">
        <v>1692</v>
      </c>
      <c r="D37" t="s">
        <v>349</v>
      </c>
      <c r="E37" t="s">
        <v>1693</v>
      </c>
      <c r="F37" t="s">
        <v>1660</v>
      </c>
      <c r="G37" t="s">
        <v>106</v>
      </c>
      <c r="H37" s="77">
        <v>27069</v>
      </c>
      <c r="I37" s="77">
        <v>12824</v>
      </c>
      <c r="J37" s="77">
        <v>0</v>
      </c>
      <c r="K37" s="77">
        <v>12149.649960000001</v>
      </c>
      <c r="L37" s="78">
        <v>0</v>
      </c>
      <c r="M37" s="78">
        <v>3.1E-2</v>
      </c>
      <c r="N37" s="78">
        <v>3.8999999999999998E-3</v>
      </c>
    </row>
    <row r="38" spans="2:14">
      <c r="B38" t="s">
        <v>1694</v>
      </c>
      <c r="C38" t="s">
        <v>1695</v>
      </c>
      <c r="D38" t="s">
        <v>349</v>
      </c>
      <c r="E38" t="s">
        <v>1693</v>
      </c>
      <c r="F38" t="s">
        <v>1660</v>
      </c>
      <c r="G38" t="s">
        <v>106</v>
      </c>
      <c r="H38" s="77">
        <v>87673</v>
      </c>
      <c r="I38" s="77">
        <v>3145</v>
      </c>
      <c r="J38" s="77">
        <v>0</v>
      </c>
      <c r="K38" s="77">
        <v>9650.6054750000003</v>
      </c>
      <c r="L38" s="78">
        <v>0</v>
      </c>
      <c r="M38" s="78">
        <v>2.46E-2</v>
      </c>
      <c r="N38" s="78">
        <v>3.0999999999999999E-3</v>
      </c>
    </row>
    <row r="39" spans="2:14">
      <c r="B39" t="s">
        <v>1696</v>
      </c>
      <c r="C39" t="s">
        <v>1697</v>
      </c>
      <c r="D39" t="s">
        <v>349</v>
      </c>
      <c r="E39" t="s">
        <v>1693</v>
      </c>
      <c r="F39" t="s">
        <v>1660</v>
      </c>
      <c r="G39" t="s">
        <v>106</v>
      </c>
      <c r="H39" s="77">
        <v>45783</v>
      </c>
      <c r="I39" s="77">
        <v>7218</v>
      </c>
      <c r="J39" s="77">
        <v>0</v>
      </c>
      <c r="K39" s="77">
        <v>11566.15929</v>
      </c>
      <c r="L39" s="78">
        <v>0</v>
      </c>
      <c r="M39" s="78">
        <v>2.9499999999999998E-2</v>
      </c>
      <c r="N39" s="78">
        <v>3.7000000000000002E-3</v>
      </c>
    </row>
    <row r="40" spans="2:14">
      <c r="B40" s="79" t="s">
        <v>1698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222</v>
      </c>
      <c r="C41" t="s">
        <v>222</v>
      </c>
      <c r="D41" s="16"/>
      <c r="E41" s="16"/>
      <c r="F41" t="s">
        <v>222</v>
      </c>
      <c r="G41" t="s">
        <v>222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1178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222</v>
      </c>
      <c r="C43" t="s">
        <v>222</v>
      </c>
      <c r="D43" s="16"/>
      <c r="E43" s="16"/>
      <c r="F43" t="s">
        <v>222</v>
      </c>
      <c r="G43" t="s">
        <v>222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1680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222</v>
      </c>
      <c r="C45" t="s">
        <v>222</v>
      </c>
      <c r="D45" s="16"/>
      <c r="E45" s="16"/>
      <c r="F45" t="s">
        <v>222</v>
      </c>
      <c r="G45" t="s">
        <v>222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t="s">
        <v>229</v>
      </c>
      <c r="D46" s="16"/>
      <c r="E46" s="16"/>
      <c r="F46" s="16"/>
      <c r="G46" s="16"/>
    </row>
    <row r="47" spans="2:14">
      <c r="B47" t="s">
        <v>354</v>
      </c>
      <c r="D47" s="16"/>
      <c r="E47" s="16"/>
      <c r="F47" s="16"/>
      <c r="G47" s="16"/>
    </row>
    <row r="48" spans="2:14">
      <c r="B48" t="s">
        <v>355</v>
      </c>
      <c r="D48" s="16"/>
      <c r="E48" s="16"/>
      <c r="F48" s="16"/>
      <c r="G48" s="16"/>
    </row>
    <row r="49" spans="2:7">
      <c r="B49" t="s">
        <v>356</v>
      </c>
      <c r="D49" s="16"/>
      <c r="E49" s="16"/>
      <c r="F49" s="16"/>
      <c r="G49" s="16"/>
    </row>
    <row r="50" spans="2:7">
      <c r="B50" t="s">
        <v>357</v>
      </c>
      <c r="D50" s="16"/>
      <c r="E50" s="16"/>
      <c r="F50" s="16"/>
      <c r="G50" s="16"/>
    </row>
    <row r="51" spans="2:7"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1699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I14" t="s">
        <v>222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1700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I16" t="s">
        <v>222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I18" t="s">
        <v>222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1178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I20" t="s">
        <v>222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1699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I23" t="s">
        <v>222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1700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I25" t="s">
        <v>222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222</v>
      </c>
      <c r="C27" t="s">
        <v>222</v>
      </c>
      <c r="D27" s="16"/>
      <c r="E27" s="16"/>
      <c r="F27" t="s">
        <v>222</v>
      </c>
      <c r="G27" t="s">
        <v>222</v>
      </c>
      <c r="I27" t="s">
        <v>222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1178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222</v>
      </c>
      <c r="C29" t="s">
        <v>222</v>
      </c>
      <c r="D29" s="16"/>
      <c r="E29" s="16"/>
      <c r="F29" t="s">
        <v>222</v>
      </c>
      <c r="G29" t="s">
        <v>222</v>
      </c>
      <c r="I29" t="s">
        <v>222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229</v>
      </c>
      <c r="C30" s="16"/>
      <c r="D30" s="16"/>
      <c r="E30" s="16"/>
    </row>
    <row r="31" spans="2:15">
      <c r="B31" t="s">
        <v>354</v>
      </c>
      <c r="C31" s="16"/>
      <c r="D31" s="16"/>
      <c r="E31" s="16"/>
    </row>
    <row r="32" spans="2:15">
      <c r="B32" t="s">
        <v>355</v>
      </c>
      <c r="C32" s="16"/>
      <c r="D32" s="16"/>
      <c r="E32" s="16"/>
    </row>
    <row r="33" spans="2:5">
      <c r="B33" t="s">
        <v>356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306600.28000000003</v>
      </c>
      <c r="H11" s="7"/>
      <c r="I11" s="75">
        <v>385.52942000000002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306600.28000000003</v>
      </c>
      <c r="I12" s="81">
        <v>385.52942000000002</v>
      </c>
      <c r="K12" s="80">
        <v>1</v>
      </c>
      <c r="L12" s="80">
        <v>1E-4</v>
      </c>
    </row>
    <row r="13" spans="2:60">
      <c r="B13" s="79" t="s">
        <v>1701</v>
      </c>
      <c r="D13" s="16"/>
      <c r="E13" s="16"/>
      <c r="G13" s="81">
        <v>306600.28000000003</v>
      </c>
      <c r="I13" s="81">
        <v>385.52942000000002</v>
      </c>
      <c r="K13" s="80">
        <v>1</v>
      </c>
      <c r="L13" s="80">
        <v>1E-4</v>
      </c>
    </row>
    <row r="14" spans="2:60">
      <c r="B14" t="s">
        <v>1702</v>
      </c>
      <c r="C14" t="s">
        <v>1703</v>
      </c>
      <c r="D14" t="s">
        <v>100</v>
      </c>
      <c r="E14" t="s">
        <v>746</v>
      </c>
      <c r="F14" t="s">
        <v>102</v>
      </c>
      <c r="G14" s="77">
        <v>3590</v>
      </c>
      <c r="H14" s="77">
        <v>987.2</v>
      </c>
      <c r="I14" s="77">
        <v>35.440480000000001</v>
      </c>
      <c r="J14" s="78">
        <v>9.2999999999999992E-3</v>
      </c>
      <c r="K14" s="78">
        <v>9.1899999999999996E-2</v>
      </c>
      <c r="L14" s="78">
        <v>0</v>
      </c>
    </row>
    <row r="15" spans="2:60">
      <c r="B15" t="s">
        <v>1704</v>
      </c>
      <c r="C15" t="s">
        <v>1705</v>
      </c>
      <c r="D15" t="s">
        <v>100</v>
      </c>
      <c r="E15" t="s">
        <v>457</v>
      </c>
      <c r="F15" t="s">
        <v>102</v>
      </c>
      <c r="G15" s="77">
        <v>4685.28</v>
      </c>
      <c r="H15" s="77">
        <v>5425</v>
      </c>
      <c r="I15" s="77">
        <v>254.17644000000001</v>
      </c>
      <c r="J15" s="78">
        <v>3.5000000000000001E-3</v>
      </c>
      <c r="K15" s="78">
        <v>0.6593</v>
      </c>
      <c r="L15" s="78">
        <v>1E-4</v>
      </c>
    </row>
    <row r="16" spans="2:60">
      <c r="B16" t="s">
        <v>1706</v>
      </c>
      <c r="C16" t="s">
        <v>1707</v>
      </c>
      <c r="D16" t="s">
        <v>100</v>
      </c>
      <c r="E16" t="s">
        <v>457</v>
      </c>
      <c r="F16" t="s">
        <v>102</v>
      </c>
      <c r="G16" s="77">
        <v>187500</v>
      </c>
      <c r="H16" s="77">
        <v>21.6</v>
      </c>
      <c r="I16" s="77">
        <v>40.5</v>
      </c>
      <c r="J16" s="78">
        <v>8.0000000000000002E-3</v>
      </c>
      <c r="K16" s="78">
        <v>0.1051</v>
      </c>
      <c r="L16" s="78">
        <v>0</v>
      </c>
    </row>
    <row r="17" spans="2:12">
      <c r="B17" t="s">
        <v>1708</v>
      </c>
      <c r="C17" t="s">
        <v>1709</v>
      </c>
      <c r="D17" t="s">
        <v>100</v>
      </c>
      <c r="E17" t="s">
        <v>125</v>
      </c>
      <c r="F17" t="s">
        <v>102</v>
      </c>
      <c r="G17" s="77">
        <v>110825</v>
      </c>
      <c r="H17" s="77">
        <v>50</v>
      </c>
      <c r="I17" s="77">
        <v>55.412500000000001</v>
      </c>
      <c r="J17" s="78">
        <v>4.0000000000000001E-3</v>
      </c>
      <c r="K17" s="78">
        <v>0.14369999999999999</v>
      </c>
      <c r="L17" s="78">
        <v>0</v>
      </c>
    </row>
    <row r="18" spans="2:12">
      <c r="B18" s="79" t="s">
        <v>227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1710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229</v>
      </c>
      <c r="D21" s="16"/>
      <c r="E21" s="16"/>
    </row>
    <row r="22" spans="2:12">
      <c r="B22" t="s">
        <v>354</v>
      </c>
      <c r="D22" s="16"/>
      <c r="E22" s="16"/>
    </row>
    <row r="23" spans="2:12">
      <c r="B23" t="s">
        <v>355</v>
      </c>
      <c r="D23" s="16"/>
      <c r="E23" s="16"/>
    </row>
    <row r="24" spans="2:12">
      <c r="B24" t="s">
        <v>356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1711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1712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222</v>
      </c>
      <c r="C16" t="s">
        <v>222</v>
      </c>
      <c r="D16" s="16"/>
      <c r="E16" t="s">
        <v>222</v>
      </c>
      <c r="F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1713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1178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1711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222</v>
      </c>
      <c r="C23" t="s">
        <v>222</v>
      </c>
      <c r="D23" s="16"/>
      <c r="E23" t="s">
        <v>222</v>
      </c>
      <c r="F23" t="s">
        <v>222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1714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s="16"/>
      <c r="E25" t="s">
        <v>222</v>
      </c>
      <c r="F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1713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s="16"/>
      <c r="E27" t="s">
        <v>222</v>
      </c>
      <c r="F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1715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s="16"/>
      <c r="E29" t="s">
        <v>222</v>
      </c>
      <c r="F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1178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s="16"/>
      <c r="E31" t="s">
        <v>222</v>
      </c>
      <c r="F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229</v>
      </c>
      <c r="C32" s="16"/>
      <c r="D32" s="16"/>
      <c r="E32" s="16"/>
    </row>
    <row r="33" spans="2:5">
      <c r="B33" t="s">
        <v>354</v>
      </c>
      <c r="C33" s="16"/>
      <c r="D33" s="16"/>
      <c r="E33" s="16"/>
    </row>
    <row r="34" spans="2:5">
      <c r="B34" t="s">
        <v>355</v>
      </c>
      <c r="C34" s="16"/>
      <c r="D34" s="16"/>
      <c r="E34" s="16"/>
    </row>
    <row r="35" spans="2:5">
      <c r="B35" t="s">
        <v>356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-127537.84</v>
      </c>
      <c r="H11" s="25"/>
      <c r="I11" s="75">
        <v>805.53388509237084</v>
      </c>
      <c r="J11" s="76">
        <v>1</v>
      </c>
      <c r="K11" s="76">
        <v>2.9999999999999997E-4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222</v>
      </c>
      <c r="C13" t="s">
        <v>222</v>
      </c>
      <c r="D13" s="19"/>
      <c r="E13" t="s">
        <v>222</v>
      </c>
      <c r="F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-127537.84</v>
      </c>
      <c r="H14" s="19"/>
      <c r="I14" s="81">
        <v>805.53388509237084</v>
      </c>
      <c r="J14" s="80">
        <v>1</v>
      </c>
      <c r="K14" s="80">
        <v>2.9999999999999997E-4</v>
      </c>
      <c r="BF14" s="16" t="s">
        <v>126</v>
      </c>
    </row>
    <row r="15" spans="1:60">
      <c r="B15" t="s">
        <v>1716</v>
      </c>
      <c r="C15" t="s">
        <v>1717</v>
      </c>
      <c r="D15" t="s">
        <v>123</v>
      </c>
      <c r="E15" t="s">
        <v>1259</v>
      </c>
      <c r="F15" t="s">
        <v>110</v>
      </c>
      <c r="G15" s="77">
        <v>27</v>
      </c>
      <c r="H15" s="77">
        <v>1.2770999999999999</v>
      </c>
      <c r="I15" s="77">
        <v>1.2538925388E-3</v>
      </c>
      <c r="J15" s="78">
        <v>0</v>
      </c>
      <c r="K15" s="78">
        <v>0</v>
      </c>
      <c r="BF15" s="16" t="s">
        <v>127</v>
      </c>
    </row>
    <row r="16" spans="1:60">
      <c r="B16" t="s">
        <v>1718</v>
      </c>
      <c r="C16" t="s">
        <v>1719</v>
      </c>
      <c r="D16" t="s">
        <v>123</v>
      </c>
      <c r="E16" t="s">
        <v>1259</v>
      </c>
      <c r="F16" t="s">
        <v>106</v>
      </c>
      <c r="G16" s="77">
        <v>46</v>
      </c>
      <c r="H16" s="77">
        <v>3.0781000000000001</v>
      </c>
      <c r="I16" s="77">
        <v>4.9557409999999996E-3</v>
      </c>
      <c r="J16" s="78">
        <v>0</v>
      </c>
      <c r="K16" s="78">
        <v>0</v>
      </c>
      <c r="BF16" s="16" t="s">
        <v>128</v>
      </c>
    </row>
    <row r="17" spans="2:58">
      <c r="B17" t="s">
        <v>1720</v>
      </c>
      <c r="C17" t="s">
        <v>1721</v>
      </c>
      <c r="D17" t="s">
        <v>123</v>
      </c>
      <c r="E17" t="s">
        <v>1259</v>
      </c>
      <c r="F17" t="s">
        <v>106</v>
      </c>
      <c r="G17" s="77">
        <v>67</v>
      </c>
      <c r="H17" s="77">
        <v>0.17080000000000001</v>
      </c>
      <c r="I17" s="77">
        <v>4.0052600000000001E-4</v>
      </c>
      <c r="J17" s="78">
        <v>0</v>
      </c>
      <c r="K17" s="78">
        <v>0</v>
      </c>
      <c r="BF17" s="16" t="s">
        <v>129</v>
      </c>
    </row>
    <row r="18" spans="2:58">
      <c r="B18" t="s">
        <v>1722</v>
      </c>
      <c r="C18" t="s">
        <v>1723</v>
      </c>
      <c r="D18" t="s">
        <v>123</v>
      </c>
      <c r="E18" t="s">
        <v>1259</v>
      </c>
      <c r="F18" t="s">
        <v>110</v>
      </c>
      <c r="G18" s="77">
        <v>95</v>
      </c>
      <c r="H18" s="77">
        <v>0.34410000000000002</v>
      </c>
      <c r="I18" s="77">
        <v>1.1887209780000001E-3</v>
      </c>
      <c r="J18" s="78">
        <v>0</v>
      </c>
      <c r="K18" s="78">
        <v>0</v>
      </c>
      <c r="BF18" s="16" t="s">
        <v>130</v>
      </c>
    </row>
    <row r="19" spans="2:58">
      <c r="B19" t="s">
        <v>1724</v>
      </c>
      <c r="C19" t="s">
        <v>1725</v>
      </c>
      <c r="D19" t="s">
        <v>123</v>
      </c>
      <c r="E19" t="s">
        <v>1259</v>
      </c>
      <c r="F19" t="s">
        <v>113</v>
      </c>
      <c r="G19" s="77">
        <v>19</v>
      </c>
      <c r="H19" s="77">
        <v>0.71209999999999996</v>
      </c>
      <c r="I19" s="77">
        <v>5.7301832479999995E-4</v>
      </c>
      <c r="J19" s="78">
        <v>0</v>
      </c>
      <c r="K19" s="78">
        <v>0</v>
      </c>
      <c r="BF19" s="16" t="s">
        <v>131</v>
      </c>
    </row>
    <row r="20" spans="2:58">
      <c r="B20" t="s">
        <v>1726</v>
      </c>
      <c r="C20" t="s">
        <v>1727</v>
      </c>
      <c r="D20" t="s">
        <v>123</v>
      </c>
      <c r="E20" t="s">
        <v>1259</v>
      </c>
      <c r="F20" t="s">
        <v>120</v>
      </c>
      <c r="G20" s="77">
        <v>-151800</v>
      </c>
      <c r="H20" s="77">
        <v>100</v>
      </c>
      <c r="I20" s="77">
        <v>-365.1549</v>
      </c>
      <c r="J20" s="78">
        <v>-0.45329999999999998</v>
      </c>
      <c r="K20" s="78">
        <v>-1E-4</v>
      </c>
      <c r="BF20" s="16" t="s">
        <v>132</v>
      </c>
    </row>
    <row r="21" spans="2:58">
      <c r="B21" t="s">
        <v>1728</v>
      </c>
      <c r="C21" t="s">
        <v>1729</v>
      </c>
      <c r="D21" t="s">
        <v>123</v>
      </c>
      <c r="E21" t="s">
        <v>1259</v>
      </c>
      <c r="F21" t="s">
        <v>110</v>
      </c>
      <c r="G21" s="77">
        <v>-423962.5</v>
      </c>
      <c r="H21" s="77">
        <v>100</v>
      </c>
      <c r="I21" s="77">
        <v>-1541.6972350000001</v>
      </c>
      <c r="J21" s="78">
        <v>-1.9138999999999999</v>
      </c>
      <c r="K21" s="78">
        <v>-5.0000000000000001E-4</v>
      </c>
      <c r="BF21" s="16" t="s">
        <v>123</v>
      </c>
    </row>
    <row r="22" spans="2:58">
      <c r="B22" t="s">
        <v>1730</v>
      </c>
      <c r="C22" t="s">
        <v>1731</v>
      </c>
      <c r="D22" t="s">
        <v>123</v>
      </c>
      <c r="E22" t="s">
        <v>1259</v>
      </c>
      <c r="F22" t="s">
        <v>113</v>
      </c>
      <c r="G22" s="77">
        <v>-3040</v>
      </c>
      <c r="H22" s="77">
        <v>100</v>
      </c>
      <c r="I22" s="77">
        <v>-12.875007999999999</v>
      </c>
      <c r="J22" s="78">
        <v>-1.6E-2</v>
      </c>
      <c r="K22" s="78">
        <v>0</v>
      </c>
    </row>
    <row r="23" spans="2:58">
      <c r="B23" t="s">
        <v>1732</v>
      </c>
      <c r="C23" t="s">
        <v>1733</v>
      </c>
      <c r="D23" t="s">
        <v>123</v>
      </c>
      <c r="E23" t="s">
        <v>1259</v>
      </c>
      <c r="F23" t="s">
        <v>200</v>
      </c>
      <c r="G23" s="77">
        <v>-376050</v>
      </c>
      <c r="H23" s="77">
        <v>100</v>
      </c>
      <c r="I23" s="77">
        <v>-167.75590500000001</v>
      </c>
      <c r="J23" s="78">
        <v>-0.20830000000000001</v>
      </c>
      <c r="K23" s="78">
        <v>-1E-4</v>
      </c>
    </row>
    <row r="24" spans="2:58">
      <c r="B24" t="s">
        <v>1734</v>
      </c>
      <c r="C24" t="s">
        <v>1735</v>
      </c>
      <c r="D24" t="s">
        <v>123</v>
      </c>
      <c r="E24" t="s">
        <v>1259</v>
      </c>
      <c r="F24" t="s">
        <v>106</v>
      </c>
      <c r="G24" s="77">
        <v>826571.66</v>
      </c>
      <c r="H24" s="77">
        <v>100</v>
      </c>
      <c r="I24" s="77">
        <v>2893.00081</v>
      </c>
      <c r="J24" s="78">
        <v>3.5914000000000001</v>
      </c>
      <c r="K24" s="78">
        <v>8.9999999999999998E-4</v>
      </c>
    </row>
    <row r="25" spans="2:58">
      <c r="B25" t="s">
        <v>1736</v>
      </c>
      <c r="C25" t="s">
        <v>1737</v>
      </c>
      <c r="D25" t="s">
        <v>123</v>
      </c>
      <c r="E25" t="s">
        <v>1259</v>
      </c>
      <c r="F25" t="s">
        <v>200</v>
      </c>
      <c r="G25" s="77">
        <v>23</v>
      </c>
      <c r="H25" s="77">
        <v>2.1743999999999999</v>
      </c>
      <c r="I25" s="77">
        <v>2.230999632E-4</v>
      </c>
      <c r="J25" s="78">
        <v>0</v>
      </c>
      <c r="K25" s="78">
        <v>0</v>
      </c>
    </row>
    <row r="26" spans="2:58">
      <c r="B26" t="s">
        <v>1738</v>
      </c>
      <c r="C26" t="s">
        <v>1739</v>
      </c>
      <c r="D26" t="s">
        <v>123</v>
      </c>
      <c r="E26" t="s">
        <v>1259</v>
      </c>
      <c r="F26" t="s">
        <v>106</v>
      </c>
      <c r="G26" s="77">
        <v>42</v>
      </c>
      <c r="H26" s="77">
        <v>1.1529499999999999</v>
      </c>
      <c r="I26" s="77">
        <v>1.6948365000000001E-3</v>
      </c>
      <c r="J26" s="78">
        <v>0</v>
      </c>
      <c r="K26" s="78">
        <v>0</v>
      </c>
    </row>
    <row r="27" spans="2:58">
      <c r="B27" t="s">
        <v>1740</v>
      </c>
      <c r="C27" t="s">
        <v>1741</v>
      </c>
      <c r="D27" t="s">
        <v>123</v>
      </c>
      <c r="E27" t="s">
        <v>1259</v>
      </c>
      <c r="F27" t="s">
        <v>106</v>
      </c>
      <c r="G27" s="77">
        <v>332</v>
      </c>
      <c r="H27" s="77">
        <v>0.37895000000000001</v>
      </c>
      <c r="I27" s="77">
        <v>4.4033989999999997E-3</v>
      </c>
      <c r="J27" s="78">
        <v>0</v>
      </c>
      <c r="K27" s="78">
        <v>0</v>
      </c>
    </row>
    <row r="28" spans="2:58">
      <c r="B28" t="s">
        <v>1742</v>
      </c>
      <c r="C28" t="s">
        <v>1743</v>
      </c>
      <c r="D28" t="s">
        <v>123</v>
      </c>
      <c r="E28" t="s">
        <v>1259</v>
      </c>
      <c r="F28" t="s">
        <v>120</v>
      </c>
      <c r="G28" s="77">
        <v>92</v>
      </c>
      <c r="H28" s="77">
        <v>0.64610000000000001</v>
      </c>
      <c r="I28" s="77">
        <v>1.429858066E-3</v>
      </c>
      <c r="J28" s="78">
        <v>0</v>
      </c>
      <c r="K28" s="78">
        <v>0</v>
      </c>
    </row>
    <row r="29" spans="2:58">
      <c r="B29" t="s">
        <v>229</v>
      </c>
      <c r="C29" s="19"/>
      <c r="D29" s="19"/>
      <c r="E29" s="19"/>
      <c r="F29" s="19"/>
      <c r="G29" s="19"/>
      <c r="H29" s="19"/>
    </row>
    <row r="30" spans="2:58">
      <c r="B30" t="s">
        <v>354</v>
      </c>
      <c r="C30" s="19"/>
      <c r="D30" s="19"/>
      <c r="E30" s="19"/>
      <c r="F30" s="19"/>
      <c r="G30" s="19"/>
      <c r="H30" s="19"/>
    </row>
    <row r="31" spans="2:58">
      <c r="B31" t="s">
        <v>355</v>
      </c>
      <c r="C31" s="19"/>
      <c r="D31" s="19"/>
      <c r="E31" s="19"/>
      <c r="F31" s="19"/>
      <c r="G31" s="19"/>
      <c r="H31" s="19"/>
    </row>
    <row r="32" spans="2:58">
      <c r="B32" t="s">
        <v>356</v>
      </c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1744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222</v>
      </c>
      <c r="C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1745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222</v>
      </c>
      <c r="C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1746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1747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1748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1749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1750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1744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1745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1746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1747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1748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1749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1750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</row>
    <row r="41" spans="2:17">
      <c r="B41" t="s">
        <v>354</v>
      </c>
    </row>
    <row r="42" spans="2:17">
      <c r="B42" t="s">
        <v>355</v>
      </c>
    </row>
    <row r="43" spans="2:17">
      <c r="B43" t="s">
        <v>356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1751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222</v>
      </c>
      <c r="C14" t="s">
        <v>222</v>
      </c>
      <c r="D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1752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222</v>
      </c>
      <c r="C16" t="s">
        <v>222</v>
      </c>
      <c r="D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1753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1754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1178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222</v>
      </c>
      <c r="C22" t="s">
        <v>222</v>
      </c>
      <c r="D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336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G25" s="77">
        <v>0</v>
      </c>
      <c r="H25" t="s">
        <v>222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1755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222</v>
      </c>
      <c r="C27" t="s">
        <v>222</v>
      </c>
      <c r="D27" t="s">
        <v>222</v>
      </c>
      <c r="G27" s="77">
        <v>0</v>
      </c>
      <c r="H27" t="s">
        <v>222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354</v>
      </c>
    </row>
    <row r="29" spans="2:16">
      <c r="B29" t="s">
        <v>355</v>
      </c>
    </row>
    <row r="30" spans="2:16">
      <c r="B30" t="s">
        <v>356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1756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1757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J16" s="77">
        <v>0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359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J18" s="77">
        <v>0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1178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1758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J23" s="77">
        <v>0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1759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354</v>
      </c>
      <c r="D27" s="16"/>
      <c r="E27" s="16"/>
      <c r="F27" s="16"/>
    </row>
    <row r="28" spans="2:19">
      <c r="B28" t="s">
        <v>355</v>
      </c>
      <c r="D28" s="16"/>
      <c r="E28" s="16"/>
      <c r="F28" s="16"/>
    </row>
    <row r="29" spans="2:19">
      <c r="B29" t="s">
        <v>356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5.01</v>
      </c>
      <c r="K11" s="7"/>
      <c r="L11" s="7"/>
      <c r="M11" s="76">
        <v>2.81E-2</v>
      </c>
      <c r="N11" s="75">
        <v>35390068.350000001</v>
      </c>
      <c r="O11" s="7"/>
      <c r="P11" s="75">
        <v>37185.728988071001</v>
      </c>
      <c r="Q11" s="7"/>
      <c r="R11" s="76">
        <v>1</v>
      </c>
      <c r="S11" s="76">
        <v>1.1900000000000001E-2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5.01</v>
      </c>
      <c r="M12" s="80">
        <v>2.81E-2</v>
      </c>
      <c r="N12" s="81">
        <v>35390068.350000001</v>
      </c>
      <c r="P12" s="81">
        <v>37185.728988071001</v>
      </c>
      <c r="R12" s="80">
        <v>1</v>
      </c>
      <c r="S12" s="80">
        <v>1.1900000000000001E-2</v>
      </c>
    </row>
    <row r="13" spans="2:81">
      <c r="B13" s="79" t="s">
        <v>1756</v>
      </c>
      <c r="C13" s="16"/>
      <c r="D13" s="16"/>
      <c r="E13" s="16"/>
      <c r="J13" s="81">
        <v>9.02</v>
      </c>
      <c r="M13" s="80">
        <v>1.5900000000000001E-2</v>
      </c>
      <c r="N13" s="81">
        <v>11836445.6</v>
      </c>
      <c r="P13" s="81">
        <v>14036.259945080001</v>
      </c>
      <c r="R13" s="80">
        <v>0.3775</v>
      </c>
      <c r="S13" s="80">
        <v>4.4999999999999997E-3</v>
      </c>
    </row>
    <row r="14" spans="2:81">
      <c r="B14" t="s">
        <v>1760</v>
      </c>
      <c r="C14" t="s">
        <v>1761</v>
      </c>
      <c r="D14" t="s">
        <v>123</v>
      </c>
      <c r="E14" t="s">
        <v>425</v>
      </c>
      <c r="F14" t="s">
        <v>426</v>
      </c>
      <c r="G14" t="s">
        <v>206</v>
      </c>
      <c r="H14" t="s">
        <v>207</v>
      </c>
      <c r="I14" t="s">
        <v>1762</v>
      </c>
      <c r="J14" s="77">
        <v>10.58</v>
      </c>
      <c r="K14" t="s">
        <v>102</v>
      </c>
      <c r="L14" s="78">
        <v>4.1000000000000002E-2</v>
      </c>
      <c r="M14" s="78">
        <v>1.5599999999999999E-2</v>
      </c>
      <c r="N14" s="77">
        <v>4860000.5999999996</v>
      </c>
      <c r="O14" s="77">
        <v>145.33000000000001</v>
      </c>
      <c r="P14" s="77">
        <v>7063.0388719800003</v>
      </c>
      <c r="Q14" s="78">
        <v>1.1999999999999999E-3</v>
      </c>
      <c r="R14" s="78">
        <v>0.18990000000000001</v>
      </c>
      <c r="S14" s="78">
        <v>2.3E-3</v>
      </c>
    </row>
    <row r="15" spans="2:81">
      <c r="B15" t="s">
        <v>1763</v>
      </c>
      <c r="C15" t="s">
        <v>1764</v>
      </c>
      <c r="D15" t="s">
        <v>123</v>
      </c>
      <c r="E15" t="s">
        <v>1765</v>
      </c>
      <c r="F15" t="s">
        <v>426</v>
      </c>
      <c r="G15" t="s">
        <v>388</v>
      </c>
      <c r="H15" t="s">
        <v>150</v>
      </c>
      <c r="I15" t="s">
        <v>1766</v>
      </c>
      <c r="J15" s="77">
        <v>5.81</v>
      </c>
      <c r="K15" t="s">
        <v>102</v>
      </c>
      <c r="L15" s="78">
        <v>1.55E-2</v>
      </c>
      <c r="M15" s="78">
        <v>1.5599999999999999E-2</v>
      </c>
      <c r="N15" s="77">
        <v>2932398</v>
      </c>
      <c r="O15" s="77">
        <v>100</v>
      </c>
      <c r="P15" s="77">
        <v>2932.3980000000001</v>
      </c>
      <c r="Q15" s="78">
        <v>4.8999999999999998E-3</v>
      </c>
      <c r="R15" s="78">
        <v>7.8899999999999998E-2</v>
      </c>
      <c r="S15" s="78">
        <v>8.9999999999999998E-4</v>
      </c>
    </row>
    <row r="16" spans="2:81">
      <c r="B16" t="s">
        <v>1767</v>
      </c>
      <c r="C16" t="s">
        <v>1768</v>
      </c>
      <c r="D16" t="s">
        <v>123</v>
      </c>
      <c r="E16" t="s">
        <v>1765</v>
      </c>
      <c r="F16" t="s">
        <v>426</v>
      </c>
      <c r="G16" t="s">
        <v>388</v>
      </c>
      <c r="H16" t="s">
        <v>150</v>
      </c>
      <c r="I16" t="s">
        <v>1766</v>
      </c>
      <c r="J16" s="77">
        <v>8.43</v>
      </c>
      <c r="K16" t="s">
        <v>102</v>
      </c>
      <c r="L16" s="78">
        <v>1.7500000000000002E-2</v>
      </c>
      <c r="M16" s="78">
        <v>1.7600000000000001E-2</v>
      </c>
      <c r="N16" s="77">
        <v>2850000</v>
      </c>
      <c r="O16" s="77">
        <v>100</v>
      </c>
      <c r="P16" s="77">
        <v>2850</v>
      </c>
      <c r="Q16" s="78">
        <v>7.1000000000000004E-3</v>
      </c>
      <c r="R16" s="78">
        <v>7.6600000000000001E-2</v>
      </c>
      <c r="S16" s="78">
        <v>8.9999999999999998E-4</v>
      </c>
    </row>
    <row r="17" spans="2:19">
      <c r="B17" t="s">
        <v>1769</v>
      </c>
      <c r="C17" t="s">
        <v>1770</v>
      </c>
      <c r="D17" t="s">
        <v>123</v>
      </c>
      <c r="E17" t="s">
        <v>1771</v>
      </c>
      <c r="F17" t="s">
        <v>462</v>
      </c>
      <c r="G17" t="s">
        <v>388</v>
      </c>
      <c r="H17" t="s">
        <v>150</v>
      </c>
      <c r="I17" t="s">
        <v>1772</v>
      </c>
      <c r="J17" s="77">
        <v>9.1199999999999992</v>
      </c>
      <c r="K17" t="s">
        <v>102</v>
      </c>
      <c r="L17" s="78">
        <v>8.3000000000000001E-3</v>
      </c>
      <c r="M17" s="78">
        <v>1.46E-2</v>
      </c>
      <c r="N17" s="77">
        <v>1194047</v>
      </c>
      <c r="O17" s="77">
        <v>99.73</v>
      </c>
      <c r="P17" s="77">
        <v>1190.8230731000001</v>
      </c>
      <c r="Q17" s="78">
        <v>3.3999999999999998E-3</v>
      </c>
      <c r="R17" s="78">
        <v>3.2000000000000001E-2</v>
      </c>
      <c r="S17" s="78">
        <v>4.0000000000000002E-4</v>
      </c>
    </row>
    <row r="18" spans="2:19">
      <c r="B18" s="79" t="s">
        <v>1757</v>
      </c>
      <c r="C18" s="16"/>
      <c r="D18" s="16"/>
      <c r="E18" s="16"/>
      <c r="J18" s="81">
        <v>2.57</v>
      </c>
      <c r="M18" s="80">
        <v>3.5400000000000001E-2</v>
      </c>
      <c r="N18" s="81">
        <v>23553622.75</v>
      </c>
      <c r="P18" s="81">
        <v>23149.469042991001</v>
      </c>
      <c r="R18" s="80">
        <v>0.62250000000000005</v>
      </c>
      <c r="S18" s="80">
        <v>7.4000000000000003E-3</v>
      </c>
    </row>
    <row r="19" spans="2:19">
      <c r="B19" t="s">
        <v>1773</v>
      </c>
      <c r="C19" t="s">
        <v>1774</v>
      </c>
      <c r="D19" t="s">
        <v>123</v>
      </c>
      <c r="E19" t="s">
        <v>1775</v>
      </c>
      <c r="F19" t="s">
        <v>832</v>
      </c>
      <c r="G19" t="s">
        <v>388</v>
      </c>
      <c r="H19" t="s">
        <v>150</v>
      </c>
      <c r="I19" t="s">
        <v>1776</v>
      </c>
      <c r="J19" s="77">
        <v>5.4</v>
      </c>
      <c r="K19" t="s">
        <v>102</v>
      </c>
      <c r="L19" s="78">
        <v>3.7400000000000003E-2</v>
      </c>
      <c r="M19" s="78">
        <v>3.3599999999999998E-2</v>
      </c>
      <c r="N19" s="77">
        <v>1671566.32</v>
      </c>
      <c r="O19" s="77">
        <v>103.25</v>
      </c>
      <c r="P19" s="77">
        <v>1725.8922253999999</v>
      </c>
      <c r="Q19" s="78">
        <v>2.3E-3</v>
      </c>
      <c r="R19" s="78">
        <v>4.6399999999999997E-2</v>
      </c>
      <c r="S19" s="78">
        <v>5.9999999999999995E-4</v>
      </c>
    </row>
    <row r="20" spans="2:19">
      <c r="B20" t="s">
        <v>1777</v>
      </c>
      <c r="C20" t="s">
        <v>1778</v>
      </c>
      <c r="D20" t="s">
        <v>123</v>
      </c>
      <c r="E20" t="s">
        <v>1775</v>
      </c>
      <c r="F20" t="s">
        <v>832</v>
      </c>
      <c r="G20" t="s">
        <v>388</v>
      </c>
      <c r="H20" t="s">
        <v>150</v>
      </c>
      <c r="I20" t="s">
        <v>1776</v>
      </c>
      <c r="J20" s="77">
        <v>2.13</v>
      </c>
      <c r="K20" t="s">
        <v>102</v>
      </c>
      <c r="L20" s="78">
        <v>2.5000000000000001E-2</v>
      </c>
      <c r="M20" s="78">
        <v>2.87E-2</v>
      </c>
      <c r="N20" s="77">
        <v>1439848.78</v>
      </c>
      <c r="O20" s="77">
        <v>100.04</v>
      </c>
      <c r="P20" s="77">
        <v>1440.4247195119999</v>
      </c>
      <c r="Q20" s="78">
        <v>2.5999999999999999E-3</v>
      </c>
      <c r="R20" s="78">
        <v>3.8699999999999998E-2</v>
      </c>
      <c r="S20" s="78">
        <v>5.0000000000000001E-4</v>
      </c>
    </row>
    <row r="21" spans="2:19">
      <c r="B21" t="s">
        <v>1779</v>
      </c>
      <c r="C21" t="s">
        <v>1780</v>
      </c>
      <c r="D21" t="s">
        <v>123</v>
      </c>
      <c r="E21" t="s">
        <v>1281</v>
      </c>
      <c r="F21" t="s">
        <v>746</v>
      </c>
      <c r="G21" t="s">
        <v>594</v>
      </c>
      <c r="H21" t="s">
        <v>207</v>
      </c>
      <c r="I21" t="s">
        <v>1781</v>
      </c>
      <c r="J21" s="77">
        <v>4.45</v>
      </c>
      <c r="K21" t="s">
        <v>102</v>
      </c>
      <c r="L21" s="78">
        <v>3.3500000000000002E-2</v>
      </c>
      <c r="M21" s="78">
        <v>4.36E-2</v>
      </c>
      <c r="N21" s="77">
        <v>4140000</v>
      </c>
      <c r="O21" s="77">
        <v>95.97</v>
      </c>
      <c r="P21" s="77">
        <v>3973.1579999999999</v>
      </c>
      <c r="Q21" s="78">
        <v>4.5999999999999999E-3</v>
      </c>
      <c r="R21" s="78">
        <v>0.10680000000000001</v>
      </c>
      <c r="S21" s="78">
        <v>1.2999999999999999E-3</v>
      </c>
    </row>
    <row r="22" spans="2:19">
      <c r="B22" t="s">
        <v>1782</v>
      </c>
      <c r="C22" t="s">
        <v>1783</v>
      </c>
      <c r="D22" t="s">
        <v>123</v>
      </c>
      <c r="E22" t="s">
        <v>986</v>
      </c>
      <c r="F22" t="s">
        <v>681</v>
      </c>
      <c r="G22" t="s">
        <v>639</v>
      </c>
      <c r="H22" t="s">
        <v>207</v>
      </c>
      <c r="I22" t="s">
        <v>1784</v>
      </c>
      <c r="K22" t="s">
        <v>102</v>
      </c>
      <c r="L22" s="78">
        <v>1.8499999999999999E-2</v>
      </c>
      <c r="M22" s="78">
        <v>0</v>
      </c>
      <c r="N22" s="77">
        <v>5500000</v>
      </c>
      <c r="O22" s="77">
        <v>100.06</v>
      </c>
      <c r="P22" s="77">
        <v>5503.3</v>
      </c>
      <c r="Q22" s="78">
        <v>0</v>
      </c>
      <c r="R22" s="78">
        <v>0.14799999999999999</v>
      </c>
      <c r="S22" s="78">
        <v>1.8E-3</v>
      </c>
    </row>
    <row r="23" spans="2:19">
      <c r="B23" t="s">
        <v>1785</v>
      </c>
      <c r="C23" t="s">
        <v>1786</v>
      </c>
      <c r="D23" t="s">
        <v>123</v>
      </c>
      <c r="E23" t="s">
        <v>1787</v>
      </c>
      <c r="F23" t="s">
        <v>671</v>
      </c>
      <c r="G23" t="s">
        <v>699</v>
      </c>
      <c r="H23" t="s">
        <v>207</v>
      </c>
      <c r="I23" t="s">
        <v>1788</v>
      </c>
      <c r="J23" s="77">
        <v>3.2</v>
      </c>
      <c r="K23" t="s">
        <v>102</v>
      </c>
      <c r="L23" s="78">
        <v>2.86E-2</v>
      </c>
      <c r="M23" s="78">
        <v>4.9799999999999997E-2</v>
      </c>
      <c r="N23" s="77">
        <v>3200000</v>
      </c>
      <c r="O23" s="77">
        <v>95.3</v>
      </c>
      <c r="P23" s="77">
        <v>3049.6</v>
      </c>
      <c r="Q23" s="78">
        <v>0.02</v>
      </c>
      <c r="R23" s="78">
        <v>8.2000000000000003E-2</v>
      </c>
      <c r="S23" s="78">
        <v>1E-3</v>
      </c>
    </row>
    <row r="24" spans="2:19">
      <c r="B24" t="s">
        <v>1789</v>
      </c>
      <c r="C24" t="s">
        <v>1790</v>
      </c>
      <c r="D24" t="s">
        <v>123</v>
      </c>
      <c r="E24" t="s">
        <v>1791</v>
      </c>
      <c r="F24" t="s">
        <v>671</v>
      </c>
      <c r="G24" t="s">
        <v>696</v>
      </c>
      <c r="H24" t="s">
        <v>150</v>
      </c>
      <c r="I24" t="s">
        <v>1792</v>
      </c>
      <c r="J24" s="77">
        <v>3.48</v>
      </c>
      <c r="K24" t="s">
        <v>102</v>
      </c>
      <c r="L24" s="78">
        <v>4.4699999999999997E-2</v>
      </c>
      <c r="M24" s="78">
        <v>5.4899999999999997E-2</v>
      </c>
      <c r="N24" s="77">
        <v>2683763.0299999998</v>
      </c>
      <c r="O24" s="77">
        <v>96.81</v>
      </c>
      <c r="P24" s="77">
        <v>2598.1509893430002</v>
      </c>
      <c r="Q24" s="78">
        <v>4.7000000000000002E-3</v>
      </c>
      <c r="R24" s="78">
        <v>6.9900000000000004E-2</v>
      </c>
      <c r="S24" s="78">
        <v>8.0000000000000004E-4</v>
      </c>
    </row>
    <row r="25" spans="2:19">
      <c r="B25" t="s">
        <v>1793</v>
      </c>
      <c r="C25" t="s">
        <v>1794</v>
      </c>
      <c r="D25" t="s">
        <v>123</v>
      </c>
      <c r="E25" t="s">
        <v>1795</v>
      </c>
      <c r="F25" t="s">
        <v>607</v>
      </c>
      <c r="G25" t="s">
        <v>719</v>
      </c>
      <c r="H25" t="s">
        <v>150</v>
      </c>
      <c r="I25" t="s">
        <v>1796</v>
      </c>
      <c r="J25" s="77">
        <v>2.91</v>
      </c>
      <c r="K25" t="s">
        <v>102</v>
      </c>
      <c r="L25" s="78">
        <v>4.2999999999999997E-2</v>
      </c>
      <c r="M25" s="78">
        <v>4.7199999999999999E-2</v>
      </c>
      <c r="N25" s="77">
        <v>3177000</v>
      </c>
      <c r="O25" s="77">
        <v>98.96</v>
      </c>
      <c r="P25" s="77">
        <v>3143.9591999999998</v>
      </c>
      <c r="Q25" s="78">
        <v>1.7299999999999999E-2</v>
      </c>
      <c r="R25" s="78">
        <v>8.4500000000000006E-2</v>
      </c>
      <c r="S25" s="78">
        <v>1E-3</v>
      </c>
    </row>
    <row r="26" spans="2:19">
      <c r="B26" t="s">
        <v>1797</v>
      </c>
      <c r="C26" t="s">
        <v>1798</v>
      </c>
      <c r="D26" t="s">
        <v>123</v>
      </c>
      <c r="E26" t="s">
        <v>1799</v>
      </c>
      <c r="F26" t="s">
        <v>713</v>
      </c>
      <c r="G26" t="s">
        <v>222</v>
      </c>
      <c r="H26" t="s">
        <v>742</v>
      </c>
      <c r="I26" t="s">
        <v>1800</v>
      </c>
      <c r="J26" s="77">
        <v>0</v>
      </c>
      <c r="K26" t="s">
        <v>102</v>
      </c>
      <c r="L26" s="78">
        <v>8.6499999999999994E-2</v>
      </c>
      <c r="M26" s="78">
        <v>0</v>
      </c>
      <c r="N26" s="77">
        <v>41444.620000000003</v>
      </c>
      <c r="O26" s="77">
        <v>49.28</v>
      </c>
      <c r="P26" s="77">
        <v>20.423908736000001</v>
      </c>
      <c r="Q26" s="78">
        <v>1.5E-3</v>
      </c>
      <c r="R26" s="78">
        <v>5.0000000000000001E-4</v>
      </c>
      <c r="S26" s="78">
        <v>0</v>
      </c>
    </row>
    <row r="27" spans="2:19">
      <c r="B27" t="s">
        <v>1801</v>
      </c>
      <c r="C27" t="s">
        <v>1802</v>
      </c>
      <c r="D27" t="s">
        <v>123</v>
      </c>
      <c r="E27" t="s">
        <v>1803</v>
      </c>
      <c r="F27" t="s">
        <v>681</v>
      </c>
      <c r="G27" t="s">
        <v>222</v>
      </c>
      <c r="H27" t="s">
        <v>742</v>
      </c>
      <c r="I27" t="s">
        <v>1152</v>
      </c>
      <c r="J27" s="77">
        <v>0.89</v>
      </c>
      <c r="K27" t="s">
        <v>102</v>
      </c>
      <c r="L27" s="78">
        <v>4.1500000000000002E-2</v>
      </c>
      <c r="M27" s="78">
        <v>6.1899999999999997E-2</v>
      </c>
      <c r="N27" s="77">
        <v>1700000</v>
      </c>
      <c r="O27" s="77">
        <v>99.68</v>
      </c>
      <c r="P27" s="77">
        <v>1694.56</v>
      </c>
      <c r="Q27" s="78">
        <v>1.06E-2</v>
      </c>
      <c r="R27" s="78">
        <v>4.5600000000000002E-2</v>
      </c>
      <c r="S27" s="78">
        <v>5.0000000000000001E-4</v>
      </c>
    </row>
    <row r="28" spans="2:19">
      <c r="B28" s="79" t="s">
        <v>359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222</v>
      </c>
      <c r="C29" t="s">
        <v>222</v>
      </c>
      <c r="D29" s="16"/>
      <c r="E29" s="16"/>
      <c r="F29" t="s">
        <v>222</v>
      </c>
      <c r="G29" t="s">
        <v>222</v>
      </c>
      <c r="J29" s="77">
        <v>0</v>
      </c>
      <c r="K29" t="s">
        <v>222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1178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222</v>
      </c>
      <c r="C31" t="s">
        <v>222</v>
      </c>
      <c r="D31" s="16"/>
      <c r="E31" s="16"/>
      <c r="F31" t="s">
        <v>222</v>
      </c>
      <c r="G31" t="s">
        <v>222</v>
      </c>
      <c r="J31" s="77">
        <v>0</v>
      </c>
      <c r="K31" t="s">
        <v>222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227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s="79" t="s">
        <v>360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222</v>
      </c>
      <c r="C34" t="s">
        <v>222</v>
      </c>
      <c r="D34" s="16"/>
      <c r="E34" s="16"/>
      <c r="F34" t="s">
        <v>222</v>
      </c>
      <c r="G34" t="s">
        <v>222</v>
      </c>
      <c r="J34" s="77">
        <v>0</v>
      </c>
      <c r="K34" t="s">
        <v>222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361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222</v>
      </c>
      <c r="C36" t="s">
        <v>222</v>
      </c>
      <c r="D36" s="16"/>
      <c r="E36" s="16"/>
      <c r="F36" t="s">
        <v>222</v>
      </c>
      <c r="G36" t="s">
        <v>222</v>
      </c>
      <c r="J36" s="77">
        <v>0</v>
      </c>
      <c r="K36" t="s">
        <v>222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t="s">
        <v>229</v>
      </c>
      <c r="C37" s="16"/>
      <c r="D37" s="16"/>
      <c r="E37" s="16"/>
    </row>
    <row r="38" spans="2:19">
      <c r="B38" t="s">
        <v>354</v>
      </c>
      <c r="C38" s="16"/>
      <c r="D38" s="16"/>
      <c r="E38" s="16"/>
    </row>
    <row r="39" spans="2:19">
      <c r="B39" t="s">
        <v>355</v>
      </c>
      <c r="C39" s="16"/>
      <c r="D39" s="16"/>
      <c r="E39" s="16"/>
    </row>
    <row r="40" spans="2:19">
      <c r="B40" t="s">
        <v>356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222</v>
      </c>
      <c r="C13" t="s">
        <v>222</v>
      </c>
      <c r="D13" s="16"/>
      <c r="E13" s="16"/>
      <c r="F13" t="s">
        <v>222</v>
      </c>
      <c r="G13" t="s">
        <v>222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360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361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229</v>
      </c>
      <c r="C19" s="16"/>
      <c r="D19" s="16"/>
      <c r="E19" s="16"/>
    </row>
    <row r="20" spans="2:13">
      <c r="B20" t="s">
        <v>354</v>
      </c>
      <c r="C20" s="16"/>
      <c r="D20" s="16"/>
      <c r="E20" s="16"/>
    </row>
    <row r="21" spans="2:13">
      <c r="B21" t="s">
        <v>355</v>
      </c>
      <c r="C21" s="16"/>
      <c r="D21" s="16"/>
      <c r="E21" s="16"/>
    </row>
    <row r="22" spans="2:13">
      <c r="B22" t="s">
        <v>356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8507912.5</v>
      </c>
      <c r="G11" s="7"/>
      <c r="H11" s="75">
        <v>9445.9210835694994</v>
      </c>
      <c r="I11" s="7"/>
      <c r="J11" s="76">
        <v>1</v>
      </c>
      <c r="K11" s="76">
        <v>3.0000000000000001E-3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8507912.5</v>
      </c>
      <c r="H12" s="81">
        <v>9445.9210835694994</v>
      </c>
      <c r="J12" s="80">
        <v>1</v>
      </c>
      <c r="K12" s="80">
        <v>3.0000000000000001E-3</v>
      </c>
    </row>
    <row r="13" spans="2:55">
      <c r="B13" s="79" t="s">
        <v>1804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222</v>
      </c>
      <c r="C14" t="s">
        <v>222</v>
      </c>
      <c r="D14" t="s">
        <v>222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1805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222</v>
      </c>
      <c r="C16" t="s">
        <v>222</v>
      </c>
      <c r="D16" t="s">
        <v>222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1806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222</v>
      </c>
      <c r="C18" t="s">
        <v>222</v>
      </c>
      <c r="D18" t="s">
        <v>222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1807</v>
      </c>
      <c r="C19" s="16"/>
      <c r="F19" s="81">
        <v>8507912.5</v>
      </c>
      <c r="H19" s="81">
        <v>9445.9210835694994</v>
      </c>
      <c r="J19" s="80">
        <v>1</v>
      </c>
      <c r="K19" s="80">
        <v>3.0000000000000001E-3</v>
      </c>
    </row>
    <row r="20" spans="2:11">
      <c r="B20" t="s">
        <v>1808</v>
      </c>
      <c r="C20" t="s">
        <v>1809</v>
      </c>
      <c r="D20" t="s">
        <v>102</v>
      </c>
      <c r="E20" t="s">
        <v>1810</v>
      </c>
      <c r="F20" s="77">
        <v>8507912.5</v>
      </c>
      <c r="G20" s="77">
        <v>111.025132</v>
      </c>
      <c r="H20" s="77">
        <v>9445.9210835694994</v>
      </c>
      <c r="I20" s="78">
        <v>0</v>
      </c>
      <c r="J20" s="78">
        <v>1</v>
      </c>
      <c r="K20" s="78">
        <v>3.0000000000000001E-3</v>
      </c>
    </row>
    <row r="21" spans="2:11">
      <c r="B21" s="79" t="s">
        <v>227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1811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222</v>
      </c>
      <c r="C23" t="s">
        <v>222</v>
      </c>
      <c r="D23" t="s">
        <v>222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1812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222</v>
      </c>
      <c r="C25" t="s">
        <v>222</v>
      </c>
      <c r="D25" t="s">
        <v>222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1813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222</v>
      </c>
      <c r="C27" t="s">
        <v>222</v>
      </c>
      <c r="D27" t="s">
        <v>222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1814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222</v>
      </c>
      <c r="C29" t="s">
        <v>222</v>
      </c>
      <c r="D29" t="s">
        <v>222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229</v>
      </c>
      <c r="C30" s="16"/>
    </row>
    <row r="31" spans="2:11">
      <c r="B31" t="s">
        <v>354</v>
      </c>
      <c r="C31" s="16"/>
    </row>
    <row r="32" spans="2:11">
      <c r="B32" t="s">
        <v>355</v>
      </c>
      <c r="C32" s="16"/>
    </row>
    <row r="33" spans="2:3">
      <c r="B33" t="s">
        <v>356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161635</v>
      </c>
      <c r="H11" s="7"/>
      <c r="I11" s="75">
        <v>11.92748886325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1815</v>
      </c>
      <c r="C12" s="16"/>
      <c r="D12" s="16"/>
      <c r="G12" s="81">
        <v>161635</v>
      </c>
      <c r="I12" s="81">
        <v>11.92748886325</v>
      </c>
      <c r="K12" s="80">
        <v>1</v>
      </c>
      <c r="L12" s="80">
        <v>0</v>
      </c>
    </row>
    <row r="13" spans="2:59">
      <c r="B13" t="s">
        <v>1816</v>
      </c>
      <c r="C13" t="s">
        <v>1817</v>
      </c>
      <c r="D13" t="s">
        <v>746</v>
      </c>
      <c r="E13" t="s">
        <v>102</v>
      </c>
      <c r="F13" t="s">
        <v>1818</v>
      </c>
      <c r="G13" s="77">
        <v>5600</v>
      </c>
      <c r="H13" s="77">
        <v>3.2013E-2</v>
      </c>
      <c r="I13" s="77">
        <v>1.7927279999999999E-3</v>
      </c>
      <c r="J13" s="78">
        <v>0</v>
      </c>
      <c r="K13" s="78">
        <v>2.0000000000000001E-4</v>
      </c>
      <c r="L13" s="78">
        <v>0</v>
      </c>
    </row>
    <row r="14" spans="2:59">
      <c r="B14" t="s">
        <v>1819</v>
      </c>
      <c r="C14" t="s">
        <v>1820</v>
      </c>
      <c r="D14" t="s">
        <v>1046</v>
      </c>
      <c r="E14" t="s">
        <v>102</v>
      </c>
      <c r="F14" t="s">
        <v>392</v>
      </c>
      <c r="G14" s="77">
        <v>5035</v>
      </c>
      <c r="H14" s="77">
        <v>236.44622799999999</v>
      </c>
      <c r="I14" s="77">
        <v>11.905067579800001</v>
      </c>
      <c r="J14" s="78">
        <v>0</v>
      </c>
      <c r="K14" s="78">
        <v>0.99809999999999999</v>
      </c>
      <c r="L14" s="78">
        <v>0</v>
      </c>
    </row>
    <row r="15" spans="2:59">
      <c r="B15" t="s">
        <v>1821</v>
      </c>
      <c r="C15" t="s">
        <v>1822</v>
      </c>
      <c r="D15" t="s">
        <v>1336</v>
      </c>
      <c r="E15" t="s">
        <v>102</v>
      </c>
      <c r="F15" t="s">
        <v>444</v>
      </c>
      <c r="G15" s="77">
        <v>151000</v>
      </c>
      <c r="H15" s="77">
        <v>1.3661295E-2</v>
      </c>
      <c r="I15" s="77">
        <v>2.0628555449999999E-2</v>
      </c>
      <c r="J15" s="78">
        <v>0</v>
      </c>
      <c r="K15" s="78">
        <v>1.6999999999999999E-3</v>
      </c>
      <c r="L15" s="78">
        <v>0</v>
      </c>
    </row>
    <row r="16" spans="2:59">
      <c r="B16" s="79" t="s">
        <v>1710</v>
      </c>
      <c r="C16" s="16"/>
      <c r="D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222</v>
      </c>
      <c r="C17" t="s">
        <v>222</v>
      </c>
      <c r="D17" t="s">
        <v>222</v>
      </c>
      <c r="E17" t="s">
        <v>222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229</v>
      </c>
      <c r="C18" s="16"/>
      <c r="D18" s="16"/>
    </row>
    <row r="19" spans="2:12">
      <c r="B19" t="s">
        <v>354</v>
      </c>
      <c r="C19" s="16"/>
      <c r="D19" s="16"/>
    </row>
    <row r="20" spans="2:12">
      <c r="B20" t="s">
        <v>355</v>
      </c>
      <c r="C20" s="16"/>
      <c r="D20" s="16"/>
    </row>
    <row r="21" spans="2:12">
      <c r="B21" t="s">
        <v>356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1711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1712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1823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t="s">
        <v>222</v>
      </c>
      <c r="E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1713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1178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1711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1714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1713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1715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1178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354</v>
      </c>
      <c r="C35" s="16"/>
      <c r="D35" s="16"/>
    </row>
    <row r="36" spans="2:12">
      <c r="B36" t="s">
        <v>355</v>
      </c>
      <c r="C36" s="16"/>
      <c r="D36" s="16"/>
    </row>
    <row r="37" spans="2:12">
      <c r="B37" t="s">
        <v>356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1711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1712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1823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222</v>
      </c>
      <c r="C18" t="s">
        <v>222</v>
      </c>
      <c r="D18" t="s">
        <v>222</v>
      </c>
      <c r="E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1713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1178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1711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1714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1713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1178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229</v>
      </c>
      <c r="C32" s="16"/>
      <c r="D32" s="16"/>
    </row>
    <row r="33" spans="2:4">
      <c r="B33" t="s">
        <v>354</v>
      </c>
      <c r="C33" s="16"/>
      <c r="D33" s="16"/>
    </row>
    <row r="34" spans="2:4">
      <c r="B34" t="s">
        <v>355</v>
      </c>
      <c r="C34" s="16"/>
      <c r="D34" s="16"/>
    </row>
    <row r="35" spans="2:4">
      <c r="B35" t="s">
        <v>356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1744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222</v>
      </c>
      <c r="C14" t="s">
        <v>222</v>
      </c>
      <c r="D14" s="16"/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1745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222</v>
      </c>
      <c r="C16" t="s">
        <v>222</v>
      </c>
      <c r="D16" s="16"/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1746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1747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D19" s="16"/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1748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D21" s="16"/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1749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D23" s="16"/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1750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1744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D28" s="16"/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1745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D30" s="16"/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1746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1747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1748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1749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1750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354</v>
      </c>
      <c r="D41" s="16"/>
    </row>
    <row r="42" spans="2:17">
      <c r="B42" t="s">
        <v>355</v>
      </c>
      <c r="D42" s="16"/>
    </row>
    <row r="43" spans="2:17">
      <c r="B43" t="s">
        <v>356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3.72</v>
      </c>
      <c r="J11" s="18"/>
      <c r="K11" s="18"/>
      <c r="L11" s="18"/>
      <c r="M11" s="76">
        <v>0</v>
      </c>
      <c r="N11" s="75">
        <v>60322179.674000002</v>
      </c>
      <c r="O11" s="7"/>
      <c r="P11" s="75">
        <v>66222.821909728402</v>
      </c>
      <c r="Q11" s="76">
        <v>1</v>
      </c>
      <c r="R11" s="76">
        <v>2.1299999999999999E-2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3.72</v>
      </c>
      <c r="M12" s="80">
        <v>0</v>
      </c>
      <c r="N12" s="81">
        <v>60322179.674000002</v>
      </c>
      <c r="P12" s="81">
        <v>66222.821909728402</v>
      </c>
      <c r="Q12" s="80">
        <v>1</v>
      </c>
      <c r="R12" s="80">
        <v>2.1299999999999999E-2</v>
      </c>
    </row>
    <row r="13" spans="2:60">
      <c r="B13" s="79" t="s">
        <v>1824</v>
      </c>
      <c r="I13" s="81">
        <v>3.72</v>
      </c>
      <c r="M13" s="80">
        <v>0</v>
      </c>
      <c r="N13" s="81">
        <v>60322179.674000002</v>
      </c>
      <c r="P13" s="81">
        <v>66222.821909728402</v>
      </c>
      <c r="Q13" s="80">
        <v>1</v>
      </c>
      <c r="R13" s="80">
        <v>2.1299999999999999E-2</v>
      </c>
    </row>
    <row r="14" spans="2:60">
      <c r="B14" t="s">
        <v>1855</v>
      </c>
      <c r="C14" t="s">
        <v>1825</v>
      </c>
      <c r="D14" t="s">
        <v>1826</v>
      </c>
      <c r="F14" t="s">
        <v>1827</v>
      </c>
      <c r="G14" t="s">
        <v>1828</v>
      </c>
      <c r="H14" t="s">
        <v>1829</v>
      </c>
      <c r="I14" s="77">
        <v>3.72</v>
      </c>
      <c r="J14" t="s">
        <v>1830</v>
      </c>
      <c r="K14" t="s">
        <v>102</v>
      </c>
      <c r="L14" s="78">
        <v>0</v>
      </c>
      <c r="M14" s="78">
        <v>0</v>
      </c>
      <c r="N14" s="77">
        <v>60322179.674000002</v>
      </c>
      <c r="O14" s="77">
        <v>109.78187835323148</v>
      </c>
      <c r="P14" s="77">
        <v>66222.821909728402</v>
      </c>
      <c r="Q14" s="78">
        <v>1</v>
      </c>
      <c r="R14" s="78">
        <v>2.1299999999999999E-2</v>
      </c>
    </row>
    <row r="15" spans="2:60">
      <c r="B15" s="79" t="s">
        <v>1831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222</v>
      </c>
      <c r="D16" t="s">
        <v>222</v>
      </c>
      <c r="F16" t="s">
        <v>222</v>
      </c>
      <c r="I16" s="77">
        <v>0</v>
      </c>
      <c r="J16" t="s">
        <v>222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1832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222</v>
      </c>
      <c r="D18" t="s">
        <v>222</v>
      </c>
      <c r="F18" t="s">
        <v>222</v>
      </c>
      <c r="I18" s="77">
        <v>0</v>
      </c>
      <c r="J18" t="s">
        <v>222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1833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222</v>
      </c>
      <c r="D20" t="s">
        <v>222</v>
      </c>
      <c r="F20" t="s">
        <v>222</v>
      </c>
      <c r="I20" s="77">
        <v>0</v>
      </c>
      <c r="J20" t="s">
        <v>222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1834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222</v>
      </c>
      <c r="D22" t="s">
        <v>222</v>
      </c>
      <c r="F22" t="s">
        <v>222</v>
      </c>
      <c r="I22" s="77">
        <v>0</v>
      </c>
      <c r="J22" t="s">
        <v>222</v>
      </c>
      <c r="K22" t="s">
        <v>222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1835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1836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222</v>
      </c>
      <c r="D25" t="s">
        <v>222</v>
      </c>
      <c r="F25" t="s">
        <v>222</v>
      </c>
      <c r="I25" s="77">
        <v>0</v>
      </c>
      <c r="J25" t="s">
        <v>222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1837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222</v>
      </c>
      <c r="D27" t="s">
        <v>222</v>
      </c>
      <c r="F27" t="s">
        <v>222</v>
      </c>
      <c r="I27" s="77">
        <v>0</v>
      </c>
      <c r="J27" t="s">
        <v>222</v>
      </c>
      <c r="K27" t="s">
        <v>222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1838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222</v>
      </c>
      <c r="D29" t="s">
        <v>222</v>
      </c>
      <c r="F29" t="s">
        <v>222</v>
      </c>
      <c r="I29" s="77">
        <v>0</v>
      </c>
      <c r="J29" t="s">
        <v>222</v>
      </c>
      <c r="K29" t="s">
        <v>222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1839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222</v>
      </c>
      <c r="D31" t="s">
        <v>222</v>
      </c>
      <c r="F31" t="s">
        <v>222</v>
      </c>
      <c r="I31" s="77">
        <v>0</v>
      </c>
      <c r="J31" t="s">
        <v>222</v>
      </c>
      <c r="K31" t="s">
        <v>222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1840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222</v>
      </c>
      <c r="D34" t="s">
        <v>222</v>
      </c>
      <c r="F34" t="s">
        <v>222</v>
      </c>
      <c r="I34" s="77">
        <v>0</v>
      </c>
      <c r="J34" t="s">
        <v>222</v>
      </c>
      <c r="K34" t="s">
        <v>222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1832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222</v>
      </c>
      <c r="D36" t="s">
        <v>222</v>
      </c>
      <c r="F36" t="s">
        <v>222</v>
      </c>
      <c r="I36" s="77">
        <v>0</v>
      </c>
      <c r="J36" t="s">
        <v>222</v>
      </c>
      <c r="K36" t="s">
        <v>222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1833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222</v>
      </c>
      <c r="D38" t="s">
        <v>222</v>
      </c>
      <c r="F38" t="s">
        <v>222</v>
      </c>
      <c r="I38" s="77">
        <v>0</v>
      </c>
      <c r="J38" t="s">
        <v>222</v>
      </c>
      <c r="K38" t="s">
        <v>222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1839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222</v>
      </c>
      <c r="D40" t="s">
        <v>222</v>
      </c>
      <c r="F40" t="s">
        <v>222</v>
      </c>
      <c r="I40" s="77">
        <v>0</v>
      </c>
      <c r="J40" t="s">
        <v>222</v>
      </c>
      <c r="K40" t="s">
        <v>222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229</v>
      </c>
    </row>
    <row r="42" spans="2:18">
      <c r="B42" t="s">
        <v>354</v>
      </c>
    </row>
    <row r="43" spans="2:18">
      <c r="B43" t="s">
        <v>355</v>
      </c>
    </row>
    <row r="44" spans="2:18">
      <c r="B44" t="s">
        <v>356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1756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222</v>
      </c>
      <c r="C14" t="s">
        <v>222</v>
      </c>
      <c r="E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1757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222</v>
      </c>
      <c r="C16" t="s">
        <v>222</v>
      </c>
      <c r="E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1841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E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1842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E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1178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222</v>
      </c>
      <c r="C22" t="s">
        <v>222</v>
      </c>
      <c r="E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222</v>
      </c>
      <c r="C24" t="s">
        <v>222</v>
      </c>
      <c r="E24" t="s">
        <v>222</v>
      </c>
      <c r="G24" s="77">
        <v>0</v>
      </c>
      <c r="H24" t="s">
        <v>222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354</v>
      </c>
    </row>
    <row r="27" spans="2:15">
      <c r="B27" t="s">
        <v>355</v>
      </c>
    </row>
    <row r="28" spans="2:15">
      <c r="B28" t="s">
        <v>356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1843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222</v>
      </c>
      <c r="E14" s="78">
        <v>0</v>
      </c>
      <c r="F14" t="s">
        <v>222</v>
      </c>
      <c r="G14" s="77">
        <v>0</v>
      </c>
      <c r="H14" s="78">
        <v>0</v>
      </c>
      <c r="I14" s="78">
        <v>0</v>
      </c>
    </row>
    <row r="15" spans="2:55">
      <c r="B15" s="79" t="s">
        <v>1844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222</v>
      </c>
      <c r="E16" s="78">
        <v>0</v>
      </c>
      <c r="F16" t="s">
        <v>222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1843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222</v>
      </c>
      <c r="E19" s="78">
        <v>0</v>
      </c>
      <c r="F19" t="s">
        <v>222</v>
      </c>
      <c r="G19" s="77">
        <v>0</v>
      </c>
      <c r="H19" s="78">
        <v>0</v>
      </c>
      <c r="I19" s="78">
        <v>0</v>
      </c>
    </row>
    <row r="20" spans="2:9">
      <c r="B20" s="79" t="s">
        <v>1844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222</v>
      </c>
      <c r="E21" s="78">
        <v>0</v>
      </c>
      <c r="F21" t="s">
        <v>222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222</v>
      </c>
      <c r="D15" t="s">
        <v>222</v>
      </c>
      <c r="E15" s="19"/>
      <c r="F15" s="78">
        <v>0</v>
      </c>
      <c r="G15" t="s">
        <v>222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37945.142989250999</v>
      </c>
      <c r="J11" s="76">
        <v>1</v>
      </c>
      <c r="K11" s="76">
        <v>1.2200000000000001E-2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C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37945.142989250999</v>
      </c>
      <c r="J14" s="80">
        <v>1</v>
      </c>
      <c r="K14" s="80">
        <v>1.2200000000000001E-2</v>
      </c>
    </row>
    <row r="15" spans="2:60">
      <c r="B15" t="s">
        <v>1845</v>
      </c>
      <c r="C15" t="s">
        <v>1846</v>
      </c>
      <c r="D15" t="s">
        <v>222</v>
      </c>
      <c r="E15" t="s">
        <v>742</v>
      </c>
      <c r="F15" s="78">
        <v>0</v>
      </c>
      <c r="G15" t="s">
        <v>113</v>
      </c>
      <c r="H15" s="78">
        <v>0</v>
      </c>
      <c r="I15" s="77">
        <v>820.41084118399999</v>
      </c>
      <c r="J15" s="78">
        <v>2.1600000000000001E-2</v>
      </c>
      <c r="K15" s="78">
        <v>2.9999999999999997E-4</v>
      </c>
    </row>
    <row r="16" spans="2:60">
      <c r="B16" t="s">
        <v>1847</v>
      </c>
      <c r="C16" t="s">
        <v>1848</v>
      </c>
      <c r="D16" t="s">
        <v>222</v>
      </c>
      <c r="E16" t="s">
        <v>742</v>
      </c>
      <c r="F16" s="78">
        <v>0</v>
      </c>
      <c r="G16" t="s">
        <v>200</v>
      </c>
      <c r="H16" s="78">
        <v>0</v>
      </c>
      <c r="I16" s="77">
        <v>1389.3746135399999</v>
      </c>
      <c r="J16" s="78">
        <v>3.6600000000000001E-2</v>
      </c>
      <c r="K16" s="78">
        <v>4.0000000000000002E-4</v>
      </c>
    </row>
    <row r="17" spans="2:11">
      <c r="B17" t="s">
        <v>1849</v>
      </c>
      <c r="C17" t="s">
        <v>1850</v>
      </c>
      <c r="D17" t="s">
        <v>222</v>
      </c>
      <c r="E17" t="s">
        <v>742</v>
      </c>
      <c r="F17" s="78">
        <v>0</v>
      </c>
      <c r="G17" t="s">
        <v>120</v>
      </c>
      <c r="H17" s="78">
        <v>0</v>
      </c>
      <c r="I17" s="77">
        <v>892.25510811499998</v>
      </c>
      <c r="J17" s="78">
        <v>2.35E-2</v>
      </c>
      <c r="K17" s="78">
        <v>2.9999999999999997E-4</v>
      </c>
    </row>
    <row r="18" spans="2:11">
      <c r="B18" t="s">
        <v>1851</v>
      </c>
      <c r="C18" t="s">
        <v>1852</v>
      </c>
      <c r="D18" t="s">
        <v>222</v>
      </c>
      <c r="E18" t="s">
        <v>742</v>
      </c>
      <c r="F18" s="78">
        <v>0</v>
      </c>
      <c r="G18" t="s">
        <v>110</v>
      </c>
      <c r="H18" s="78">
        <v>0</v>
      </c>
      <c r="I18" s="77">
        <v>42.323441412000001</v>
      </c>
      <c r="J18" s="78">
        <v>1.1000000000000001E-3</v>
      </c>
      <c r="K18" s="78">
        <v>0</v>
      </c>
    </row>
    <row r="19" spans="2:11">
      <c r="B19" t="s">
        <v>1853</v>
      </c>
      <c r="C19" t="s">
        <v>1854</v>
      </c>
      <c r="D19" t="s">
        <v>222</v>
      </c>
      <c r="E19" t="s">
        <v>742</v>
      </c>
      <c r="F19" s="78">
        <v>0</v>
      </c>
      <c r="G19" t="s">
        <v>106</v>
      </c>
      <c r="H19" s="78">
        <v>0</v>
      </c>
      <c r="I19" s="77">
        <v>34800.778984999997</v>
      </c>
      <c r="J19" s="78">
        <v>0.91710000000000003</v>
      </c>
      <c r="K19" s="78">
        <v>1.12E-2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222</v>
      </c>
      <c r="C13" s="77">
        <v>0</v>
      </c>
    </row>
    <row r="14" spans="2:17">
      <c r="B14" s="79" t="s">
        <v>227</v>
      </c>
      <c r="C14" s="81">
        <v>0</v>
      </c>
    </row>
    <row r="15" spans="2:17">
      <c r="B15" t="s">
        <v>222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1178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354</v>
      </c>
      <c r="D27" s="16"/>
    </row>
    <row r="28" spans="2:16">
      <c r="B28" t="s">
        <v>356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1756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1757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1178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354</v>
      </c>
      <c r="D27" s="16"/>
    </row>
    <row r="28" spans="2:16">
      <c r="B28" t="s">
        <v>356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1756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222</v>
      </c>
      <c r="C14" t="s">
        <v>222</v>
      </c>
      <c r="D14" t="s">
        <v>222</v>
      </c>
      <c r="E14" t="s">
        <v>222</v>
      </c>
      <c r="F14" s="15"/>
      <c r="G14" s="15"/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1757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222</v>
      </c>
      <c r="C16" t="s">
        <v>222</v>
      </c>
      <c r="D16" t="s">
        <v>222</v>
      </c>
      <c r="E16" t="s">
        <v>222</v>
      </c>
      <c r="F16" s="15"/>
      <c r="G16" s="15"/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359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222</v>
      </c>
      <c r="C18" t="s">
        <v>222</v>
      </c>
      <c r="D18" t="s">
        <v>222</v>
      </c>
      <c r="E18" t="s">
        <v>222</v>
      </c>
      <c r="F18" s="15"/>
      <c r="G18" s="15"/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1178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222</v>
      </c>
      <c r="C20" t="s">
        <v>222</v>
      </c>
      <c r="D20" t="s">
        <v>222</v>
      </c>
      <c r="E20" t="s">
        <v>222</v>
      </c>
      <c r="F20" s="15"/>
      <c r="G20" s="15"/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360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361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354</v>
      </c>
      <c r="D27" s="16"/>
    </row>
    <row r="28" spans="2:23">
      <c r="B28" t="s">
        <v>355</v>
      </c>
      <c r="D28" s="16"/>
    </row>
    <row r="29" spans="2:23">
      <c r="B29" t="s">
        <v>356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E888846-BF02-432A-93D0-81EA4E2C7CBD}"/>
</file>

<file path=customXml/itemProps2.xml><?xml version="1.0" encoding="utf-8"?>
<ds:datastoreItem xmlns:ds="http://schemas.openxmlformats.org/officeDocument/2006/customXml" ds:itemID="{C87D4982-F932-45BD-B204-E0471528EB88}"/>
</file>

<file path=customXml/itemProps3.xml><?xml version="1.0" encoding="utf-8"?>
<ds:datastoreItem xmlns:ds="http://schemas.openxmlformats.org/officeDocument/2006/customXml" ds:itemID="{4147BD25-30E2-4035-A8A7-E39148FF26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2022-07-31T04:51:41Z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