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04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Q100" i="5" l="1"/>
  <c r="Q101" i="5"/>
  <c r="O101" i="5" s="1"/>
  <c r="O100" i="5"/>
  <c r="N12" i="5" l="1"/>
  <c r="N11" i="5" s="1"/>
  <c r="N10" i="5" s="1"/>
  <c r="Q159" i="5"/>
  <c r="O159" i="5" s="1"/>
  <c r="Q184" i="5"/>
  <c r="O184" i="5" s="1"/>
  <c r="Q128" i="5"/>
  <c r="O128" i="5" s="1"/>
  <c r="Q127" i="5"/>
  <c r="O127" i="5" s="1"/>
  <c r="Q161" i="5"/>
  <c r="O161" i="5" s="1"/>
  <c r="Q133" i="5"/>
  <c r="O133" i="5" s="1"/>
  <c r="Q104" i="5"/>
  <c r="O104" i="5" s="1"/>
  <c r="Q103" i="5"/>
  <c r="O103" i="5" s="1"/>
  <c r="Q140" i="5"/>
  <c r="O140" i="5" s="1"/>
  <c r="Q92" i="5"/>
  <c r="O92" i="5" s="1"/>
  <c r="Q86" i="5"/>
  <c r="O86" i="5" s="1"/>
  <c r="Q88" i="5"/>
  <c r="O88" i="5" s="1"/>
  <c r="K104" i="6"/>
  <c r="I104" i="6" s="1"/>
  <c r="I90" i="6"/>
  <c r="K90" i="6"/>
  <c r="K89" i="6"/>
  <c r="I89" i="6" s="1"/>
  <c r="Q12" i="5" l="1"/>
  <c r="I12" i="2"/>
  <c r="I11" i="2" s="1"/>
  <c r="I10" i="2" l="1"/>
  <c r="Q11" i="5"/>
  <c r="I9" i="2" l="1"/>
  <c r="Q10" i="5"/>
  <c r="S11" i="5"/>
  <c r="J14" i="2" l="1"/>
  <c r="J13" i="2"/>
  <c r="J24" i="2"/>
  <c r="J23" i="2"/>
  <c r="J22" i="2"/>
  <c r="J9" i="2"/>
  <c r="J20" i="2"/>
  <c r="J19" i="2"/>
  <c r="J17" i="2"/>
  <c r="J16" i="2"/>
  <c r="J15" i="2"/>
  <c r="C10" i="1"/>
  <c r="J21" i="2"/>
  <c r="J18" i="2"/>
  <c r="J12" i="2"/>
  <c r="J11" i="2"/>
  <c r="J10" i="2"/>
  <c r="C14" i="1"/>
  <c r="S209" i="5"/>
  <c r="S207" i="5"/>
  <c r="S205" i="5"/>
  <c r="S203" i="5"/>
  <c r="S201" i="5"/>
  <c r="S199" i="5"/>
  <c r="S197" i="5"/>
  <c r="S195" i="5"/>
  <c r="S193" i="5"/>
  <c r="S191" i="5"/>
  <c r="S189" i="5"/>
  <c r="S187" i="5"/>
  <c r="S185" i="5"/>
  <c r="S183" i="5"/>
  <c r="S181" i="5"/>
  <c r="S179" i="5"/>
  <c r="S177" i="5"/>
  <c r="S175" i="5"/>
  <c r="S173" i="5"/>
  <c r="S171" i="5"/>
  <c r="S169" i="5"/>
  <c r="S167" i="5"/>
  <c r="S165" i="5"/>
  <c r="S163" i="5"/>
  <c r="S161" i="5"/>
  <c r="S159" i="5"/>
  <c r="S157" i="5"/>
  <c r="S155" i="5"/>
  <c r="S153" i="5"/>
  <c r="S151" i="5"/>
  <c r="S149" i="5"/>
  <c r="S147" i="5"/>
  <c r="S145" i="5"/>
  <c r="S143" i="5"/>
  <c r="S141" i="5"/>
  <c r="S139" i="5"/>
  <c r="S137" i="5"/>
  <c r="S135" i="5"/>
  <c r="S133" i="5"/>
  <c r="S131" i="5"/>
  <c r="S129" i="5"/>
  <c r="S127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0" i="5"/>
  <c r="S208" i="5"/>
  <c r="S206" i="5"/>
  <c r="S204" i="5"/>
  <c r="S202" i="5"/>
  <c r="S200" i="5"/>
  <c r="S198" i="5"/>
  <c r="S196" i="5"/>
  <c r="S194" i="5"/>
  <c r="S192" i="5"/>
  <c r="S190" i="5"/>
  <c r="S188" i="5"/>
  <c r="S186" i="5"/>
  <c r="S184" i="5"/>
  <c r="S180" i="5"/>
  <c r="S176" i="5"/>
  <c r="S172" i="5"/>
  <c r="S168" i="5"/>
  <c r="S164" i="5"/>
  <c r="S160" i="5"/>
  <c r="S156" i="5"/>
  <c r="S152" i="5"/>
  <c r="S148" i="5"/>
  <c r="S144" i="5"/>
  <c r="S140" i="5"/>
  <c r="S136" i="5"/>
  <c r="S132" i="5"/>
  <c r="S128" i="5"/>
  <c r="S182" i="5"/>
  <c r="S178" i="5"/>
  <c r="S174" i="5"/>
  <c r="S170" i="5"/>
  <c r="S166" i="5"/>
  <c r="S162" i="5"/>
  <c r="S158" i="5"/>
  <c r="S154" i="5"/>
  <c r="S150" i="5"/>
  <c r="S146" i="5"/>
  <c r="S142" i="5"/>
  <c r="S138" i="5"/>
  <c r="S134" i="5"/>
  <c r="S130" i="5"/>
  <c r="S126" i="5"/>
  <c r="S12" i="5"/>
  <c r="C41" i="1" l="1"/>
  <c r="D14" i="1" s="1"/>
  <c r="D39" i="1" l="1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2" i="5"/>
  <c r="T120" i="5"/>
  <c r="T118" i="5"/>
  <c r="T116" i="5"/>
  <c r="T114" i="5"/>
  <c r="T112" i="5"/>
  <c r="T110" i="5"/>
  <c r="T108" i="5"/>
  <c r="T106" i="5"/>
  <c r="T104" i="5"/>
  <c r="T102" i="5"/>
  <c r="T100" i="5"/>
  <c r="T98" i="5"/>
  <c r="T96" i="5"/>
  <c r="T94" i="5"/>
  <c r="T92" i="5"/>
  <c r="T90" i="5"/>
  <c r="T88" i="5"/>
  <c r="T86" i="5"/>
  <c r="T84" i="5"/>
  <c r="T82" i="5"/>
  <c r="T80" i="5"/>
  <c r="T78" i="5"/>
  <c r="T76" i="5"/>
  <c r="T74" i="5"/>
  <c r="T72" i="5"/>
  <c r="T70" i="5"/>
  <c r="T68" i="5"/>
  <c r="T66" i="5"/>
  <c r="T64" i="5"/>
  <c r="T62" i="5"/>
  <c r="T60" i="5"/>
  <c r="T58" i="5"/>
  <c r="T56" i="5"/>
  <c r="T54" i="5"/>
  <c r="T52" i="5"/>
  <c r="T50" i="5"/>
  <c r="T48" i="5"/>
  <c r="T46" i="5"/>
  <c r="T44" i="5"/>
  <c r="T42" i="5"/>
  <c r="T40" i="5"/>
  <c r="T38" i="5"/>
  <c r="T36" i="5"/>
  <c r="T34" i="5"/>
  <c r="T32" i="5"/>
  <c r="T30" i="5"/>
  <c r="T28" i="5"/>
  <c r="T26" i="5"/>
  <c r="T24" i="5"/>
  <c r="T22" i="5"/>
  <c r="T20" i="5"/>
  <c r="T18" i="5"/>
  <c r="T16" i="5"/>
  <c r="T14" i="5"/>
  <c r="T123" i="5"/>
  <c r="T121" i="5"/>
  <c r="T119" i="5"/>
  <c r="T117" i="5"/>
  <c r="T115" i="5"/>
  <c r="T113" i="5"/>
  <c r="T111" i="5"/>
  <c r="T109" i="5"/>
  <c r="T107" i="5"/>
  <c r="T105" i="5"/>
  <c r="T103" i="5"/>
  <c r="T101" i="5"/>
  <c r="T99" i="5"/>
  <c r="T97" i="5"/>
  <c r="T95" i="5"/>
  <c r="T93" i="5"/>
  <c r="T91" i="5"/>
  <c r="T89" i="5"/>
  <c r="T87" i="5"/>
  <c r="T85" i="5"/>
  <c r="T83" i="5"/>
  <c r="T81" i="5"/>
  <c r="T79" i="5"/>
  <c r="T77" i="5"/>
  <c r="T75" i="5"/>
  <c r="T73" i="5"/>
  <c r="T71" i="5"/>
  <c r="T69" i="5"/>
  <c r="T67" i="5"/>
  <c r="T65" i="5"/>
  <c r="T63" i="5"/>
  <c r="T61" i="5"/>
  <c r="T59" i="5"/>
  <c r="T57" i="5"/>
  <c r="T55" i="5"/>
  <c r="T53" i="5"/>
  <c r="T51" i="5"/>
  <c r="T49" i="5"/>
  <c r="T47" i="5"/>
  <c r="T45" i="5"/>
  <c r="T43" i="5"/>
  <c r="T41" i="5"/>
  <c r="T39" i="5"/>
  <c r="T37" i="5"/>
  <c r="T35" i="5"/>
  <c r="T33" i="5"/>
  <c r="T31" i="5"/>
  <c r="T29" i="5"/>
  <c r="T27" i="5"/>
  <c r="T25" i="5"/>
  <c r="T23" i="5"/>
  <c r="T21" i="5"/>
  <c r="T19" i="5"/>
  <c r="T17" i="5"/>
  <c r="T15" i="5"/>
  <c r="T13" i="5"/>
  <c r="D34" i="1"/>
  <c r="D26" i="1"/>
  <c r="D19" i="1"/>
  <c r="D15" i="1"/>
  <c r="K22" i="2"/>
  <c r="K18" i="2"/>
  <c r="K14" i="2"/>
  <c r="K10" i="2"/>
  <c r="D41" i="1"/>
  <c r="D33" i="1"/>
  <c r="D25" i="1"/>
  <c r="D18" i="1"/>
  <c r="K24" i="2"/>
  <c r="K20" i="2"/>
  <c r="K16" i="2"/>
  <c r="K12" i="2"/>
  <c r="K9" i="2"/>
  <c r="D10" i="1" s="1"/>
  <c r="T12" i="5"/>
  <c r="K13" i="2"/>
  <c r="K17" i="2"/>
  <c r="K21" i="2"/>
  <c r="D12" i="1"/>
  <c r="D20" i="1"/>
  <c r="D38" i="1"/>
  <c r="D17" i="1"/>
  <c r="D30" i="1"/>
  <c r="D27" i="1"/>
  <c r="D35" i="1"/>
  <c r="D24" i="1"/>
  <c r="D32" i="1"/>
  <c r="K11" i="2"/>
  <c r="K15" i="2"/>
  <c r="K19" i="2"/>
  <c r="K23" i="2"/>
  <c r="D16" i="1"/>
  <c r="D29" i="1"/>
  <c r="D13" i="1"/>
  <c r="D21" i="1"/>
  <c r="D23" i="1"/>
  <c r="D31" i="1"/>
  <c r="D40" i="1"/>
  <c r="D28" i="1"/>
  <c r="D36" i="1"/>
  <c r="T11" i="5"/>
  <c r="T10" i="5"/>
</calcChain>
</file>

<file path=xl/sharedStrings.xml><?xml version="1.0" encoding="utf-8"?>
<sst xmlns="http://schemas.openxmlformats.org/spreadsheetml/2006/main" count="5608" uniqueCount="1553">
  <si>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</si>
  <si>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</si>
  <si>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</si>
  <si>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</si>
  <si>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</si>
  <si>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</si>
  <si>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</si>
  <si>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</si>
  <si>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</si>
  <si>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</si>
  <si>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</si>
  <si>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</si>
  <si>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</si>
  <si>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</si>
  <si>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</si>
  <si>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</si>
  <si>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</si>
  <si>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</si>
  <si>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</si>
  <si>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</si>
  <si>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</si>
  <si>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</si>
  <si>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</si>
  <si>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</si>
  <si>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</si>
  <si>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</si>
  <si>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</si>
  <si>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</si>
  <si>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</si>
  <si>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</si>
  <si>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</si>
  <si>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</si>
  <si>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</si>
  <si>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</si>
  <si>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</si>
  <si>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</si>
  <si>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</si>
  <si>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</si>
  <si>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</si>
  <si>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</si>
  <si>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</si>
  <si>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</si>
  <si>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</si>
  <si>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</si>
  <si>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</si>
  <si>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</si>
  <si>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</si>
  <si>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</si>
  <si>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</si>
  <si>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</si>
  <si>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</si>
  <si>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</si>
  <si>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</si>
  <si>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</si>
  <si>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</si>
  <si>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</si>
  <si>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</si>
  <si>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</si>
  <si>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</si>
  <si>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</si>
  <si>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</si>
  <si>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</si>
  <si>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</si>
  <si>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</si>
  <si>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</si>
  <si>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</si>
  <si>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</si>
  <si>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</si>
  <si>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</si>
  <si>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</si>
  <si>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</si>
  <si>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</si>
  <si>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</si>
  <si>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</si>
  <si>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</si>
  <si>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</si>
  <si>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</si>
  <si>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</si>
  <si>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</si>
  <si>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</si>
  <si>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</si>
  <si>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</si>
  <si>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</si>
  <si>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</si>
  <si>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</si>
  <si>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</si>
  <si>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</si>
  <si>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</si>
  <si>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</si>
  <si>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</si>
  <si>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</si>
  <si>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</si>
  <si>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</si>
  <si>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</si>
  <si>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</si>
  <si>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</si>
  <si>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</si>
  <si>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</si>
  <si>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</si>
  <si>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</si>
  <si>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</si>
  <si>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</si>
  <si>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</si>
  <si>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</si>
  <si>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</si>
  <si>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</si>
  <si>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</si>
  <si>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</si>
  <si>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</si>
  <si>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</si>
  <si>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</si>
  <si>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</si>
  <si>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</si>
  <si>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</si>
  <si>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</si>
  <si>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</si>
  <si>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</si>
  <si>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</si>
  <si>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</si>
  <si>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</si>
  <si>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</si>
  <si>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</si>
  <si>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</si>
  <si>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</si>
  <si>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</si>
  <si>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</si>
  <si>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</si>
  <si>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</si>
  <si>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</si>
  <si>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</si>
  <si>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</si>
  <si>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</si>
  <si>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</si>
  <si>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</si>
  <si>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</si>
  <si>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</si>
  <si>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</si>
  <si>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</si>
  <si>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</si>
  <si>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</si>
  <si>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</si>
  <si>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</si>
  <si>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</si>
  <si>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</si>
  <si>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</si>
  <si>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</si>
  <si>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</si>
  <si>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</si>
  <si>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</si>
  <si>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</si>
  <si>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</si>
  <si>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</si>
  <si>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</si>
  <si>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</si>
  <si>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</si>
  <si>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</si>
  <si>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</si>
  <si>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</si>
  <si>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</si>
  <si>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</si>
  <si>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</si>
  <si>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</si>
  <si>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</si>
  <si>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</si>
  <si>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</si>
  <si>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</si>
  <si>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</si>
  <si>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</si>
  <si>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</si>
  <si>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</si>
  <si>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</si>
  <si>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</si>
  <si>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</si>
  <si>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</si>
  <si>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</si>
  <si>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</si>
  <si>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</si>
  <si>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</si>
  <si>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</si>
  <si>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</si>
  <si>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</si>
  <si>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</si>
  <si>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</si>
  <si>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</si>
  <si>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</si>
  <si>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</si>
  <si>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</si>
  <si>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</si>
  <si>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</si>
  <si>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</si>
  <si>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</si>
  <si>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</si>
  <si>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</si>
  <si>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</si>
  <si>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</si>
  <si>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</si>
  <si>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</si>
  <si>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ילין לפידות כללי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</si>
  <si>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</si>
  <si>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</si>
  <si>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</si>
  <si>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</si>
  <si>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</si>
  <si>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</si>
  <si>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</si>
  <si>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</si>
  <si>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</si>
  <si>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</si>
  <si>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</si>
  <si>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</si>
  <si>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</si>
  <si>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</si>
  <si>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אירו-100(לשלם)- בנק מזרחי</t>
  </si>
  <si>
    <t>דולר -20001- בנק מזרחי</t>
  </si>
  <si>
    <t>20001- 20- בנק מזרחי</t>
  </si>
  <si>
    <t>דולר -20001(לשלם)-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</si>
  <si>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</si>
  <si>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</si>
  <si>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</si>
  <si>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</si>
  <si>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</si>
  <si>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</si>
  <si>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</si>
  <si>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</si>
  <si>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</si>
  <si>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</si>
  <si>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</si>
  <si>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</si>
  <si>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</si>
  <si>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</si>
  <si>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</si>
  <si>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</si>
  <si>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</si>
  <si>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</si>
  <si>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</si>
  <si>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</si>
  <si>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14/10/20</t>
  </si>
  <si>
    <t>5904 גליל- האוצר - ממשלתית צמודה</t>
  </si>
  <si>
    <t>9590431</t>
  </si>
  <si>
    <t>29/06/21</t>
  </si>
  <si>
    <t>ממצמ0922- האוצר - ממשלתית צמודה</t>
  </si>
  <si>
    <t>1124056</t>
  </si>
  <si>
    <t>29/10/20</t>
  </si>
  <si>
    <t>ממצמ0923</t>
  </si>
  <si>
    <t>1128081</t>
  </si>
  <si>
    <t>28/10/20</t>
  </si>
  <si>
    <t>ממשל צמודה 0529- האוצר - ממשלתית צמודה</t>
  </si>
  <si>
    <t>1157023</t>
  </si>
  <si>
    <t>07/02/21</t>
  </si>
  <si>
    <t>ממשל צמודה 0726- האוצר - ממשלתית צמודה</t>
  </si>
  <si>
    <t>1169564</t>
  </si>
  <si>
    <t>14/06/21</t>
  </si>
  <si>
    <t>ממשל צמודה 1025- האוצר - ממשלתית צמודה</t>
  </si>
  <si>
    <t>1135912</t>
  </si>
  <si>
    <t>12/10/20</t>
  </si>
  <si>
    <t>ממשל צמודה 1131- האוצר - ממשלתית צמודה</t>
  </si>
  <si>
    <t>1172220</t>
  </si>
  <si>
    <t>15/02/21</t>
  </si>
  <si>
    <t>ממשלתי צמוד 0527- האוצר - ממשלתית צמודה</t>
  </si>
  <si>
    <t>1140847</t>
  </si>
  <si>
    <t>ממשלתי צמוד 0545</t>
  </si>
  <si>
    <t>1134865</t>
  </si>
  <si>
    <t>08/06/20</t>
  </si>
  <si>
    <t>סה"כ לא צמודות</t>
  </si>
  <si>
    <t>סה"כ מלווה קצר מועד</t>
  </si>
  <si>
    <t>מ.ק.מ.  412- בנק ישראל- מק"מ</t>
  </si>
  <si>
    <t>8220410</t>
  </si>
  <si>
    <t>06/04/21</t>
  </si>
  <si>
    <t>סה"כ שחר</t>
  </si>
  <si>
    <t>ממשל קצרה 0821- האוצר - ממשלתית קצרה</t>
  </si>
  <si>
    <t>1168939</t>
  </si>
  <si>
    <t>07/12/20</t>
  </si>
  <si>
    <t>ממשל שקלי 0226</t>
  </si>
  <si>
    <t>1174697</t>
  </si>
  <si>
    <t>27/04/21</t>
  </si>
  <si>
    <t>ממשל שקלי 1024- האוצר - ממשלתית שקלית</t>
  </si>
  <si>
    <t>1175777</t>
  </si>
  <si>
    <t>21/06/21</t>
  </si>
  <si>
    <t>ממשל שקלית 0327</t>
  </si>
  <si>
    <t>1139344</t>
  </si>
  <si>
    <t>04/08/20</t>
  </si>
  <si>
    <t>ממשל שקלית 0330- האוצר - ממשלתית שקלית</t>
  </si>
  <si>
    <t>1160985</t>
  </si>
  <si>
    <t>ממשל שקלית 0347</t>
  </si>
  <si>
    <t>1140193</t>
  </si>
  <si>
    <t>21/07/20</t>
  </si>
  <si>
    <t>ממשל שקלית 0537- האוצר - ממשלתית שקלית</t>
  </si>
  <si>
    <t>1166180</t>
  </si>
  <si>
    <t>14/02/21</t>
  </si>
  <si>
    <t>ממשל שקלית 0722- האוצר - ממשלתית שקלית</t>
  </si>
  <si>
    <t>1158104</t>
  </si>
  <si>
    <t>10/12/19</t>
  </si>
  <si>
    <t>ממשל שקלית 0928</t>
  </si>
  <si>
    <t>1150879</t>
  </si>
  <si>
    <t>15/12/20</t>
  </si>
  <si>
    <t>ממשל שקלית 1122- האוצר - ממשלתית שקלית</t>
  </si>
  <si>
    <t>1141225</t>
  </si>
  <si>
    <t>ממשל שקלית 1123- האוצר - ממשלתית שקלית</t>
  </si>
  <si>
    <t>1155068</t>
  </si>
  <si>
    <t>13/04/20</t>
  </si>
  <si>
    <t>ממשלתי 0122- האוצר - ממשלתית שקלית</t>
  </si>
  <si>
    <t>1123272</t>
  </si>
  <si>
    <t>20/12/20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</si>
  <si>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</si>
  <si>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</si>
  <si>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</si>
  <si>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</si>
  <si>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</si>
  <si>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</si>
  <si>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24/06/20</t>
  </si>
  <si>
    <t>ממשלתי שקלי 0425- האוצר - ממשלתית שקלית</t>
  </si>
  <si>
    <t>1162668</t>
  </si>
  <si>
    <t>02/02/21</t>
  </si>
  <si>
    <t>ממשלתי שקלי 723</t>
  </si>
  <si>
    <t>1167105</t>
  </si>
  <si>
    <t>סה"כ גילון</t>
  </si>
  <si>
    <t>ממשל משתנה 0526- האוצר - ממשלתית משתנה</t>
  </si>
  <si>
    <t>1141795</t>
  </si>
  <si>
    <t>05/05/20</t>
  </si>
  <si>
    <t>ממשל משתנה 1121- האוצר - ממשלתית משתנה</t>
  </si>
  <si>
    <t>1127646</t>
  </si>
  <si>
    <t>30/04/20</t>
  </si>
  <si>
    <t>סה"כ צמודות לדולר</t>
  </si>
  <si>
    <t>סה"כ אג"ח של ממשלת ישראל שהונפקו בחו"ל</t>
  </si>
  <si>
    <t>ISRAEL 2.5 15/1/30</t>
  </si>
  <si>
    <t>A1</t>
  </si>
  <si>
    <t>Moodys</t>
  </si>
  <si>
    <t>09/01/20</t>
  </si>
  <si>
    <t>ISRAEL 2.75 03/07/30</t>
  </si>
  <si>
    <t>US46513JB346</t>
  </si>
  <si>
    <t>01/04/20</t>
  </si>
  <si>
    <t>ISRAEL 2.875 28/01/24</t>
  </si>
  <si>
    <t>XS1023541847</t>
  </si>
  <si>
    <t>10/12/20</t>
  </si>
  <si>
    <t>ISRAEL 3.25 17.01.2028</t>
  </si>
  <si>
    <t>US46513YJH27</t>
  </si>
  <si>
    <t>NYSE</t>
  </si>
  <si>
    <t>10/01/18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</si>
  <si>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</si>
  <si>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</si>
  <si>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</si>
  <si>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</si>
  <si>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</si>
  <si>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</si>
  <si>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</si>
  <si>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</si>
  <si>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</si>
  <si>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</si>
  <si>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</si>
  <si>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</si>
  <si>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</si>
  <si>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24/09/20</t>
  </si>
  <si>
    <t>אלה פקדון אגח ה- אלה פקדונות</t>
  </si>
  <si>
    <t>1162577</t>
  </si>
  <si>
    <t>08/07/20</t>
  </si>
  <si>
    <t>בינל הנפק אגח י- בינלאומי הנפקות</t>
  </si>
  <si>
    <t>1160290</t>
  </si>
  <si>
    <t>513141879</t>
  </si>
  <si>
    <t>בנקים</t>
  </si>
  <si>
    <t>Aaa.il</t>
  </si>
  <si>
    <t>27/06/21</t>
  </si>
  <si>
    <t>לאומי אג"ח 181- לאומי</t>
  </si>
  <si>
    <t>6040505</t>
  </si>
  <si>
    <t>520018078</t>
  </si>
  <si>
    <t>23/07/20</t>
  </si>
  <si>
    <t>מז טפ הנפק   45- מזרחי טפחות הנפק</t>
  </si>
  <si>
    <t>2310217</t>
  </si>
  <si>
    <t>520032046</t>
  </si>
  <si>
    <t>17/06/21</t>
  </si>
  <si>
    <t>מז טפ הנפק   46- מזרחי טפחות הנפק</t>
  </si>
  <si>
    <t>2310225</t>
  </si>
  <si>
    <t>01/03/21</t>
  </si>
  <si>
    <t>מז טפ הנפק 51- מזרחי טפחות הנפק</t>
  </si>
  <si>
    <t>2310324</t>
  </si>
  <si>
    <t>16/06/21</t>
  </si>
  <si>
    <t>מזרחי  הנפקות אגח 38- מזרחי טפחות הנפק</t>
  </si>
  <si>
    <t>2310142</t>
  </si>
  <si>
    <t>16/12/20</t>
  </si>
  <si>
    <t>מזרחי  טפ הנפק   43</t>
  </si>
  <si>
    <t>2310191</t>
  </si>
  <si>
    <t>03/06/20</t>
  </si>
  <si>
    <t>מזרחי הנפקות אג"ח 49- מזרחי טפחות הנפק</t>
  </si>
  <si>
    <t>2310282</t>
  </si>
  <si>
    <t>25/07/19</t>
  </si>
  <si>
    <t>מזרחי טפחות  הנפקות אג"ח 44</t>
  </si>
  <si>
    <t>2310209</t>
  </si>
  <si>
    <t>24/06/21</t>
  </si>
  <si>
    <t>מקורות  אגח 11- מקורות</t>
  </si>
  <si>
    <t>1158476</t>
  </si>
  <si>
    <t>520010869</t>
  </si>
  <si>
    <t>שרותים</t>
  </si>
  <si>
    <t>11/02/21</t>
  </si>
  <si>
    <t>מקורות אגח 10- מקורות</t>
  </si>
  <si>
    <t>1158468</t>
  </si>
  <si>
    <t>מרכנתיל הנ אגח ג- מרכנתיל הנפקות</t>
  </si>
  <si>
    <t>1171297</t>
  </si>
  <si>
    <t>513686154</t>
  </si>
  <si>
    <t>03/01/21</t>
  </si>
  <si>
    <t>מרכנתיל הנ אגח ד- מרכנתיל הנפקות</t>
  </si>
  <si>
    <t>1171305</t>
  </si>
  <si>
    <t>פועלים הנ אג34- פועלים הנפקות</t>
  </si>
  <si>
    <t>1940576</t>
  </si>
  <si>
    <t>520032640</t>
  </si>
  <si>
    <t>פועלים הנ אגח35- פועלים הנפקות</t>
  </si>
  <si>
    <t>1940618</t>
  </si>
  <si>
    <t>פועלים הנפ אג32- פועלים הנפקות</t>
  </si>
  <si>
    <t>1940535</t>
  </si>
  <si>
    <t>17/11/20</t>
  </si>
  <si>
    <t>פועלים הנפקות  אג"ח 36- פועלים הנפקות</t>
  </si>
  <si>
    <t>1940659</t>
  </si>
  <si>
    <t>11/05/20</t>
  </si>
  <si>
    <t>דיסקונט מנפיקים 4- דיסקונט מנפיקים</t>
  </si>
  <si>
    <t>7480049</t>
  </si>
  <si>
    <t>520029935</t>
  </si>
  <si>
    <t>Aa1.il</t>
  </si>
  <si>
    <t>29/01/20</t>
  </si>
  <si>
    <t>וילאר אג"ח 6- וילאר</t>
  </si>
  <si>
    <t>4160115</t>
  </si>
  <si>
    <t>520038910</t>
  </si>
  <si>
    <t>נדלן מניב בישראל</t>
  </si>
  <si>
    <t>ilAA+</t>
  </si>
  <si>
    <t>10/10/18</t>
  </si>
  <si>
    <t>חשמל     אגח 29- חשמל</t>
  </si>
  <si>
    <t>6000236</t>
  </si>
  <si>
    <t>520000472</t>
  </si>
  <si>
    <t>אנרגיה</t>
  </si>
  <si>
    <t>14/05/20</t>
  </si>
  <si>
    <t>חשמל  אג"ח 31- חשמל</t>
  </si>
  <si>
    <t>6000285</t>
  </si>
  <si>
    <t>21/12/20</t>
  </si>
  <si>
    <t>חשמל אג27</t>
  </si>
  <si>
    <t>6000210</t>
  </si>
  <si>
    <t>28/06/20</t>
  </si>
  <si>
    <t>מז טפ הנפ אגח 57- מזרחי טפחות הנפק</t>
  </si>
  <si>
    <t>2310423</t>
  </si>
  <si>
    <t>בלומברג</t>
  </si>
  <si>
    <t>מז טפ הנפ אגח 58- מזרחי טפחות הנפק</t>
  </si>
  <si>
    <t>2310431</t>
  </si>
  <si>
    <t>מז טפ הנפ אגח 59- מזרחי טפחות הנפק</t>
  </si>
  <si>
    <t>2310449</t>
  </si>
  <si>
    <t>מז טפ הנפ אגח 61- מזרחי טפחות הנפק</t>
  </si>
  <si>
    <t>2310464</t>
  </si>
  <si>
    <t>28/06/21</t>
  </si>
  <si>
    <t>נמלי ישראל אג "ח א- נמלי ישראל</t>
  </si>
  <si>
    <t>1145564</t>
  </si>
  <si>
    <t>513569780</t>
  </si>
  <si>
    <t>07/05/18</t>
  </si>
  <si>
    <t>נמלי ישראל אג"ח ב- נמלי ישראל</t>
  </si>
  <si>
    <t>1145572</t>
  </si>
  <si>
    <t>19/12/19</t>
  </si>
  <si>
    <t>נתיבי הגז אג"ח ד- נתיבי הגז</t>
  </si>
  <si>
    <t>1147503</t>
  </si>
  <si>
    <t>513436394</t>
  </si>
  <si>
    <t>31/05/20</t>
  </si>
  <si>
    <t>עזריאלי אג"ח ד</t>
  </si>
  <si>
    <t>1138650</t>
  </si>
  <si>
    <t>510960719</t>
  </si>
  <si>
    <t>14/11/19</t>
  </si>
  <si>
    <t>עזריאלי אג"ח ה- קבוצת עזריאלי</t>
  </si>
  <si>
    <t>1156603</t>
  </si>
  <si>
    <t>עזריאלי אג"ח ו- קבוצת עזריאלי</t>
  </si>
  <si>
    <t>1156611</t>
  </si>
  <si>
    <t>עזריאלי אג2- קבוצת עזריאלי</t>
  </si>
  <si>
    <t>1134436</t>
  </si>
  <si>
    <t>05/08/19</t>
  </si>
  <si>
    <t>פועלים הנפקות אגח 15- פועלים הנפקות</t>
  </si>
  <si>
    <t>1940543</t>
  </si>
  <si>
    <t>07/01/20</t>
  </si>
  <si>
    <t>פועלים הנפקות התח.14- פועלים הנפקות</t>
  </si>
  <si>
    <t>1940501</t>
  </si>
  <si>
    <t>רכבת ישר  אגח ג- רכבת ישראל</t>
  </si>
  <si>
    <t>1177625</t>
  </si>
  <si>
    <t>520043613</t>
  </si>
  <si>
    <t>22/06/21</t>
  </si>
  <si>
    <t>ביג אגח יד- ביג</t>
  </si>
  <si>
    <t>1161512</t>
  </si>
  <si>
    <t>513623314</t>
  </si>
  <si>
    <t>ilAA</t>
  </si>
  <si>
    <t>01/03/20</t>
  </si>
  <si>
    <t>ביג אגח יז</t>
  </si>
  <si>
    <t>1168459</t>
  </si>
  <si>
    <t>07/09/20</t>
  </si>
  <si>
    <t>הראל הנפקות אגח 1- הראל ביטוח מימון והנפקות בע"מ</t>
  </si>
  <si>
    <t>1099738</t>
  </si>
  <si>
    <t>513834200</t>
  </si>
  <si>
    <t>ביטוח</t>
  </si>
  <si>
    <t>Aa2.il</t>
  </si>
  <si>
    <t>27/03/18</t>
  </si>
  <si>
    <t>מבני תעשיה אגח יט</t>
  </si>
  <si>
    <t>2260487</t>
  </si>
  <si>
    <t>520024126</t>
  </si>
  <si>
    <t>17/01/19</t>
  </si>
  <si>
    <t>מז טפ הנפק הת 54- מזרחי טפחות הנפק</t>
  </si>
  <si>
    <t>2310472</t>
  </si>
  <si>
    <t>15/06/21</t>
  </si>
  <si>
    <t>מליסרון  אגח יד</t>
  </si>
  <si>
    <t>3230232</t>
  </si>
  <si>
    <t>520037789</t>
  </si>
  <si>
    <t>19/02/20</t>
  </si>
  <si>
    <t>מליסרון  אגח יט</t>
  </si>
  <si>
    <t>3230398</t>
  </si>
  <si>
    <t>18/08/20</t>
  </si>
  <si>
    <t>מליסרון  אגח16- מליסרון</t>
  </si>
  <si>
    <t>3230265</t>
  </si>
  <si>
    <t>מליסרון אג10- מליסרון</t>
  </si>
  <si>
    <t>3230190</t>
  </si>
  <si>
    <t>25/02/19</t>
  </si>
  <si>
    <t>מליסרון אג8- מליסרון</t>
  </si>
  <si>
    <t>3230166</t>
  </si>
  <si>
    <t>08/11/17</t>
  </si>
  <si>
    <t>מליסרון אגח יח- מליסרון</t>
  </si>
  <si>
    <t>3230372</t>
  </si>
  <si>
    <t>03/03/20</t>
  </si>
  <si>
    <t>פועלים הנ שה נד 1- פועלים הנפקות</t>
  </si>
  <si>
    <t>1940444</t>
  </si>
  <si>
    <t>09/05/21</t>
  </si>
  <si>
    <t>ריט 1     אגח ו</t>
  </si>
  <si>
    <t>1138544</t>
  </si>
  <si>
    <t>513821488</t>
  </si>
  <si>
    <t>11/06/20</t>
  </si>
  <si>
    <t>ריט 1  אגח ז- ריט1</t>
  </si>
  <si>
    <t>1171271</t>
  </si>
  <si>
    <t>21/04/21</t>
  </si>
  <si>
    <t>ריט 1 אגח ה- ריט1</t>
  </si>
  <si>
    <t>1136753</t>
  </si>
  <si>
    <t>29/01/18</t>
  </si>
  <si>
    <t>ריט אג"ח 4- ריט1</t>
  </si>
  <si>
    <t>1129899</t>
  </si>
  <si>
    <t>שופרסל    אגח ו- שופרסל</t>
  </si>
  <si>
    <t>7770217</t>
  </si>
  <si>
    <t>520022732</t>
  </si>
  <si>
    <t>מסחר</t>
  </si>
  <si>
    <t>29/06/20</t>
  </si>
  <si>
    <t>שלמה החזקות אג18- שלמה החזקות</t>
  </si>
  <si>
    <t>1410307</t>
  </si>
  <si>
    <t>520034372</t>
  </si>
  <si>
    <t>אדמה אגח  2</t>
  </si>
  <si>
    <t>1110915</t>
  </si>
  <si>
    <t>520043605</t>
  </si>
  <si>
    <t>כימיה, גומי ופלסטיק</t>
  </si>
  <si>
    <t>ilAA-</t>
  </si>
  <si>
    <t>06/05/20</t>
  </si>
  <si>
    <t>בזק אגח 12- בזק</t>
  </si>
  <si>
    <t>2300242</t>
  </si>
  <si>
    <t>520031931</t>
  </si>
  <si>
    <t>Aa3.il</t>
  </si>
  <si>
    <t>26/04/20</t>
  </si>
  <si>
    <t>בזק.ק6- בזק</t>
  </si>
  <si>
    <t>2300143</t>
  </si>
  <si>
    <t>12/05/19</t>
  </si>
  <si>
    <t>גזית גלוב אגח יד- גזית גלוב</t>
  </si>
  <si>
    <t>1260736</t>
  </si>
  <si>
    <t>520033234</t>
  </si>
  <si>
    <t>נדלן מניב בחו"ל</t>
  </si>
  <si>
    <t>22/06/20</t>
  </si>
  <si>
    <t>ירושלים הנ אגח טו- ירושלים הנפקות</t>
  </si>
  <si>
    <t>1161769</t>
  </si>
  <si>
    <t>513682146</t>
  </si>
  <si>
    <t>22/04/20</t>
  </si>
  <si>
    <t>ירושלים הנפקות 13- ירושלים הנפקות</t>
  </si>
  <si>
    <t>1142512</t>
  </si>
  <si>
    <t>20/07/20</t>
  </si>
  <si>
    <t>מליסרון   אגח ו- מליסרון</t>
  </si>
  <si>
    <t>3230125</t>
  </si>
  <si>
    <t>25/03/19</t>
  </si>
  <si>
    <t>מליסרון אג"ח יג- מליסרון</t>
  </si>
  <si>
    <t>3230224</t>
  </si>
  <si>
    <t>18/04/19</t>
  </si>
  <si>
    <t>מנורה מבטחים גיוס הון אג"ח א'- מנורה מבטחים גיוס הון בע"מ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</si>
  <si>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</si>
  <si>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</si>
  <si>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</si>
  <si>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</si>
  <si>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</si>
  <si>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</si>
  <si>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סלע נדל"ן אג3</t>
  </si>
  <si>
    <t>1138973</t>
  </si>
  <si>
    <t>27/04/20</t>
  </si>
  <si>
    <t>סלע נדלן  אגח ד- סלע קפיטל נדל"ן</t>
  </si>
  <si>
    <t>1167147</t>
  </si>
  <si>
    <t>פז נפט    אגח ז- פז חברת הנפט</t>
  </si>
  <si>
    <t>1142595</t>
  </si>
  <si>
    <t>510216054</t>
  </si>
  <si>
    <t>רבוע נדלן אגח ז- רבוע נדלן</t>
  </si>
  <si>
    <t>1140615</t>
  </si>
  <si>
    <t>513765859</t>
  </si>
  <si>
    <t>רבוע נדלן אגח ח- רבוע נדלן</t>
  </si>
  <si>
    <t>1157569</t>
  </si>
  <si>
    <t>29/09/20</t>
  </si>
  <si>
    <t>אשטרום נכ אגח 12- אשטרום נכסים</t>
  </si>
  <si>
    <t>2510279</t>
  </si>
  <si>
    <t>520036617</t>
  </si>
  <si>
    <t>ilA+</t>
  </si>
  <si>
    <t>30/06/20</t>
  </si>
  <si>
    <t>אשטרום נכסים אג"ח 11</t>
  </si>
  <si>
    <t>2510238</t>
  </si>
  <si>
    <t>24/12/18</t>
  </si>
  <si>
    <t>גירון     אגח ו- גירון פיתוח</t>
  </si>
  <si>
    <t>520044520</t>
  </si>
  <si>
    <t>A1.il</t>
  </si>
  <si>
    <t>04/01/21</t>
  </si>
  <si>
    <t>גירון אג"ח 7</t>
  </si>
  <si>
    <t>1142629</t>
  </si>
  <si>
    <t>26/04/21</t>
  </si>
  <si>
    <t>ג'נרישן קפ אגח ב- ג'נריישן קפיטל</t>
  </si>
  <si>
    <t>1177526</t>
  </si>
  <si>
    <t>515846558</t>
  </si>
  <si>
    <t>20/06/21</t>
  </si>
  <si>
    <t>יוניברסל אג1- יוניברסל מוטורס</t>
  </si>
  <si>
    <t>1141639</t>
  </si>
  <si>
    <t>511809071</t>
  </si>
  <si>
    <t>05/07/20</t>
  </si>
  <si>
    <t>יוניברסל אגח ג- יוניברסל מוטורס</t>
  </si>
  <si>
    <t>1160670</t>
  </si>
  <si>
    <t>26/09/19</t>
  </si>
  <si>
    <t>מגה אור אגח ט- מגה אור</t>
  </si>
  <si>
    <t>1165141</t>
  </si>
  <si>
    <t>513257873</t>
  </si>
  <si>
    <t>07/01/21</t>
  </si>
  <si>
    <t>רבוע נדלן אגח ו- רבוע נדלן</t>
  </si>
  <si>
    <t>1140607</t>
  </si>
  <si>
    <t>06/06/21</t>
  </si>
  <si>
    <t>אספן גרופ אגח ו- אספן גרופ</t>
  </si>
  <si>
    <t>3130291</t>
  </si>
  <si>
    <t>520037540</t>
  </si>
  <si>
    <t>ilA</t>
  </si>
  <si>
    <t>29/05/19</t>
  </si>
  <si>
    <t>אפריקה נכס אגחח- אפי נכסים</t>
  </si>
  <si>
    <t>1142231</t>
  </si>
  <si>
    <t>510560188</t>
  </si>
  <si>
    <t>A2.il</t>
  </si>
  <si>
    <t>25/10/20</t>
  </si>
  <si>
    <t>אשטרום נכסים אגח 7- אשטרום נכסים</t>
  </si>
  <si>
    <t>2510139</t>
  </si>
  <si>
    <t>14/12/20</t>
  </si>
  <si>
    <t>אשטרום נכסים אגח 8- אשטרום נכסים</t>
  </si>
  <si>
    <t>2510162</t>
  </si>
  <si>
    <t>22/02/18</t>
  </si>
  <si>
    <t>דיסקונט שה א</t>
  </si>
  <si>
    <t>6910095</t>
  </si>
  <si>
    <t>520007030</t>
  </si>
  <si>
    <t>08/06/21</t>
  </si>
  <si>
    <t>מימון ישיר אג ב- מימון ישיר קב</t>
  </si>
  <si>
    <t>1168145</t>
  </si>
  <si>
    <t>513893123</t>
  </si>
  <si>
    <t>אשראי חוץ בנקאי</t>
  </si>
  <si>
    <t>26/08/20</t>
  </si>
  <si>
    <t>מימון ישיר אגחג</t>
  </si>
  <si>
    <t>1171214</t>
  </si>
  <si>
    <t>שיכון ובינוי אגח 5- שיכון ובינוי</t>
  </si>
  <si>
    <t>1125210</t>
  </si>
  <si>
    <t>520036104</t>
  </si>
  <si>
    <t>בנייה</t>
  </si>
  <si>
    <t>13/03/19</t>
  </si>
  <si>
    <t>אדגר אגח יא</t>
  </si>
  <si>
    <t>1820281</t>
  </si>
  <si>
    <t>520035171</t>
  </si>
  <si>
    <t>A3.il</t>
  </si>
  <si>
    <t>10/06/21</t>
  </si>
  <si>
    <t>הכשרת הישוב אג23- הכשרת הישוב</t>
  </si>
  <si>
    <t>6120323</t>
  </si>
  <si>
    <t>520020116</t>
  </si>
  <si>
    <t>ilA-</t>
  </si>
  <si>
    <t>מגוריט אג1- מגוריט</t>
  </si>
  <si>
    <t>1141712</t>
  </si>
  <si>
    <t>515434074</t>
  </si>
  <si>
    <t>לא מדורג</t>
  </si>
  <si>
    <t>08/09/19</t>
  </si>
  <si>
    <t>מניבים ריט אג"ח 1- מניבים ריט</t>
  </si>
  <si>
    <t>1140581</t>
  </si>
  <si>
    <t>515327120</t>
  </si>
  <si>
    <t>23/12/20</t>
  </si>
  <si>
    <t>מניבים ריט אג"ח ב- מניבים ריט</t>
  </si>
  <si>
    <t>1155928</t>
  </si>
  <si>
    <t>15/01/20</t>
  </si>
  <si>
    <t>מניבים ריט אגחג- מניבים ריט</t>
  </si>
  <si>
    <t>1177658</t>
  </si>
  <si>
    <t>צור       אגח י- צור שמיר</t>
  </si>
  <si>
    <t>7300171</t>
  </si>
  <si>
    <t>520025586</t>
  </si>
  <si>
    <t>השקעה ואחזקות</t>
  </si>
  <si>
    <t>25/09/19</t>
  </si>
  <si>
    <t>דיסקונט מנפיקים אג"ח יג</t>
  </si>
  <si>
    <t>7480155</t>
  </si>
  <si>
    <t>דיסקונט מנפיקים אג"ח יד</t>
  </si>
  <si>
    <t>7480163</t>
  </si>
  <si>
    <t>הראל פיקד אגח א- הראל פיקדון סחיר</t>
  </si>
  <si>
    <t>1159623</t>
  </si>
  <si>
    <t>515989440</t>
  </si>
  <si>
    <t>הראל פיקדון אגח ב- הראל פיקדון סחיר</t>
  </si>
  <si>
    <t>1162502</t>
  </si>
  <si>
    <t>לאומי אג"ח 180- לאומי</t>
  </si>
  <si>
    <t>6040422</t>
  </si>
  <si>
    <t>18/07/19</t>
  </si>
  <si>
    <t>מזרחי  טפ הנפק   40</t>
  </si>
  <si>
    <t>2310167</t>
  </si>
  <si>
    <t>מזרחי הנפקות אג"ח   41- מזרחי טפחות הנפק</t>
  </si>
  <si>
    <t>2310175</t>
  </si>
  <si>
    <t>25/04/21</t>
  </si>
  <si>
    <t>חשמל     אגח 26- חשמל</t>
  </si>
  <si>
    <t>6000202</t>
  </si>
  <si>
    <t>נמלי ישראל אג"ח ג- נמלי ישראל</t>
  </si>
  <si>
    <t>1145580</t>
  </si>
  <si>
    <t>30/06/21</t>
  </si>
  <si>
    <t>פועלים הנפקות הת 16- פועלים הנפקות</t>
  </si>
  <si>
    <t>1940550</t>
  </si>
  <si>
    <t>19/04/21</t>
  </si>
  <si>
    <t>שטראוס    אגח ה- שטראוס גרופ</t>
  </si>
  <si>
    <t>7460389</t>
  </si>
  <si>
    <t>520003781</t>
  </si>
  <si>
    <t>מזון</t>
  </si>
  <si>
    <t>20/05/21</t>
  </si>
  <si>
    <t>אקויטל    אגח 2- אקויטל</t>
  </si>
  <si>
    <t>7550122</t>
  </si>
  <si>
    <t>520030859</t>
  </si>
  <si>
    <t>02/12/19</t>
  </si>
  <si>
    <t>כיל       אגח ה</t>
  </si>
  <si>
    <t>2810299</t>
  </si>
  <si>
    <t>520027830</t>
  </si>
  <si>
    <t>22/02/21</t>
  </si>
  <si>
    <t>נפטא אגח ח- נפטא</t>
  </si>
  <si>
    <t>6430169</t>
  </si>
  <si>
    <t>520020942</t>
  </si>
  <si>
    <t>חיפושי נפט וגז</t>
  </si>
  <si>
    <t>תעשיה אוירית אג"ח 4</t>
  </si>
  <si>
    <t>1133131</t>
  </si>
  <si>
    <t>520027194</t>
  </si>
  <si>
    <t>ביטחוניות</t>
  </si>
  <si>
    <t>אלוני חץ אגח יב- אלוני חץ</t>
  </si>
  <si>
    <t>520038506</t>
  </si>
  <si>
    <t>בזק אגח 11- בזק</t>
  </si>
  <si>
    <t>2300234</t>
  </si>
  <si>
    <t>דה זראסאי אגח ג- דה זראסאי גרופ</t>
  </si>
  <si>
    <t>1137975</t>
  </si>
  <si>
    <t>1744984</t>
  </si>
  <si>
    <t>02/02/20</t>
  </si>
  <si>
    <t>טאואר     אגח ז</t>
  </si>
  <si>
    <t>1138494</t>
  </si>
  <si>
    <t>520041997</t>
  </si>
  <si>
    <t>מוליכים למחצה</t>
  </si>
  <si>
    <t>פורמולה אג"ח 1- פורמולה מערכות</t>
  </si>
  <si>
    <t>2560142</t>
  </si>
  <si>
    <t>520036690</t>
  </si>
  <si>
    <t>שרותי מידע</t>
  </si>
  <si>
    <t>01/02/18</t>
  </si>
  <si>
    <t>פורמולה אג"ח ג'- פורמולה מערכות</t>
  </si>
  <si>
    <t>12/04/21</t>
  </si>
  <si>
    <t>אמ.ג'יג'י אגח ב- אמ.ג'י.ג'י</t>
  </si>
  <si>
    <t>1160811</t>
  </si>
  <si>
    <t>1761</t>
  </si>
  <si>
    <t>01/06/21</t>
  </si>
  <si>
    <t>גירון אג5- גירון פיתוח</t>
  </si>
  <si>
    <t>1133784</t>
  </si>
  <si>
    <t>דלתא.אגח 5- דלתא</t>
  </si>
  <si>
    <t>6270136</t>
  </si>
  <si>
    <t>520025602</t>
  </si>
  <si>
    <t>20/02/20</t>
  </si>
  <si>
    <t>דמרי אג"ח 6- דמרי</t>
  </si>
  <si>
    <t>1136936</t>
  </si>
  <si>
    <t>511399388</t>
  </si>
  <si>
    <t>23/05/21</t>
  </si>
  <si>
    <t>לוינשטיין הנדסה  אגח ג</t>
  </si>
  <si>
    <t>5730080</t>
  </si>
  <si>
    <t>520033424</t>
  </si>
  <si>
    <t>15/06/20</t>
  </si>
  <si>
    <t>ממן אגח ב- ממן</t>
  </si>
  <si>
    <t>2380046</t>
  </si>
  <si>
    <t>520036435</t>
  </si>
  <si>
    <t>סופרגז אגח א- סופרגז אנרגיה</t>
  </si>
  <si>
    <t>516077989</t>
  </si>
  <si>
    <t>08/04/21</t>
  </si>
  <si>
    <t>ספנסר אגח ג- ספנסר אקוויטי</t>
  </si>
  <si>
    <t>1147495</t>
  </si>
  <si>
    <t>1838863</t>
  </si>
  <si>
    <t>19/09/19</t>
  </si>
  <si>
    <t>פרטנר     אגח ו- פרטנר</t>
  </si>
  <si>
    <t>1141415</t>
  </si>
  <si>
    <t>520044314</t>
  </si>
  <si>
    <t>פרטנר.ק4- פרטנר</t>
  </si>
  <si>
    <t>1118835</t>
  </si>
  <si>
    <t>קרסו אגח א- קרסו מוטורס</t>
  </si>
  <si>
    <t>1136464</t>
  </si>
  <si>
    <t>514065283</t>
  </si>
  <si>
    <t>אי.די.אי הנפקות הת ד- איידיאיי הנפקות</t>
  </si>
  <si>
    <t>1133099</t>
  </si>
  <si>
    <t>514486042</t>
  </si>
  <si>
    <t>09/06/21</t>
  </si>
  <si>
    <t>אלון רבוע אגח ו- אלון רבוע כחול</t>
  </si>
  <si>
    <t>1169127</t>
  </si>
  <si>
    <t>520042847</t>
  </si>
  <si>
    <t>אפי נכסים אגח יב- אפי נכסים</t>
  </si>
  <si>
    <t>1173764</t>
  </si>
  <si>
    <t>09/03/21</t>
  </si>
  <si>
    <t>אפריקה נכסים אג"ח ט- אפי נכסים</t>
  </si>
  <si>
    <t>1156470</t>
  </si>
  <si>
    <t>27/01/20</t>
  </si>
  <si>
    <t>גולד בונד אג3</t>
  </si>
  <si>
    <t>1490051</t>
  </si>
  <si>
    <t>520034349</t>
  </si>
  <si>
    <t>20/04/20</t>
  </si>
  <si>
    <t>דה לסר אגח ו- דה לסר</t>
  </si>
  <si>
    <t>1167477</t>
  </si>
  <si>
    <t>1513</t>
  </si>
  <si>
    <t>15/07/20</t>
  </si>
  <si>
    <t>הרץ פרופר אגח א- הרץ פרופרטיס</t>
  </si>
  <si>
    <t>1142603</t>
  </si>
  <si>
    <t>1957081</t>
  </si>
  <si>
    <t>26/02/20</t>
  </si>
  <si>
    <t>ויקטורי   אגח א- ויקטורי</t>
  </si>
  <si>
    <t>1136126</t>
  </si>
  <si>
    <t>514068980</t>
  </si>
  <si>
    <t>24/05/21</t>
  </si>
  <si>
    <t>סלקום    אגח יב- סלקום</t>
  </si>
  <si>
    <t>1143080</t>
  </si>
  <si>
    <t>511930125</t>
  </si>
  <si>
    <t>27/05/19</t>
  </si>
  <si>
    <t>פנינסולה אגח ג- פנינסולה</t>
  </si>
  <si>
    <t>3330222</t>
  </si>
  <si>
    <t>520033713</t>
  </si>
  <si>
    <t>31/05/21</t>
  </si>
  <si>
    <t>קרסו  אגח ד- קרסו מוטורס</t>
  </si>
  <si>
    <t>1173566</t>
  </si>
  <si>
    <t>07/03/21</t>
  </si>
  <si>
    <t>קרסו אגח ב- קרסו מוטורס</t>
  </si>
  <si>
    <t>1139591</t>
  </si>
  <si>
    <t>אוריין    אגח ב- אוריין</t>
  </si>
  <si>
    <t>1143379</t>
  </si>
  <si>
    <t>511068256</t>
  </si>
  <si>
    <t>16/05/19</t>
  </si>
  <si>
    <t>אלון רבוע אגח ד- אלון רבוע כחול</t>
  </si>
  <si>
    <t>1139583</t>
  </si>
  <si>
    <t>03/02/20</t>
  </si>
  <si>
    <t>אסאר אקורד אגח א- אס.אר אקורד</t>
  </si>
  <si>
    <t>520038670</t>
  </si>
  <si>
    <t>11/05/21</t>
  </si>
  <si>
    <t>אפקון החזקות אג"ח א- אפקון החזקות</t>
  </si>
  <si>
    <t>5780135</t>
  </si>
  <si>
    <t>520033473</t>
  </si>
  <si>
    <t>חשמל</t>
  </si>
  <si>
    <t>20/01/20</t>
  </si>
  <si>
    <t>520036658</t>
  </si>
  <si>
    <t>31/03/21</t>
  </si>
  <si>
    <t>בזן   אגח יב- בזן (בתי זיקוק)</t>
  </si>
  <si>
    <t>פרשקובסקי אגח יג</t>
  </si>
  <si>
    <t>1169309</t>
  </si>
  <si>
    <t>513817817</t>
  </si>
  <si>
    <t>פתאל אג2- פתאל נכסים (אירופה)</t>
  </si>
  <si>
    <t>1140854</t>
  </si>
  <si>
    <t>515328250</t>
  </si>
  <si>
    <t>פתאל אגח 3- פתאל נכסים (אירופה)</t>
  </si>
  <si>
    <t>1141852</t>
  </si>
  <si>
    <t>פתאל אירו אגח ד- פתאל נכסים (אירופה)</t>
  </si>
  <si>
    <t>1168038</t>
  </si>
  <si>
    <t>11/08/20</t>
  </si>
  <si>
    <t>איילון הנ אגח א'- איילון ביטוח הנפקות</t>
  </si>
  <si>
    <t>1159565</t>
  </si>
  <si>
    <t>514732825</t>
  </si>
  <si>
    <t>Baa1.il</t>
  </si>
  <si>
    <t>09/02/20</t>
  </si>
  <si>
    <t>אלומיי אג"ח ג</t>
  </si>
  <si>
    <t>1159375</t>
  </si>
  <si>
    <t>520039868</t>
  </si>
  <si>
    <t>אנרגיה מתחדשת</t>
  </si>
  <si>
    <t>23/02/21</t>
  </si>
  <si>
    <t>דוניץ     אג  א- דוניץ</t>
  </si>
  <si>
    <t>4000055</t>
  </si>
  <si>
    <t>520038605</t>
  </si>
  <si>
    <t>03/10/19</t>
  </si>
  <si>
    <t>פתאל החזקות אגח ג- פתאל החזקות</t>
  </si>
  <si>
    <t>1161785</t>
  </si>
  <si>
    <t>512607888</t>
  </si>
  <si>
    <t>מלונאות ותיירות</t>
  </si>
  <si>
    <t>22/04/21</t>
  </si>
  <si>
    <t>צרפתי     אגח ט- צרפתי</t>
  </si>
  <si>
    <t>4250197</t>
  </si>
  <si>
    <t>520039090</t>
  </si>
  <si>
    <t>ilBBB+</t>
  </si>
  <si>
    <t>27/01/21</t>
  </si>
  <si>
    <t>רבד אג"ח 2- רבד</t>
  </si>
  <si>
    <t>5260088</t>
  </si>
  <si>
    <t>520040148</t>
  </si>
  <si>
    <t>28/04/21</t>
  </si>
  <si>
    <t>אאורה     אגח י</t>
  </si>
  <si>
    <t>3730413</t>
  </si>
  <si>
    <t>520038274</t>
  </si>
  <si>
    <t>ilBBB</t>
  </si>
  <si>
    <t>אאורה אג"ח י"ב- אאורה</t>
  </si>
  <si>
    <t>3730454</t>
  </si>
  <si>
    <t>10/09/19</t>
  </si>
  <si>
    <t>אורון  אגח ב- אורון קבוצה</t>
  </si>
  <si>
    <t>1160571</t>
  </si>
  <si>
    <t>513432765</t>
  </si>
  <si>
    <t>ברם אג"ח 1</t>
  </si>
  <si>
    <t>1135730</t>
  </si>
  <si>
    <t>513579482</t>
  </si>
  <si>
    <t>11/11/19</t>
  </si>
  <si>
    <t>דיסק השק  אגח י- דיסקונט השקעות</t>
  </si>
  <si>
    <t>6390348</t>
  </si>
  <si>
    <t>520023896</t>
  </si>
  <si>
    <t>18/06/19</t>
  </si>
  <si>
    <t>דלק קבוצה אג31- דלק קבוצה</t>
  </si>
  <si>
    <t>1134790</t>
  </si>
  <si>
    <t>520044322</t>
  </si>
  <si>
    <t>ilB</t>
  </si>
  <si>
    <t>בי קומיוניק אג"ח 3</t>
  </si>
  <si>
    <t>1139203</t>
  </si>
  <si>
    <t>512832742</t>
  </si>
  <si>
    <t>Caa2.il</t>
  </si>
  <si>
    <t>15/09/20</t>
  </si>
  <si>
    <t>אול-יר    אגח ג- אול יר</t>
  </si>
  <si>
    <t>1140136</t>
  </si>
  <si>
    <t>184580</t>
  </si>
  <si>
    <t>Caa3.il</t>
  </si>
  <si>
    <t>אול-יר    אגח ה- אול יר</t>
  </si>
  <si>
    <t>1143304</t>
  </si>
  <si>
    <t>10/02/20</t>
  </si>
  <si>
    <t>אמ אר אר  אגח א</t>
  </si>
  <si>
    <t>1154772</t>
  </si>
  <si>
    <t>1983001</t>
  </si>
  <si>
    <t>23/10/18</t>
  </si>
  <si>
    <t>אם.אר.פי אג"ח ג</t>
  </si>
  <si>
    <t>1139278</t>
  </si>
  <si>
    <t>520044421</t>
  </si>
  <si>
    <t>04/05/20</t>
  </si>
  <si>
    <t>ברוקלנד   אגח ב</t>
  </si>
  <si>
    <t>1136993</t>
  </si>
  <si>
    <t>1814237</t>
  </si>
  <si>
    <t>12/07/18</t>
  </si>
  <si>
    <t>נתנאל גרופ אג יב- נתנאל גרופ</t>
  </si>
  <si>
    <t>520039074</t>
  </si>
  <si>
    <t>04/05/21</t>
  </si>
  <si>
    <t>רבל        אג ב- רבל</t>
  </si>
  <si>
    <t>1142769</t>
  </si>
  <si>
    <t>513506329</t>
  </si>
  <si>
    <t>21/07/19</t>
  </si>
  <si>
    <t>רוטשטיין  אגח ט- רוטשטיין</t>
  </si>
  <si>
    <t>5390224</t>
  </si>
  <si>
    <t>520039959</t>
  </si>
  <si>
    <t>17/01/21</t>
  </si>
  <si>
    <t>אלה פקדון אג1- אלה פקדונות</t>
  </si>
  <si>
    <t>1141662</t>
  </si>
  <si>
    <t>אלה פקדון אגח ד- אלה פקדונות</t>
  </si>
  <si>
    <t>1162304</t>
  </si>
  <si>
    <t>ישראמקו   אגח ב</t>
  </si>
  <si>
    <t>2320224</t>
  </si>
  <si>
    <t>550010003</t>
  </si>
  <si>
    <t>03/11/20</t>
  </si>
  <si>
    <t>ישראמקו אג1- ישראמקו יהש</t>
  </si>
  <si>
    <t>2320174</t>
  </si>
  <si>
    <t>19/11/19</t>
  </si>
  <si>
    <t>דלק תמלוגים אג"ח א- דלק תמלוגים</t>
  </si>
  <si>
    <t>1147479</t>
  </si>
  <si>
    <t>514837111</t>
  </si>
  <si>
    <t>13/07/20</t>
  </si>
  <si>
    <t>שמוס  אג"ח א- שמוס</t>
  </si>
  <si>
    <t>1155951</t>
  </si>
  <si>
    <t>633896</t>
  </si>
  <si>
    <t>08/01/20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</si>
  <si>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</si>
  <si>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</si>
  <si>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</si>
  <si>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</si>
  <si>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</si>
  <si>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</si>
  <si>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דלק קידוחים אגח א- דלק קידוחים יהש</t>
  </si>
  <si>
    <t>4750089</t>
  </si>
  <si>
    <t>550013098</t>
  </si>
  <si>
    <t>חברה לישראל אג"ח 11</t>
  </si>
  <si>
    <t>5760244</t>
  </si>
  <si>
    <t>520028010</t>
  </si>
  <si>
    <t>13/12/20</t>
  </si>
  <si>
    <t>בזן       אגח ט- בזן (בתי זיקוק)</t>
  </si>
  <si>
    <t>2590461</t>
  </si>
  <si>
    <t>בזן אג"ח 6- בזן (בתי זיקוק)</t>
  </si>
  <si>
    <t>2590396</t>
  </si>
  <si>
    <t>פננטפארק  אגח א- פננטפארק</t>
  </si>
  <si>
    <t>1142371</t>
  </si>
  <si>
    <t>1504619</t>
  </si>
  <si>
    <t>24/02/20</t>
  </si>
  <si>
    <t>סה"כ אחר</t>
  </si>
  <si>
    <t>TEVA PHARMA FNC 1.625 15.</t>
  </si>
  <si>
    <t>XS1439749364</t>
  </si>
  <si>
    <t>520013954</t>
  </si>
  <si>
    <t>Pharma &amp; Biotechnology</t>
  </si>
  <si>
    <t>BB-</t>
  </si>
  <si>
    <t>S&amp;P</t>
  </si>
  <si>
    <t>20/07/16</t>
  </si>
  <si>
    <t>ALATPF 5.25% PREP 21/07/23</t>
  </si>
  <si>
    <t>XS1634523754</t>
  </si>
  <si>
    <t>FWB</t>
  </si>
  <si>
    <t>4845</t>
  </si>
  <si>
    <t>Real Estate</t>
  </si>
  <si>
    <t>BBB-</t>
  </si>
  <si>
    <t>14/06/17</t>
  </si>
  <si>
    <t>AVGO 2.45 15/02/31</t>
  </si>
  <si>
    <t>US11135FBH38</t>
  </si>
  <si>
    <t>5256</t>
  </si>
  <si>
    <t>Telecommunication Services</t>
  </si>
  <si>
    <t>Baa3</t>
  </si>
  <si>
    <t>05/01/21</t>
  </si>
  <si>
    <t>ENOIGA 4.5 30/03/28</t>
  </si>
  <si>
    <t>IL0011736571</t>
  </si>
  <si>
    <t>560033185</t>
  </si>
  <si>
    <t>Energy</t>
  </si>
  <si>
    <t>Ba3</t>
  </si>
  <si>
    <t>סה"כ תל אביב 35</t>
  </si>
  <si>
    <t>או.פי.סי אנרגיה- או.פי.סי אנרגיה</t>
  </si>
  <si>
    <t>1141571</t>
  </si>
  <si>
    <t>514401702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</si>
  <si>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</si>
  <si>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</si>
  <si>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</si>
  <si>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</si>
  <si>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</si>
  <si>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</si>
  <si>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</si>
  <si>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</si>
  <si>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</si>
  <si>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</si>
  <si>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</si>
  <si>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</si>
  <si>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שיכון ובינוי- שיכון ובינוי</t>
  </si>
  <si>
    <t>1081942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</si>
  <si>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</si>
  <si>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</si>
  <si>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</si>
  <si>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</si>
  <si>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</si>
  <si>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</si>
  <si>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520000522</t>
  </si>
  <si>
    <t>פועלים</t>
  </si>
  <si>
    <t>662577</t>
  </si>
  <si>
    <t>520000118</t>
  </si>
  <si>
    <t>טאואר- טאואר</t>
  </si>
  <si>
    <t>1082379</t>
  </si>
  <si>
    <t>נובה- נובה</t>
  </si>
  <si>
    <t>1084557</t>
  </si>
  <si>
    <t>511812463</t>
  </si>
  <si>
    <t>שטראוס- שטראוס גרופ</t>
  </si>
  <si>
    <t>746016</t>
  </si>
  <si>
    <t>שופרסל- שופרסל</t>
  </si>
  <si>
    <t>777037</t>
  </si>
  <si>
    <t>אלוני חץ- אלוני חץ</t>
  </si>
  <si>
    <t>390013</t>
  </si>
  <si>
    <t>אמות- אמות</t>
  </si>
  <si>
    <t>1097278</t>
  </si>
  <si>
    <t>520026683</t>
  </si>
  <si>
    <t>מבני תעשיה- מבנה נדל"ן (כ.ד)</t>
  </si>
  <si>
    <t>226019</t>
  </si>
  <si>
    <t>מליסרון- מליסרון</t>
  </si>
  <si>
    <t>323014</t>
  </si>
  <si>
    <t>עזריאלי קבוצה</t>
  </si>
  <si>
    <t>1119478</t>
  </si>
  <si>
    <t>טבע- טבע</t>
  </si>
  <si>
    <t>629014</t>
  </si>
  <si>
    <t>פארמה</t>
  </si>
  <si>
    <t>פריגו (חדש)- פריגו</t>
  </si>
  <si>
    <t>1130699</t>
  </si>
  <si>
    <t>529592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</si>
  <si>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</si>
  <si>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</si>
  <si>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</si>
  <si>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</si>
  <si>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</si>
  <si>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</si>
  <si>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</si>
  <si>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סאפינס</t>
  </si>
  <si>
    <t>1087659</t>
  </si>
  <si>
    <t>בזק- בזק</t>
  </si>
  <si>
    <t>230011</t>
  </si>
  <si>
    <t>סה"כ תל אביב 90</t>
  </si>
  <si>
    <t>פוקס- פוקס</t>
  </si>
  <si>
    <t>1087022</t>
  </si>
  <si>
    <t>512157603</t>
  </si>
  <si>
    <t>ארד- ארד</t>
  </si>
  <si>
    <t>1091651</t>
  </si>
  <si>
    <t>510007800</t>
  </si>
  <si>
    <t>אלקטרוניקה ואופטיקה</t>
  </si>
  <si>
    <t>בזן- בזן (בתי זיקוק)</t>
  </si>
  <si>
    <t>2590248</t>
  </si>
  <si>
    <t>סופרגז- סופרגז אנרגיה</t>
  </si>
  <si>
    <t>1166917</t>
  </si>
  <si>
    <t>פז נפט- פז חברת הנפט</t>
  </si>
  <si>
    <t>1100007</t>
  </si>
  <si>
    <t>אלומיי- אלומיי קפיטל</t>
  </si>
  <si>
    <t>1082635</t>
  </si>
  <si>
    <t>אנלייט אנרגיה- אנלייט אנרגיה</t>
  </si>
  <si>
    <t>720011</t>
  </si>
  <si>
    <t>520041146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</si>
  <si>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</si>
  <si>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</si>
  <si>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</si>
  <si>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</si>
  <si>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</si>
  <si>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</si>
  <si>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</si>
  <si>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</si>
  <si>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</si>
  <si>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</si>
  <si>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</si>
  <si>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</si>
  <si>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אזורים</t>
  </si>
  <si>
    <t>715011</t>
  </si>
  <si>
    <t>520025990</t>
  </si>
  <si>
    <t>אפריקה מגורים</t>
  </si>
  <si>
    <t>1097948</t>
  </si>
  <si>
    <t>520034760</t>
  </si>
  <si>
    <t>דמרי- דמרי</t>
  </si>
  <si>
    <t>1090315</t>
  </si>
  <si>
    <t>פיבי- פיבי</t>
  </si>
  <si>
    <t>763011</t>
  </si>
  <si>
    <t>520029026</t>
  </si>
  <si>
    <t>אלקו- אלקו</t>
  </si>
  <si>
    <t>694034</t>
  </si>
  <si>
    <t>520025370</t>
  </si>
  <si>
    <t>חברה לישראל- חברה לישראל</t>
  </si>
  <si>
    <t>576017</t>
  </si>
  <si>
    <t>ערד- ערד השקעות</t>
  </si>
  <si>
    <t>731018</t>
  </si>
  <si>
    <t>520025198</t>
  </si>
  <si>
    <t>קנון- קנון הולדינגס</t>
  </si>
  <si>
    <t>1134139</t>
  </si>
  <si>
    <t>1635</t>
  </si>
  <si>
    <t>ישראמקו יהש- ישראמקו יהש</t>
  </si>
  <si>
    <t>232017</t>
  </si>
  <si>
    <t>קרור     1- קרור</t>
  </si>
  <si>
    <t>621011</t>
  </si>
  <si>
    <t>520001546</t>
  </si>
  <si>
    <t>אלקטרה צריכה- אלקטרה צריכה</t>
  </si>
  <si>
    <t>5010129</t>
  </si>
  <si>
    <t>520039967</t>
  </si>
  <si>
    <t>דיפלומט אחזקות- דיפלומט</t>
  </si>
  <si>
    <t>1173491</t>
  </si>
  <si>
    <t>510400740</t>
  </si>
  <si>
    <t>קרסו- קרסו מוטורס</t>
  </si>
  <si>
    <t>1123850</t>
  </si>
  <si>
    <t>אינרום</t>
  </si>
  <si>
    <t>1132356</t>
  </si>
  <si>
    <t>515001659</t>
  </si>
  <si>
    <t>מתכת ומוצרי בניה</t>
  </si>
  <si>
    <t>אלקטרה נדלן- אלקטרה נדל"ן</t>
  </si>
  <si>
    <t>1094044</t>
  </si>
  <si>
    <t>510607328</t>
  </si>
  <si>
    <t>גזית גלוב- גזית גלוב</t>
  </si>
  <si>
    <t>126011</t>
  </si>
  <si>
    <t>סאמיט</t>
  </si>
  <si>
    <t>1081686</t>
  </si>
  <si>
    <t>520043720</t>
  </si>
  <si>
    <t>ביג</t>
  </si>
  <si>
    <t>1097260</t>
  </si>
  <si>
    <t>הכשרת הישוב- הכשרת הישוב</t>
  </si>
  <si>
    <t>612010</t>
  </si>
  <si>
    <t>מגדלי תיכון- מגדלי ים תיכון</t>
  </si>
  <si>
    <t>1131523</t>
  </si>
  <si>
    <t>512719485</t>
  </si>
  <si>
    <t>מגה אור- מגה אור</t>
  </si>
  <si>
    <t>1104488</t>
  </si>
  <si>
    <t>מניבים ריט</t>
  </si>
  <si>
    <t>1140573</t>
  </si>
  <si>
    <t>רבוע נדלן- רבוע נדלן</t>
  </si>
  <si>
    <t>1098565</t>
  </si>
  <si>
    <t>גילת- גילת</t>
  </si>
  <si>
    <t>1082510</t>
  </si>
  <si>
    <t>520038936</t>
  </si>
  <si>
    <t>ציוד תקשורת</t>
  </si>
  <si>
    <t>וואן תוכנה- וואן טכנולוגיות תוכנה</t>
  </si>
  <si>
    <t>161018</t>
  </si>
  <si>
    <t>520034695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</si>
  <si>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</si>
  <si>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</si>
  <si>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</si>
  <si>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</si>
  <si>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</si>
  <si>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</si>
  <si>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</si>
  <si>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</si>
  <si>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ישראכרט- ישראכרט</t>
  </si>
  <si>
    <t>1157403</t>
  </si>
  <si>
    <t>510706153</t>
  </si>
  <si>
    <t>שרותים פיננסים</t>
  </si>
  <si>
    <t>מגיק- מג'יק</t>
  </si>
  <si>
    <t>1082312</t>
  </si>
  <si>
    <t>520036740</t>
  </si>
  <si>
    <t>פרטנר- פרטנר</t>
  </si>
  <si>
    <t>1083484</t>
  </si>
  <si>
    <t>סה"כ מניות היתר</t>
  </si>
  <si>
    <t>פיסיבי- פי.סי.בי טכנולוגיות</t>
  </si>
  <si>
    <t>1091685</t>
  </si>
  <si>
    <t>511888356</t>
  </si>
  <si>
    <t>משק אנרגיה- משק אנרגיה</t>
  </si>
  <si>
    <t>1166974</t>
  </si>
  <si>
    <t>516167343</t>
  </si>
  <si>
    <t>סולאיר- סולאיר</t>
  </si>
  <si>
    <t>1172287</t>
  </si>
  <si>
    <t>516046307</t>
  </si>
  <si>
    <t>סולאיר- פרמיה 24/12/21- סולאיר</t>
  </si>
  <si>
    <t>11722871</t>
  </si>
  <si>
    <t>אאורה</t>
  </si>
  <si>
    <t>373019</t>
  </si>
  <si>
    <t>חנן מור- חנן מור</t>
  </si>
  <si>
    <t>1102532</t>
  </si>
  <si>
    <t>513605519</t>
  </si>
  <si>
    <t>צמח המרמן- צמח המרמן</t>
  </si>
  <si>
    <t>1104058</t>
  </si>
  <si>
    <t>512531203</t>
  </si>
  <si>
    <t>להב- להב</t>
  </si>
  <si>
    <t>520034257</t>
  </si>
  <si>
    <t>מבטח שמיר- מבטח שמיר</t>
  </si>
  <si>
    <t>127019</t>
  </si>
  <si>
    <t>520034125</t>
  </si>
  <si>
    <t>רפק</t>
  </si>
  <si>
    <t>769026</t>
  </si>
  <si>
    <t>520029505</t>
  </si>
  <si>
    <t>קפיטל פוינט- קפיטל פוינט</t>
  </si>
  <si>
    <t>1097146</t>
  </si>
  <si>
    <t>512950320</t>
  </si>
  <si>
    <t>השקעות במדעי החיים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</si>
  <si>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</si>
  <si>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</si>
  <si>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</si>
  <si>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</si>
  <si>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</si>
  <si>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</si>
  <si>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</si>
  <si>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</si>
  <si>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פריורטק</t>
  </si>
  <si>
    <t>328013</t>
  </si>
  <si>
    <t>520037797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</si>
  <si>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</si>
  <si>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</si>
  <si>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</si>
  <si>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</si>
  <si>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</si>
  <si>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</si>
  <si>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נטו- נטו אחזקות</t>
  </si>
  <si>
    <t>168013</t>
  </si>
  <si>
    <t>520034109</t>
  </si>
  <si>
    <t>תורפז- תורפז</t>
  </si>
  <si>
    <t>1175611</t>
  </si>
  <si>
    <t>514574524</t>
  </si>
  <si>
    <t>סופווייב מדיקל- סופווייב מדיקל</t>
  </si>
  <si>
    <t>1175439</t>
  </si>
  <si>
    <t>515198158</t>
  </si>
  <si>
    <t>מכשור רפואי</t>
  </si>
  <si>
    <t>פלסאנמור- פלסאנמור</t>
  </si>
  <si>
    <t>1176700</t>
  </si>
  <si>
    <t>515139129</t>
  </si>
  <si>
    <t>ישרוטל- ישרוטל</t>
  </si>
  <si>
    <t>520042482</t>
  </si>
  <si>
    <t>גלוברנדס- גלוברנדס גרופ</t>
  </si>
  <si>
    <t>1147487</t>
  </si>
  <si>
    <t>515809499</t>
  </si>
  <si>
    <t>ריטיילורס- ריטיילורס</t>
  </si>
  <si>
    <t>1175488</t>
  </si>
  <si>
    <t>514211457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</si>
  <si>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</si>
  <si>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</si>
  <si>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</si>
  <si>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</si>
  <si>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</si>
  <si>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</si>
  <si>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סים בכורה  סד L- סים קומרשייל</t>
  </si>
  <si>
    <t>1142355</t>
  </si>
  <si>
    <t>908311</t>
  </si>
  <si>
    <t>וילאר- וילאר</t>
  </si>
  <si>
    <t>416016</t>
  </si>
  <si>
    <t>נכסים בנין</t>
  </si>
  <si>
    <t>699017</t>
  </si>
  <si>
    <t>520025438</t>
  </si>
  <si>
    <t>אבגול- אבגול</t>
  </si>
  <si>
    <t>1100957</t>
  </si>
  <si>
    <t>510119068</t>
  </si>
  <si>
    <t>עץ, נייר ודפוס</t>
  </si>
  <si>
    <t>ניסן</t>
  </si>
  <si>
    <t>660019</t>
  </si>
  <si>
    <t>520040940</t>
  </si>
  <si>
    <t>ספנטק</t>
  </si>
  <si>
    <t>1090117</t>
  </si>
  <si>
    <t>512288713</t>
  </si>
  <si>
    <t>פינרג'י- פינרג'י</t>
  </si>
  <si>
    <t>1172360</t>
  </si>
  <si>
    <t>514354786</t>
  </si>
  <si>
    <t>איירטאצ- איירטאצ' סולאר</t>
  </si>
  <si>
    <t>1173376</t>
  </si>
  <si>
    <t>515509347</t>
  </si>
  <si>
    <t>מחשוב ישיר- מיחשוב ישיר</t>
  </si>
  <si>
    <t>507012</t>
  </si>
  <si>
    <t>520040007</t>
  </si>
  <si>
    <t>אוברסיז קומרס בע"מ- אוברסיז</t>
  </si>
  <si>
    <t>1139617</t>
  </si>
  <si>
    <t>510490071</t>
  </si>
  <si>
    <t>אוריין- אוריין</t>
  </si>
  <si>
    <t>1103506</t>
  </si>
  <si>
    <t>גלאסבוקס- גלאסבוקס</t>
  </si>
  <si>
    <t>1176288</t>
  </si>
  <si>
    <t>514525260</t>
  </si>
  <si>
    <t>נאייקס- נאייקס</t>
  </si>
  <si>
    <t>1175116</t>
  </si>
  <si>
    <t>513639013</t>
  </si>
  <si>
    <t>בי קומיוניקיישנס- בי קומיוניקיישנס</t>
  </si>
  <si>
    <t>1107663</t>
  </si>
  <si>
    <t>סה"כ call 001 אופציות</t>
  </si>
  <si>
    <t>KORNIT DIGITAL-KRNT</t>
  </si>
  <si>
    <t>IL0011216723</t>
  </si>
  <si>
    <t>1564</t>
  </si>
  <si>
    <t>INDUSTRIAL</t>
  </si>
  <si>
    <t>WIX -  WIX.COM- WIX.COM</t>
  </si>
  <si>
    <t>IL0011301780</t>
  </si>
  <si>
    <t>NASDAQ</t>
  </si>
  <si>
    <t>2275</t>
  </si>
  <si>
    <t>Software &amp; Services</t>
  </si>
  <si>
    <t>RADWARE LTD</t>
  </si>
  <si>
    <t>IL0010834765</t>
  </si>
  <si>
    <t>2159</t>
  </si>
  <si>
    <t>Technology Hardware &amp; Equip</t>
  </si>
  <si>
    <t>SOLAREDGE</t>
  </si>
  <si>
    <t>US83417M1045</t>
  </si>
  <si>
    <t>4744</t>
  </si>
  <si>
    <t>SILICOM</t>
  </si>
  <si>
    <t>IL0010826928</t>
  </si>
  <si>
    <t>520041120</t>
  </si>
  <si>
    <t>ITURAN LOCATION-US</t>
  </si>
  <si>
    <t>IL0010818685</t>
  </si>
  <si>
    <t>5169</t>
  </si>
  <si>
    <t>RDCM-RADCOM LTD</t>
  </si>
  <si>
    <t>IL0010826688</t>
  </si>
  <si>
    <t>2104</t>
  </si>
  <si>
    <t>CESAR STONE SDO</t>
  </si>
  <si>
    <t>IL0011259137</t>
  </si>
  <si>
    <t>2264</t>
  </si>
  <si>
    <t>Utilities</t>
  </si>
  <si>
    <t>INTL FLAVORS &amp; FRAGRANCES</t>
  </si>
  <si>
    <t>US4595061015</t>
  </si>
  <si>
    <t>5262</t>
  </si>
  <si>
    <t>Food Beverage &amp; Tobacco</t>
  </si>
  <si>
    <t>VIATRIS INC</t>
  </si>
  <si>
    <t>US92556V1061</t>
  </si>
  <si>
    <t>5247</t>
  </si>
  <si>
    <t>Health Care Equip &amp; Services</t>
  </si>
  <si>
    <t>AROUNDTOWN PROP</t>
  </si>
  <si>
    <t>CY0105562116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</si>
  <si>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</si>
  <si>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</si>
  <si>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</si>
  <si>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</si>
  <si>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</si>
  <si>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מניות</t>
  </si>
  <si>
    <t>הראל סל 50 EURO STOXX- הראל קרנות מדד</t>
  </si>
  <si>
    <t>1149244</t>
  </si>
  <si>
    <t>RUSSEL 2000 (4D) MTF מגדל- מגדל קרנות נאמנות</t>
  </si>
  <si>
    <t>1150242</t>
  </si>
  <si>
    <t>511303661</t>
  </si>
  <si>
    <t>מגדל S&amp;P (4D) MTF- מגדל קרנות נאמנות</t>
  </si>
  <si>
    <t>1150333</t>
  </si>
  <si>
    <t>תכלית 100 NASDAQ NDX</t>
  </si>
  <si>
    <t>1144401</t>
  </si>
  <si>
    <t>513534974</t>
  </si>
  <si>
    <t>תכלית RUSSL 2000- מיטב תכלית</t>
  </si>
  <si>
    <t>1144484</t>
  </si>
  <si>
    <t>תכלית S&amp;P500</t>
  </si>
  <si>
    <t>1144385</t>
  </si>
  <si>
    <t>תכלית סל 600 4STOXX- מיטב תכלית</t>
  </si>
  <si>
    <t>1144724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</si>
  <si>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</si>
  <si>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</si>
  <si>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</si>
  <si>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</si>
  <si>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MEUD FP</t>
  </si>
  <si>
    <t>LU0908500753</t>
  </si>
  <si>
    <t>4617</t>
  </si>
  <si>
    <t>Other</t>
  </si>
  <si>
    <t>QQQQ - Nasdaq 100- INVESCO POWERSHARES</t>
  </si>
  <si>
    <t>US73935A1043</t>
  </si>
  <si>
    <t>1290</t>
  </si>
  <si>
    <t>ISHARES CORE MSCI EM</t>
  </si>
  <si>
    <t>IE00BKM4GZ66</t>
  </si>
  <si>
    <t>4601</t>
  </si>
  <si>
    <t>HEALTH CARE XLV- STATE STREET-SPDRS</t>
  </si>
  <si>
    <t>us81369y2090</t>
  </si>
  <si>
    <t>4640</t>
  </si>
  <si>
    <t>XLF - Financial Select- STATE STREET-SPDRS</t>
  </si>
  <si>
    <t>US81369Y6059</t>
  </si>
  <si>
    <t>XLP - CONSUMER STAPLES</t>
  </si>
  <si>
    <t>US81369Y3080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</si>
  <si>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</si>
  <si>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</si>
  <si>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</si>
  <si>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</si>
  <si>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</t>
  </si>
  <si>
    <t>1169325</t>
  </si>
  <si>
    <t>ביג  אופציה 1 13/12/22- ביג</t>
  </si>
  <si>
    <t>1171024</t>
  </si>
  <si>
    <t>מניבים ריט אפ 3 15/12/2022</t>
  </si>
  <si>
    <t>1170927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</si>
  <si>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</si>
  <si>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</si>
  <si>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</si>
  <si>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</si>
  <si>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</si>
  <si>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</si>
  <si>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 SPI 200-XPU1 16/09/2021</t>
  </si>
  <si>
    <t>BBG00SLLFMR4</t>
  </si>
  <si>
    <t>DAX-GXU1-17/09/21</t>
  </si>
  <si>
    <t>DE000C52VHW7</t>
  </si>
  <si>
    <t>DJIA-DMU1-17/09/21</t>
  </si>
  <si>
    <t>BBG00X7L5BM9</t>
  </si>
  <si>
    <t>FTSE100-Z U1-17/09/21</t>
  </si>
  <si>
    <t>GB00J8RB4H81</t>
  </si>
  <si>
    <t>FUT VAL AUDHSBC-רוו"ה מחוזים</t>
  </si>
  <si>
    <t>333773</t>
  </si>
  <si>
    <t>FUT VAL EUR HSB -רוו"ה מח</t>
  </si>
  <si>
    <t>333740</t>
  </si>
  <si>
    <t>FUT VAL EUR HSBC - רוו"ה מחוזים</t>
  </si>
  <si>
    <t>FUT VAL HKD HSB - רוו"ה מחוזים</t>
  </si>
  <si>
    <t>333724</t>
  </si>
  <si>
    <t>FUT VAL USD - רוו"ה מחוזים</t>
  </si>
  <si>
    <t>415349</t>
  </si>
  <si>
    <t>HANG GENG INDEX - HIN1-29/07/2021</t>
  </si>
  <si>
    <t>BBG0118LJNY3</t>
  </si>
  <si>
    <t>MINI NASDAQ-NQU1- 17/09/2021</t>
  </si>
  <si>
    <t>BBG00VDHP5Y3</t>
  </si>
  <si>
    <t>RUSSELL2000 -RTYU1- 17/09/21</t>
  </si>
  <si>
    <t>BBG00VDHP7K4</t>
  </si>
  <si>
    <t>S&amp;P500 E-MINI -ESU1-17/09/2021</t>
  </si>
  <si>
    <t>BBG00VDHP5J0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</si>
  <si>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</si>
  <si>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</si>
  <si>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</si>
  <si>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</si>
  <si>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</si>
  <si>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</si>
  <si>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</si>
  <si>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</si>
  <si>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</si>
  <si>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</si>
  <si>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</si>
  <si>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</si>
  <si>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</si>
  <si>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</si>
  <si>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</si>
  <si>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</si>
  <si>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22.04.13- מקורות</t>
  </si>
  <si>
    <t>1124346</t>
  </si>
  <si>
    <t>04/09/18</t>
  </si>
  <si>
    <t>תשת אנרג אגא-רמ</t>
  </si>
  <si>
    <t>1168087</t>
  </si>
  <si>
    <t>520027293</t>
  </si>
  <si>
    <t>17/08/20</t>
  </si>
  <si>
    <t>רפאל  אג4מ- רפאל</t>
  </si>
  <si>
    <t>1140284</t>
  </si>
  <si>
    <t>520042185</t>
  </si>
  <si>
    <t>רפאל   אג5מ</t>
  </si>
  <si>
    <t>1140292</t>
  </si>
  <si>
    <t>אורמת אגח 4 - רמ</t>
  </si>
  <si>
    <t>1167212</t>
  </si>
  <si>
    <t>01/07/20</t>
  </si>
  <si>
    <t>י.ח.ק אגח א -רמ- י.ח.ק להשקעות</t>
  </si>
  <si>
    <t>1143007</t>
  </si>
  <si>
    <t>550016091</t>
  </si>
  <si>
    <t>15/01/18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</si>
  <si>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</si>
  <si>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</si>
  <si>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</si>
  <si>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</si>
  <si>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</si>
  <si>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</si>
  <si>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</si>
  <si>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</si>
  <si>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אורבנקורפ אגח א- אורבנקורפ</t>
  </si>
  <si>
    <t>1137041</t>
  </si>
  <si>
    <t>514941525</t>
  </si>
  <si>
    <t>04/04/16</t>
  </si>
  <si>
    <t>אורמת אגח 3 -רמ</t>
  </si>
  <si>
    <t>1139179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</si>
  <si>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</si>
  <si>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</si>
  <si>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</si>
  <si>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</si>
  <si>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</si>
  <si>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קרן קרדיטו- קרן קרדיטו</t>
  </si>
  <si>
    <t>74201</t>
  </si>
  <si>
    <t>23/09/20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</si>
  <si>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</si>
  <si>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</si>
  <si>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</si>
  <si>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</si>
  <si>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</si>
  <si>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סולאיר אופציה לא סחירה 30/06/22- סולאיר</t>
  </si>
  <si>
    <t>117228711</t>
  </si>
  <si>
    <t>ישרוטל - אופציה</t>
  </si>
  <si>
    <t>108098511</t>
  </si>
  <si>
    <t>סה"כ מט"ח/מט"ח</t>
  </si>
  <si>
    <t>סה"כ כנגד חסכון עמיתים/מבוטחים</t>
  </si>
  <si>
    <t>996185</t>
  </si>
  <si>
    <t>לא</t>
  </si>
  <si>
    <t>4595</t>
  </si>
  <si>
    <t>4340</t>
  </si>
  <si>
    <t>11/04/21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</si>
  <si>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</si>
  <si>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</si>
  <si>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</si>
  <si>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</si>
  <si>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</si>
  <si>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</si>
  <si>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</si>
  <si>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</si>
  <si>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</si>
  <si>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</si>
  <si>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</si>
  <si>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</si>
  <si>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</si>
  <si>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</si>
  <si>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</si>
  <si>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GBP HSBC - בטחונות</t>
  </si>
  <si>
    <t>327114</t>
  </si>
  <si>
    <t>MONEY HKD HSBC - בטחונות</t>
  </si>
  <si>
    <t>327106</t>
  </si>
  <si>
    <t>MONEY AUD HSBC-בטחונות</t>
  </si>
  <si>
    <t>333856</t>
  </si>
  <si>
    <t>MONEY EUR HSBC - בטחונות</t>
  </si>
  <si>
    <t>327064</t>
  </si>
  <si>
    <t>MONEY USD HSBC - בטחונות</t>
  </si>
  <si>
    <t>415323</t>
  </si>
  <si>
    <t>US46513JXM88</t>
  </si>
  <si>
    <t>מזומנים</t>
  </si>
  <si>
    <t>תעודות התחייבות ממשלתיות</t>
  </si>
  <si>
    <t xml:space="preserve">תעודות חוב מסחריות 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</si>
  <si>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</si>
  <si>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</si>
  <si>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</si>
  <si>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</si>
  <si>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</si>
  <si>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</si>
  <si>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</si>
  <si>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</si>
  <si>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</si>
  <si>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</si>
  <si>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</si>
  <si>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</si>
  <si>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</si>
  <si>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</si>
  <si>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</si>
  <si>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</si>
  <si>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</si>
  <si>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</si>
  <si>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</si>
  <si>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</si>
  <si>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 xml:space="preserve">השקעות אחרות 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</si>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</sst>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5" borderId="0" xfId="0" applyFill="1"/>
    <xf numFmtId="4" fontId="0" fillId="5" borderId="0" xfId="0" applyNumberFormat="1" applyFont="1" applyFill="1"/>
    <xf numFmtId="167" fontId="0" fillId="5" borderId="0" xfId="0" applyNumberFormat="1" applyFont="1" applyFill="1"/>
    <xf numFmtId="0" fontId="2" fillId="5" borderId="0" xfId="0" applyFont="1" applyFill="1" applyAlignment="1">
      <alignment horizontal="center"/>
    </xf>
    <xf numFmtId="0" fontId="18" fillId="0" borderId="0" xfId="0" applyFont="1"/>
    <xf numFmtId="4" fontId="18" fillId="0" borderId="0" xfId="0" applyNumberFormat="1" applyFont="1"/>
    <xf numFmtId="167" fontId="18" fillId="0" borderId="0" xfId="0" applyNumberFormat="1" applyFont="1"/>
    <xf numFmtId="167" fontId="1" fillId="0" borderId="0" xfId="0" applyNumberFormat="1" applyFont="1"/>
    <xf numFmtId="4" fontId="1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3" tableBorderDxfId="412">
  <autoFilter ref="B6:D42">
    <filterColumn colId="0" hiddenButton="1"/>
    <filterColumn colId="1" hiddenButton="1"/>
    <filterColumn colId="2" hiddenButton="1"/>
  </autoFilter>
  <tableColumns count="3">
    <tableColumn id="1" name="עמודה1" dataDxfId="411" dataCellStyle="Normal_2007-16618"/>
    <tableColumn id="2" name="שווי הוגן" dataDxfId="410"/>
    <tableColumn id="3" name="שעור מנכסי השקעה*" dataDxfId="4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8" totalsRowShown="0" headerRowDxfId="301" dataDxfId="299" headerRowBorderDxfId="300" tableBorderDxfId="298">
  <autoFilter ref="A7:K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7"/>
    <tableColumn id="4" name="ענף מסחר"/>
    <tableColumn id="5" name="סוג מטבע"/>
    <tableColumn id="6" name="ערך נקוב****" dataDxfId="296"/>
    <tableColumn id="7" name="שער***" dataDxfId="295"/>
    <tableColumn id="8" name="שווי שוק" dataDxfId="294"/>
    <tableColumn id="9" name="שעור מערך נקוב מונפק" dataDxfId="293"/>
    <tableColumn id="10" name="שעור מנכסי אפיק ההשקעה" dataDxfId="292"/>
    <tableColumn id="11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90" dataDxfId="288" headerRowBorderDxfId="289" tableBorderDxfId="287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6"/>
    <tableColumn id="4" name="ענף מסחר"/>
    <tableColumn id="5" name="סוג מטבע"/>
    <tableColumn id="6" name="ערך נקוב****" dataDxfId="285"/>
    <tableColumn id="7" name="שער***" dataDxfId="284"/>
    <tableColumn id="8" name="שווי שוק" dataDxfId="283"/>
    <tableColumn id="9" name="שעור מערך נקוב מונפק" dataDxfId="282"/>
    <tableColumn id="10" name="שעור מנכסי אפיק ההשקעה" dataDxfId="281"/>
    <tableColumn id="11" name="שעור מסך נכסי השקעה**" dataDxfId="2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6" totalsRowShown="0" headerRowDxfId="279" dataDxfId="277" headerRowBorderDxfId="278" tableBorderDxfId="276">
  <autoFilter ref="A7:J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נכסי אפיק ההשקעה" dataDxfId="272"/>
    <tableColumn id="10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70" dataDxfId="268" headerRowBorderDxfId="269" tableBorderDxfId="26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6"/>
    <tableColumn id="4" name="דירוג"/>
    <tableColumn id="5" name="שם מדרג" dataDxfId="265"/>
    <tableColumn id="6" name="תאריך רכישה" dataDxfId="264"/>
    <tableColumn id="7" name="מח&quot;מ" dataDxfId="263"/>
    <tableColumn id="8" name="סוג מטבע"/>
    <tableColumn id="9" name="שיעור ריבית" dataDxfId="262"/>
    <tableColumn id="10" name="תשואה לפידיון" dataDxfId="261"/>
    <tableColumn id="11" name="ערך נקוב****" dataDxfId="260"/>
    <tableColumn id="12" name="שער***" dataDxfId="259"/>
    <tableColumn id="13" name="שווי שוק" dataDxfId="258"/>
    <tableColumn id="14" name="שעור מערך נקוב מונפק" dataDxfId="257"/>
    <tableColumn id="15" name="שעור מנכסי אפיק ההשקעה" dataDxfId="256"/>
    <tableColumn id="16" name="שעור מסך נכסי השקעה**" dataDxfId="2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4" dataDxfId="252" headerRowBorderDxfId="253" tableBorderDxfId="251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0"/>
    <tableColumn id="2" name="מספר ני&quot;ע" dataDxfId="249"/>
    <tableColumn id="3" name="דירוג" dataDxfId="248"/>
    <tableColumn id="4" name="שם מדרג" dataDxfId="247"/>
    <tableColumn id="5" name="תאריך רכישה" dataDxfId="246"/>
    <tableColumn id="6" name="מח&quot;מ" dataDxfId="245"/>
    <tableColumn id="7" name="סוג מטבע" dataDxfId="244"/>
    <tableColumn id="8" name="שיעור ריבית" dataDxfId="243"/>
    <tableColumn id="9" name="תשואה לפידיון" dataDxfId="242"/>
    <tableColumn id="10" name="ערך נקוב****" dataDxfId="241"/>
    <tableColumn id="11" name="שער***" dataDxfId="240"/>
    <tableColumn id="12" name="שווי הוגן" dataDxfId="239"/>
    <tableColumn id="13" name="שעור מערך נקוב מונפק" dataDxfId="238"/>
    <tableColumn id="14" name="שעור מנכסי אפיק ההשקעה" dataDxfId="237"/>
    <tableColumn id="15" name="שעור מסך נכסי השקעה**" dataDxfId="2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5" dataDxfId="233" headerRowBorderDxfId="234" tableBorderDxfId="232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1"/>
    <tableColumn id="2" name="מספר ני&quot;ע" dataDxfId="230"/>
    <tableColumn id="3" name="ספק המידע" dataDxfId="229"/>
    <tableColumn id="4" name="מספר מנפיק" dataDxfId="228"/>
    <tableColumn id="5" name="ענף מסחר" dataDxfId="227"/>
    <tableColumn id="6" name="דירוג" dataDxfId="226"/>
    <tableColumn id="7" name="שם מדרג" dataDxfId="225"/>
    <tableColumn id="8" name="תאריך רכישה" dataDxfId="224"/>
    <tableColumn id="9" name="מח&quot;מ" dataDxfId="223"/>
    <tableColumn id="10" name="סוג מטבע" dataDxfId="222"/>
    <tableColumn id="11" name="שיעור ריבית" dataDxfId="221"/>
    <tableColumn id="12" name="תשואה לפידיון" dataDxfId="220"/>
    <tableColumn id="13" name="ערך נקוב****" dataDxfId="219"/>
    <tableColumn id="14" name="שער***" dataDxfId="218"/>
    <tableColumn id="15" name="שווי הוגן" dataDxfId="217"/>
    <tableColumn id="16" name="שעור מערך נקוב מונפק" dataDxfId="216"/>
    <tableColumn id="17" name="שעור מנכסי אפיק ההשקעה" dataDxfId="215"/>
    <tableColumn id="18" name="שעור מסך נכסי השקעה**" dataDxfId="2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1" totalsRowShown="0" headerRowDxfId="213" dataDxfId="211" headerRowBorderDxfId="212" tableBorderDxfId="210">
  <autoFilter ref="A7:R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9"/>
    <tableColumn id="2" name="מספר ני&quot;ע" dataDxfId="208"/>
    <tableColumn id="3" name="ספק המידע" dataDxfId="207"/>
    <tableColumn id="4" name="מספר מנפיק" dataDxfId="206"/>
    <tableColumn id="5" name="ענף מסחר" dataDxfId="205"/>
    <tableColumn id="6" name="דירוג" dataDxfId="204"/>
    <tableColumn id="7" name="שם מדרג" dataDxfId="203"/>
    <tableColumn id="8" name="תאריך רכישה" dataDxfId="202"/>
    <tableColumn id="9" name="מח&quot;מ" dataDxfId="201"/>
    <tableColumn id="10" name="סוג מטבע" dataDxfId="200"/>
    <tableColumn id="11" name="שיעור ריבית" dataDxfId="199"/>
    <tableColumn id="12" name="תשואה לפידיון" dataDxfId="198"/>
    <tableColumn id="13" name="ערך נקוב****" dataDxfId="197"/>
    <tableColumn id="14" name="שער***" dataDxfId="196"/>
    <tableColumn id="15" name="שווי הוגן" dataDxfId="195"/>
    <tableColumn id="16" name="שעור מערך נקוב מונפק" dataDxfId="194"/>
    <tableColumn id="17" name="שעור מנכסי אפיק ההשקעה" dataDxfId="193"/>
    <tableColumn id="18" name="שעור מסך נכסי השקעה**" dataDxfId="1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91" dataDxfId="189" headerRowBorderDxfId="190" tableBorderDxfId="188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7"/>
    <tableColumn id="2" name="מספר ני&quot;ע" dataDxfId="186"/>
    <tableColumn id="3" name="ספק המידע" dataDxfId="185"/>
    <tableColumn id="4" name="מספר מנפיק" dataDxfId="184"/>
    <tableColumn id="5" name="ענף מסחר" dataDxfId="183"/>
    <tableColumn id="6" name="סוג מטבע" dataDxfId="182"/>
    <tableColumn id="7" name="ערך נקוב****" dataDxfId="181"/>
    <tableColumn id="8" name="שער***" dataDxfId="180"/>
    <tableColumn id="9" name="שווי הוגן" dataDxfId="179"/>
    <tableColumn id="10" name="שעור מערך נקוב מונפק" dataDxfId="178"/>
    <tableColumn id="11" name="שעור מנכסי אפיק ההשקעה" dataDxfId="177"/>
    <tableColumn id="12" name="שעור מסך נכסי השקעה**" dataDxfId="1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75" dataDxfId="173" headerRowBorderDxfId="174" tableBorderDxfId="172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71"/>
    <tableColumn id="5" name="ערך נקוב****" dataDxfId="170"/>
    <tableColumn id="6" name="שער***" dataDxfId="169"/>
    <tableColumn id="7" name="שווי הוגן" dataDxfId="168"/>
    <tableColumn id="8" name="שעור מערך נקוב מונפק" dataDxfId="167"/>
    <tableColumn id="9" name="שעור מנכסי אפיק ההשקעה" dataDxfId="166"/>
    <tableColumn id="10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5" totalsRowShown="0" headerRowDxfId="164" dataDxfId="162" headerRowBorderDxfId="163" tableBorderDxfId="161">
  <autoFilter ref="A7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0"/>
    <tableColumn id="6" name="ערך נקוב****" dataDxfId="159"/>
    <tableColumn id="7" name="שער***" dataDxfId="158"/>
    <tableColumn id="8" name="שווי הוגן" dataDxfId="157"/>
    <tableColumn id="9" name="שעור מערך נקוב מונפק" dataDxfId="156"/>
    <tableColumn id="10" name="שעור מנכסי אפיק ההשקעה" dataDxfId="155"/>
    <tableColumn id="11" name="שעור מסך נכסי השקעה**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0" totalsRowShown="0" headerRowDxfId="408" headerRowBorderDxfId="407" tableBorderDxfId="406" headerRowCellStyle="Normal_2007-16618">
  <autoFilter ref="C44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3" dataDxfId="151" headerRowBorderDxfId="152" tableBorderDxfId="150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 dataDxfId="148"/>
    <tableColumn id="7" name="שער***" dataDxfId="147"/>
    <tableColumn id="8" name="שווי הוגן" dataDxfId="146"/>
    <tableColumn id="9" name="שעור מערך נקוב מונפק" dataDxfId="145"/>
    <tableColumn id="10" name="שעור מנכסי אפיק ההשקעה" dataDxfId="144"/>
    <tableColumn id="11" name="שעור מסך נכסי השקעה**" dataDxfId="1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42" dataDxfId="140" headerRowBorderDxfId="141" tableBorderDxfId="139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8"/>
    <tableColumn id="6" name="ערך נקוב****" dataDxfId="137"/>
    <tableColumn id="7" name="שער***" dataDxfId="136"/>
    <tableColumn id="8" name="שווי הוגן" dataDxfId="135"/>
    <tableColumn id="9" name="שעור מנכסי אפיק ההשקעה" dataDxfId="134"/>
    <tableColumn id="10" name="שעור מסך נכסי השקעה**" dataDxfId="1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2" dataDxfId="130" headerRowBorderDxfId="131" tableBorderDxfId="12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8"/>
    <tableColumn id="4" name="דירוג"/>
    <tableColumn id="5" name="שם מדרג" dataDxfId="127"/>
    <tableColumn id="6" name="תאריך רכישה" dataDxfId="126"/>
    <tableColumn id="7" name="מח&quot;מ" dataDxfId="125"/>
    <tableColumn id="8" name="סוג מטבע"/>
    <tableColumn id="9" name="שיעור ריבית" dataDxfId="124"/>
    <tableColumn id="10" name="תשואה לפידיון" dataDxfId="123"/>
    <tableColumn id="11" name="ערך נקוב****" dataDxfId="122"/>
    <tableColumn id="12" name="שער***" dataDxfId="121"/>
    <tableColumn id="13" name="שווי הוגן" dataDxfId="120"/>
    <tableColumn id="14" name="שעור מערך נקוב מונפק" dataDxfId="119"/>
    <tableColumn id="15" name="שעור מנכסי אפיק ההשקעה" dataDxfId="118"/>
    <tableColumn id="16" name="שעור מסך נכסי השקעה**" dataDxfId="1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16" dataDxfId="114" headerRowBorderDxfId="115" tableBorderDxfId="113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2"/>
    <tableColumn id="3" name="מספר ני&quot;ע"/>
    <tableColumn id="4" name="מספר מנפיק" dataDxfId="111"/>
    <tableColumn id="5" name="דירוג"/>
    <tableColumn id="6" name="תאריך רכישה" dataDxfId="110"/>
    <tableColumn id="7" name="שם מדרג" dataDxfId="109"/>
    <tableColumn id="8" name="מח&quot;מ" dataDxfId="108"/>
    <tableColumn id="9" name="ענף משק"/>
    <tableColumn id="10" name="סוג מטבע"/>
    <tableColumn id="11" name="שיעור ריבית ממוצע" dataDxfId="107"/>
    <tableColumn id="12" name="תשואה לפידיון" dataDxfId="106"/>
    <tableColumn id="13" name="ערך נקוב****" dataDxfId="105"/>
    <tableColumn id="14" name="שער***" dataDxfId="104"/>
    <tableColumn id="15" name="שווי הוגן" dataDxfId="103"/>
    <tableColumn id="16" name="שעור מנכסי אפיק ההשקעה" dataDxfId="102"/>
    <tableColumn id="17" name="שעור מסך נכסי השקעה**" dataDxfId="1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0" dataDxfId="98" headerRowBorderDxfId="99" tableBorderDxfId="97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6"/>
    <tableColumn id="4" name="דירוג"/>
    <tableColumn id="5" name="שם מדרג" dataDxfId="95"/>
    <tableColumn id="6" name="מח&quot;מ" dataDxfId="94"/>
    <tableColumn id="7" name="סוג מטבע"/>
    <tableColumn id="8" name="תנאי ושיעור ריבית" dataDxfId="93"/>
    <tableColumn id="9" name="תשואה לפידיון" dataDxfId="92"/>
    <tableColumn id="10" name="ערך נקוב****" dataDxfId="91"/>
    <tableColumn id="11" name="שער***" dataDxfId="90"/>
    <tableColumn id="12" name="שווי הוגן" dataDxfId="89"/>
    <tableColumn id="13" name="שעור מנכסי אפיק ההשקעה" dataDxfId="88"/>
    <tableColumn id="14" name="שעור מסך נכסי השקעה**" dataDxfId="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86" dataDxfId="84" headerRowBorderDxfId="85" tableBorderDxfId="83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2"/>
    <tableColumn id="2" name="תאריך שערוך אחרון" dataDxfId="81"/>
    <tableColumn id="3" name="אופי הנכס" dataDxfId="80"/>
    <tableColumn id="4" name="שעור תשואה במהלך התקופה" dataDxfId="79"/>
    <tableColumn id="5" name="סוג מטבע" dataDxfId="78"/>
    <tableColumn id="6" name="שווי משוערך" dataDxfId="77"/>
    <tableColumn id="7" name="שעור מנכסי אפיק ההשקעה" dataDxfId="76"/>
    <tableColumn id="8" name="שעור מסך נכסי השקעה" dataDxfId="75"/>
    <tableColumn id="9" name="כתובת הנכס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73" headerRowBorderDxfId="72" tableBorderDxfId="71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0"/>
    <tableColumn id="3" name="דירוג"/>
    <tableColumn id="4" name="שם המדרג" dataDxfId="69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7" totalsRowShown="0" headerRowDxfId="68" dataDxfId="66" headerRowBorderDxfId="67" tableBorderDxfId="65">
  <autoFilter ref="A6:J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4"/>
    <tableColumn id="6" name="סוג מטבע"/>
    <tableColumn id="7" name="תשואה לפדיון" dataDxfId="63"/>
    <tableColumn id="8" name="שווי הוגן" dataDxfId="62"/>
    <tableColumn id="9" name="שעור מנכסי אפיק ההשקעה" dataDxfId="61"/>
    <tableColumn id="10" name="שעור מסך נכסי השקעה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7" totalsRowShown="0" headerRowDxfId="405" dataDxfId="403" headerRowBorderDxfId="404" tableBorderDxfId="402">
  <autoFilter ref="A6:K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1"/>
    <tableColumn id="2" name="מספר ני&quot;ע" dataDxfId="400"/>
    <tableColumn id="3" name="מספר מנפיק" dataDxfId="399"/>
    <tableColumn id="4" name="דירוג" dataDxfId="398"/>
    <tableColumn id="5" name="שם מדרג" dataDxfId="397"/>
    <tableColumn id="6" name="סוג מטבע" dataDxfId="396"/>
    <tableColumn id="7" name="שיעור ריבית" dataDxfId="395"/>
    <tableColumn id="8" name="תשואה לפידיון" dataDxfId="394"/>
    <tableColumn id="9" name="שווי שוק" dataDxfId="393"/>
    <tableColumn id="10" name="שעור מנכסי אפיק ההשקעה" dataDxfId="392"/>
    <tableColumn id="11" name="שעור מסך נכסי השקעה" dataDxfId="3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57" totalsRowShown="0" headerRowDxfId="390" dataDxfId="388" headerRowBorderDxfId="389" tableBorderDxfId="387">
  <autoFilter ref="A7:Q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/>
    <tableColumn id="2" name="מספר ני&quot;ע"/>
    <tableColumn id="3" name="זירת מסחר"/>
    <tableColumn id="4" name="דירוג"/>
    <tableColumn id="5" name="שם מדרג"/>
    <tableColumn id="6" name="תאריך רכישה"/>
    <tableColumn id="7" name="מח&quot;מ" dataDxfId="386"/>
    <tableColumn id="8" name="סוג מטבע"/>
    <tableColumn id="9" name="שיעור ריבית" dataDxfId="385"/>
    <tableColumn id="10" name="תשואה לפידיון" dataDxfId="384"/>
    <tableColumn id="11" name="ערך נקוב****" dataDxfId="383"/>
    <tableColumn id="12" name="שער***" dataDxfId="382"/>
    <tableColumn id="13" name="פדיון/ריבית/דיבידנד לקבל*****  " dataDxfId="381"/>
    <tableColumn id="14" name="שווי שוק" dataDxfId="380"/>
    <tableColumn id="15" name="שעור מערך נקוב**** מונפק" dataDxfId="379"/>
    <tableColumn id="16" name="שעור מנכסי אפיק ההשקעה" dataDxfId="378"/>
    <tableColumn id="17" name="שעור מסך נכסי השקעה**" dataDxfId="3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76" dataDxfId="374" headerRowBorderDxfId="375" tableBorderDxfId="373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2"/>
    <tableColumn id="2" name="מספר ני&quot;ע" dataDxfId="371"/>
    <tableColumn id="3" name="זירת מסחר" dataDxfId="370"/>
    <tableColumn id="4" name="ספק מידע" dataDxfId="369"/>
    <tableColumn id="5" name="מספר מנפיק" dataDxfId="368"/>
    <tableColumn id="6" name="ענף מסחר" dataDxfId="367"/>
    <tableColumn id="7" name="דירוג" dataDxfId="366"/>
    <tableColumn id="8" name="שם מדרג" dataDxfId="365"/>
    <tableColumn id="9" name="תאריך רכישה" dataDxfId="364"/>
    <tableColumn id="10" name="מח&quot;מ" dataDxfId="363"/>
    <tableColumn id="11" name="סוג מטבע" dataDxfId="362"/>
    <tableColumn id="12" name="שיעור ריבית" dataDxfId="361"/>
    <tableColumn id="13" name="תשואה לפידיון" dataDxfId="360"/>
    <tableColumn id="14" name="ערך נקוב****" dataDxfId="359"/>
    <tableColumn id="15" name="שער***" dataDxfId="358"/>
    <tableColumn id="16" name="פדיון/ריבית/דיבידנד לקבל*****  " dataDxfId="357"/>
    <tableColumn id="17" name="שווי שוק" dataDxfId="356"/>
    <tableColumn id="18" name="שעור מערך נקוב מונפק" dataDxfId="355"/>
    <tableColumn id="19" name="שעור מנכסי אפיק ההשקעה" dataDxfId="354"/>
    <tableColumn id="20" name="שעור מסך נכסי השקעה**" dataDxfId="3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09" totalsRowShown="0" headerRowDxfId="352" dataDxfId="350" headerRowBorderDxfId="351" tableBorderDxfId="349">
  <autoFilter ref="A7:T2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8"/>
    <tableColumn id="11" name="סוג מטבע"/>
    <tableColumn id="12" name="שיעור ריבית" dataDxfId="347"/>
    <tableColumn id="13" name="תשואה לפידיון" dataDxfId="346"/>
    <tableColumn id="14" name="ערך נקוב****" dataDxfId="345"/>
    <tableColumn id="15" name="שער***" dataDxfId="344"/>
    <tableColumn id="16" name="פדיון/ריבית/דיבידנד לקבל*****  " dataDxfId="343"/>
    <tableColumn id="17" name="שווי שוק" dataDxfId="342"/>
    <tableColumn id="18" name="שעור מערך נקוב מונפק" dataDxfId="341"/>
    <tableColumn id="19" name="שעור מנכסי אפיק ההשקעה" dataDxfId="340">
      <calculatedColumnFormula>Q8/$Q$10</calculatedColumnFormula>
    </tableColumn>
    <tableColumn id="20" name="שעור מסך נכסי השקעה**" dataDxfId="339">
      <calculatedColumnFormula>Q8/'סכום נכסי הקרן'!$C$41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38" totalsRowShown="0" headerRowDxfId="338" dataDxfId="336" headerRowBorderDxfId="337" tableBorderDxfId="335">
  <autoFilter ref="A7:N1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4"/>
    <tableColumn id="9" name="שער***" dataDxfId="333"/>
    <tableColumn id="10" name="פדיון/ריבית/דיבידנד לקבל*****  " dataDxfId="332"/>
    <tableColumn id="11" name="שווי שוק" dataDxfId="331"/>
    <tableColumn id="12" name="שעור מערך נקוב מונפק" dataDxfId="330"/>
    <tableColumn id="13" name="שעור מנכסי אפיק ההשקעה" dataDxfId="329"/>
    <tableColumn id="14" name="שעור מסך נכסי השקעה**" dataDxfId="3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4" totalsRowShown="0" headerRowDxfId="327" dataDxfId="325" headerRowBorderDxfId="326" tableBorderDxfId="324">
  <autoFilter ref="A7:M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3"/>
    <tableColumn id="4" name="מספר מנפיק" dataDxfId="322"/>
    <tableColumn id="5" name="ענף מסחר"/>
    <tableColumn id="6" name="סוג מטבע"/>
    <tableColumn id="7" name="ערך נקוב****" dataDxfId="321"/>
    <tableColumn id="8" name="שער***" dataDxfId="320"/>
    <tableColumn id="9" name="פדיון/ריבית/דיבידנד לקבל*****  " dataDxfId="319"/>
    <tableColumn id="10" name="שווי שוק" dataDxfId="318"/>
    <tableColumn id="11" name="שעור מערך נקוב מונפק" dataDxfId="317"/>
    <tableColumn id="12" name="שעור מנכסי אפיק ההשקעה" dataDxfId="316"/>
    <tableColumn id="13" name="שעור מסך נכסי השקעה**" dataDxfId="3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14" dataDxfId="312" headerRowBorderDxfId="313" tableBorderDxfId="311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10"/>
    <tableColumn id="4" name="מספר מנפיק" dataDxfId="309"/>
    <tableColumn id="5" name="ענף מסחר"/>
    <tableColumn id="6" name="דירוג"/>
    <tableColumn id="7" name="שם מדרג" dataDxfId="308"/>
    <tableColumn id="8" name="סוג מטבע"/>
    <tableColumn id="9" name="ערך נקוב****" dataDxfId="307"/>
    <tableColumn id="10" name="שער***" dataDxfId="306"/>
    <tableColumn id="11" name="שווי שוק" dataDxfId="305"/>
    <tableColumn id="12" name="שעור מערך נקוב מונפק" dataDxfId="304"/>
    <tableColumn id="13" name="שעור מנכסי אפיק ההשקעה" dataDxfId="303"/>
    <tableColumn id="14" name="שעור מסך נכסי השקעה**" dataDxfId="3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1"/>
  <sheetViews>
    <sheetView rightToLeft="1" topLeftCell="A28" workbookViewId="0">
      <selection activeCell="C45" sqref="C45"/>
    </sheetView>
  </sheetViews>
  <sheetFormatPr defaultColWidth="0" defaultRowHeight="18" zeroHeight="1"/>
  <cols>
    <col min="1" max="1" width="28.5703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9" t="s">
        <v>4</v>
      </c>
      <c r="C5" s="80"/>
      <c r="D5" s="81"/>
    </row>
    <row r="6" spans="1:36" s="3" customFormat="1">
      <c r="B6" s="40" t="s">
        <v>1552</v>
      </c>
      <c r="C6" s="82" t="s">
        <v>5</v>
      </c>
      <c r="D6" s="83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1524</v>
      </c>
      <c r="B10" s="57" t="s">
        <v>13</v>
      </c>
      <c r="C10" s="63">
        <f>מזומנים!I9</f>
        <v>194441.8811471198</v>
      </c>
      <c r="D10" s="64">
        <f>מזומנים!K9</f>
        <v>8.647702744625016E-2</v>
      </c>
    </row>
    <row r="11" spans="1:36">
      <c r="B11" s="57" t="s">
        <v>14</v>
      </c>
      <c r="C11" s="50"/>
      <c r="D11" s="50"/>
    </row>
    <row r="12" spans="1:36">
      <c r="A12" s="9" t="s">
        <v>1525</v>
      </c>
      <c r="B12" s="58" t="s">
        <v>15</v>
      </c>
      <c r="C12" s="65">
        <v>705687.68199765682</v>
      </c>
      <c r="D12" s="66">
        <f>C12/$C$41</f>
        <v>0.31385097019514191</v>
      </c>
    </row>
    <row r="13" spans="1:36">
      <c r="A13" s="9" t="s">
        <v>1526</v>
      </c>
      <c r="B13" s="58" t="s">
        <v>16</v>
      </c>
      <c r="C13" s="65">
        <v>0</v>
      </c>
      <c r="D13" s="66">
        <f t="shared" ref="D13:D21" si="0">C13/$C$41</f>
        <v>0</v>
      </c>
    </row>
    <row r="14" spans="1:36">
      <c r="A14" s="9" t="s">
        <v>1527</v>
      </c>
      <c r="B14" s="58" t="s">
        <v>17</v>
      </c>
      <c r="C14" s="65">
        <f>'אג"ח קונצרני'!Q10</f>
        <v>519136.9639795344</v>
      </c>
      <c r="D14" s="66">
        <f t="shared" si="0"/>
        <v>0.2308834969995669</v>
      </c>
    </row>
    <row r="15" spans="1:36">
      <c r="A15" s="9" t="s">
        <v>1346</v>
      </c>
      <c r="B15" s="58" t="s">
        <v>18</v>
      </c>
      <c r="C15" s="65">
        <v>441294.12427644792</v>
      </c>
      <c r="D15" s="66">
        <f t="shared" si="0"/>
        <v>0.1962632940587995</v>
      </c>
    </row>
    <row r="16" spans="1:36">
      <c r="A16" s="9" t="s">
        <v>1528</v>
      </c>
      <c r="B16" s="58" t="s">
        <v>194</v>
      </c>
      <c r="C16" s="65">
        <v>283539.03838986001</v>
      </c>
      <c r="D16" s="66">
        <f t="shared" si="0"/>
        <v>0.12610253027932353</v>
      </c>
    </row>
    <row r="17" spans="1:4">
      <c r="A17" s="9" t="s">
        <v>1529</v>
      </c>
      <c r="B17" s="58" t="s">
        <v>19</v>
      </c>
      <c r="C17" s="65">
        <v>0</v>
      </c>
      <c r="D17" s="66">
        <f t="shared" si="0"/>
        <v>0</v>
      </c>
    </row>
    <row r="18" spans="1:4">
      <c r="A18" s="9" t="s">
        <v>1530</v>
      </c>
      <c r="B18" s="58" t="s">
        <v>20</v>
      </c>
      <c r="C18" s="65">
        <v>485.72586560000002</v>
      </c>
      <c r="D18" s="66">
        <f t="shared" si="0"/>
        <v>2.1602408268753273E-4</v>
      </c>
    </row>
    <row r="19" spans="1:4">
      <c r="A19" s="9" t="s">
        <v>1531</v>
      </c>
      <c r="B19" s="58" t="s">
        <v>21</v>
      </c>
      <c r="C19" s="65">
        <v>0</v>
      </c>
      <c r="D19" s="66">
        <f t="shared" si="0"/>
        <v>0</v>
      </c>
    </row>
    <row r="20" spans="1:4">
      <c r="A20" s="9" t="s">
        <v>1532</v>
      </c>
      <c r="B20" s="58" t="s">
        <v>22</v>
      </c>
      <c r="C20" s="65">
        <v>2786.6565217390844</v>
      </c>
      <c r="D20" s="66">
        <f t="shared" si="0"/>
        <v>1.2393511680303571E-3</v>
      </c>
    </row>
    <row r="21" spans="1:4">
      <c r="A21" s="9" t="s">
        <v>1533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50"/>
    </row>
    <row r="23" spans="1:4">
      <c r="A23" s="9" t="s">
        <v>1534</v>
      </c>
      <c r="B23" s="58" t="s">
        <v>25</v>
      </c>
      <c r="C23" s="65">
        <v>0</v>
      </c>
      <c r="D23" s="66">
        <f t="shared" ref="D23:D36" si="1">C23/$C$41</f>
        <v>0</v>
      </c>
    </row>
    <row r="24" spans="1:4">
      <c r="A24" s="9" t="s">
        <v>1535</v>
      </c>
      <c r="B24" s="58" t="s">
        <v>26</v>
      </c>
      <c r="C24" s="65">
        <v>0</v>
      </c>
      <c r="D24" s="66">
        <f t="shared" si="1"/>
        <v>0</v>
      </c>
    </row>
    <row r="25" spans="1:4">
      <c r="A25" s="9" t="s">
        <v>1536</v>
      </c>
      <c r="B25" s="58" t="s">
        <v>17</v>
      </c>
      <c r="C25" s="65">
        <v>28667.07648616</v>
      </c>
      <c r="D25" s="66">
        <f t="shared" si="1"/>
        <v>1.2749534953437844E-2</v>
      </c>
    </row>
    <row r="26" spans="1:4">
      <c r="A26" s="9" t="s">
        <v>1537</v>
      </c>
      <c r="B26" s="58" t="s">
        <v>27</v>
      </c>
      <c r="C26" s="65">
        <v>0</v>
      </c>
      <c r="D26" s="66">
        <f t="shared" si="1"/>
        <v>0</v>
      </c>
    </row>
    <row r="27" spans="1:4">
      <c r="A27" s="9" t="s">
        <v>1538</v>
      </c>
      <c r="B27" s="58" t="s">
        <v>28</v>
      </c>
      <c r="C27" s="65">
        <v>8176.7546765520001</v>
      </c>
      <c r="D27" s="66">
        <f t="shared" si="1"/>
        <v>3.6365696238580937E-3</v>
      </c>
    </row>
    <row r="28" spans="1:4">
      <c r="A28" s="9" t="s">
        <v>1539</v>
      </c>
      <c r="B28" s="58" t="s">
        <v>29</v>
      </c>
      <c r="C28" s="65">
        <v>48.982298498239999</v>
      </c>
      <c r="D28" s="66">
        <f t="shared" si="1"/>
        <v>2.1784625547866246E-5</v>
      </c>
    </row>
    <row r="29" spans="1:4">
      <c r="A29" s="9" t="s">
        <v>1540</v>
      </c>
      <c r="B29" s="58" t="s">
        <v>30</v>
      </c>
      <c r="C29" s="65">
        <v>0</v>
      </c>
      <c r="D29" s="66">
        <f t="shared" si="1"/>
        <v>0</v>
      </c>
    </row>
    <row r="30" spans="1:4">
      <c r="A30" s="9" t="s">
        <v>1541</v>
      </c>
      <c r="B30" s="58" t="s">
        <v>31</v>
      </c>
      <c r="C30" s="65">
        <v>0</v>
      </c>
      <c r="D30" s="66">
        <f t="shared" si="1"/>
        <v>0</v>
      </c>
    </row>
    <row r="31" spans="1:4">
      <c r="A31" s="9" t="s">
        <v>1542</v>
      </c>
      <c r="B31" s="58" t="s">
        <v>32</v>
      </c>
      <c r="C31" s="65">
        <v>0</v>
      </c>
      <c r="D31" s="66">
        <f t="shared" si="1"/>
        <v>0</v>
      </c>
    </row>
    <row r="32" spans="1:4">
      <c r="A32" s="9" t="s">
        <v>1543</v>
      </c>
      <c r="B32" s="57" t="s">
        <v>33</v>
      </c>
      <c r="C32" s="65">
        <v>37156.467977788452</v>
      </c>
      <c r="D32" s="66">
        <f t="shared" si="1"/>
        <v>1.6525148194229566E-2</v>
      </c>
    </row>
    <row r="33" spans="1:4">
      <c r="A33" s="9" t="s">
        <v>1544</v>
      </c>
      <c r="B33" s="57" t="s">
        <v>34</v>
      </c>
      <c r="C33" s="65">
        <v>0</v>
      </c>
      <c r="D33" s="66">
        <f t="shared" si="1"/>
        <v>0</v>
      </c>
    </row>
    <row r="34" spans="1:4">
      <c r="A34" s="9" t="s">
        <v>1545</v>
      </c>
      <c r="B34" s="57" t="s">
        <v>35</v>
      </c>
      <c r="C34" s="65">
        <v>0</v>
      </c>
      <c r="D34" s="66">
        <f t="shared" si="1"/>
        <v>0</v>
      </c>
    </row>
    <row r="35" spans="1:4">
      <c r="A35" s="9" t="s">
        <v>1546</v>
      </c>
      <c r="B35" s="57" t="s">
        <v>36</v>
      </c>
      <c r="C35" s="65">
        <v>0</v>
      </c>
      <c r="D35" s="66">
        <f t="shared" si="1"/>
        <v>0</v>
      </c>
    </row>
    <row r="36" spans="1:4">
      <c r="A36" s="9" t="s">
        <v>1547</v>
      </c>
      <c r="B36" s="57" t="s">
        <v>37</v>
      </c>
      <c r="C36" s="65">
        <v>27058.813765939001</v>
      </c>
      <c r="D36" s="66">
        <f t="shared" si="1"/>
        <v>1.2034268373126876E-2</v>
      </c>
    </row>
    <row r="37" spans="1:4">
      <c r="A37" s="9"/>
      <c r="B37" s="59" t="s">
        <v>38</v>
      </c>
      <c r="C37" s="50"/>
      <c r="D37" s="50"/>
    </row>
    <row r="38" spans="1:4">
      <c r="A38" s="9" t="s">
        <v>1548</v>
      </c>
      <c r="B38" s="60" t="s">
        <v>39</v>
      </c>
      <c r="C38" s="65">
        <v>0</v>
      </c>
      <c r="D38" s="66">
        <f t="shared" ref="D38:D41" si="2">C38/$C$41</f>
        <v>0</v>
      </c>
    </row>
    <row r="39" spans="1:4">
      <c r="A39" s="9" t="s">
        <v>1549</v>
      </c>
      <c r="B39" s="60" t="s">
        <v>40</v>
      </c>
      <c r="C39" s="65">
        <v>0</v>
      </c>
      <c r="D39" s="66">
        <f t="shared" si="2"/>
        <v>0</v>
      </c>
    </row>
    <row r="40" spans="1:4">
      <c r="A40" s="9" t="s">
        <v>1550</v>
      </c>
      <c r="B40" s="60" t="s">
        <v>41</v>
      </c>
      <c r="C40" s="65">
        <v>0</v>
      </c>
      <c r="D40" s="66">
        <f t="shared" si="2"/>
        <v>0</v>
      </c>
    </row>
    <row r="41" spans="1:4">
      <c r="B41" s="60" t="s">
        <v>42</v>
      </c>
      <c r="C41" s="65">
        <f>SUM(C10:C40)</f>
        <v>2248480.1673828955</v>
      </c>
      <c r="D41" s="66">
        <f t="shared" si="2"/>
        <v>1</v>
      </c>
    </row>
    <row r="42" spans="1:4">
      <c r="A42" s="9" t="s">
        <v>1551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84" t="s">
        <v>44</v>
      </c>
      <c r="D44" s="83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3.8748</v>
      </c>
    </row>
    <row r="47" spans="1:4">
      <c r="C47" t="s">
        <v>119</v>
      </c>
      <c r="D47">
        <v>2.4449999999999998</v>
      </c>
    </row>
    <row r="48" spans="1:4">
      <c r="C48" t="s">
        <v>199</v>
      </c>
      <c r="D48">
        <v>0.41980000000000001</v>
      </c>
    </row>
    <row r="49" spans="3:4">
      <c r="C49" t="s">
        <v>105</v>
      </c>
      <c r="D49">
        <v>3.26</v>
      </c>
    </row>
    <row r="50" spans="3:4">
      <c r="C50" t="s">
        <v>112</v>
      </c>
      <c r="D50">
        <v>4.5176999999999996</v>
      </c>
    </row>
    <row r="51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60" ht="26.25" customHeight="1">
      <c r="A6" s="102" t="s">
        <v>97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1395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223</v>
      </c>
      <c r="B13" t="s">
        <v>223</v>
      </c>
      <c r="C13" s="14"/>
      <c r="D13" t="s">
        <v>223</v>
      </c>
      <c r="E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1396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223</v>
      </c>
      <c r="B15" t="s">
        <v>223</v>
      </c>
      <c r="C15" s="14"/>
      <c r="D15" t="s">
        <v>223</v>
      </c>
      <c r="E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1397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s="14"/>
      <c r="D17" t="s">
        <v>223</v>
      </c>
      <c r="E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979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s="14"/>
      <c r="D19" t="s">
        <v>223</v>
      </c>
      <c r="E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228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1395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223</v>
      </c>
      <c r="B22" t="s">
        <v>223</v>
      </c>
      <c r="C22" s="14"/>
      <c r="D22" t="s">
        <v>223</v>
      </c>
      <c r="E22" t="s">
        <v>223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1398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s="14"/>
      <c r="D24" t="s">
        <v>223</v>
      </c>
      <c r="E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1397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s="14"/>
      <c r="D26" t="s">
        <v>223</v>
      </c>
      <c r="E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1399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s="14"/>
      <c r="D28" t="s">
        <v>223</v>
      </c>
      <c r="E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979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s="14"/>
      <c r="D30" t="s">
        <v>223</v>
      </c>
      <c r="E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8" t="s">
        <v>230</v>
      </c>
      <c r="B31" s="14"/>
      <c r="C31" s="14"/>
      <c r="D31" s="14"/>
    </row>
    <row r="32" spans="1:11">
      <c r="A32" s="88" t="s">
        <v>339</v>
      </c>
      <c r="B32" s="14"/>
      <c r="C32" s="14"/>
      <c r="D32" s="14"/>
    </row>
    <row r="33" spans="1:4">
      <c r="A33" s="88" t="s">
        <v>340</v>
      </c>
      <c r="B33" s="14"/>
      <c r="C33" s="14"/>
      <c r="D33" s="14"/>
    </row>
    <row r="34" spans="1:4">
      <c r="A34" s="88" t="s">
        <v>341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8.140625" hidden="1" customWidth="1"/>
    <col min="12" max="15" width="8.140625" style="16" hidden="1" customWidth="1"/>
    <col min="16" max="17" width="0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9" width="9.140625" style="14" customWidth="1"/>
    <col min="60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4"/>
      <c r="K5" s="14"/>
      <c r="P5" s="14"/>
      <c r="Q5" s="14"/>
      <c r="BC5" s="14" t="s">
        <v>99</v>
      </c>
      <c r="BE5" s="14" t="s">
        <v>100</v>
      </c>
      <c r="BG5" s="16" t="s">
        <v>101</v>
      </c>
    </row>
    <row r="6" spans="1:59" ht="26.25" customHeight="1">
      <c r="A6" s="102" t="s">
        <v>102</v>
      </c>
      <c r="B6" s="103"/>
      <c r="C6" s="103"/>
      <c r="D6" s="103"/>
      <c r="E6" s="103"/>
      <c r="F6" s="103"/>
      <c r="G6" s="103"/>
      <c r="H6" s="103"/>
      <c r="I6" s="103"/>
      <c r="J6" s="104"/>
      <c r="K6" s="14"/>
      <c r="P6" s="14"/>
      <c r="Q6" s="14"/>
      <c r="BC6" s="16" t="s">
        <v>103</v>
      </c>
      <c r="BE6" s="14" t="s">
        <v>104</v>
      </c>
      <c r="BG6" s="16" t="s">
        <v>105</v>
      </c>
    </row>
    <row r="7" spans="1:59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L9" s="16"/>
      <c r="M9" s="16"/>
      <c r="N9" s="16"/>
      <c r="O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1272099</v>
      </c>
      <c r="G10" s="22"/>
      <c r="H10" s="63">
        <v>2786.6565217390844</v>
      </c>
      <c r="I10" s="64">
        <v>1</v>
      </c>
      <c r="J10" s="64">
        <v>1.1999999999999999E-3</v>
      </c>
      <c r="L10" s="16"/>
      <c r="M10" s="16"/>
      <c r="N10" s="16"/>
      <c r="O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K11" s="14"/>
      <c r="P11" s="14"/>
      <c r="Q11" s="14"/>
      <c r="BC11" s="14" t="s">
        <v>120</v>
      </c>
      <c r="BE11" s="14" t="s">
        <v>121</v>
      </c>
    </row>
    <row r="12" spans="1:59">
      <c r="A12" t="s">
        <v>223</v>
      </c>
      <c r="B12" t="s">
        <v>223</v>
      </c>
      <c r="C12" s="16"/>
      <c r="D12" t="s">
        <v>223</v>
      </c>
      <c r="E12" t="s">
        <v>223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14"/>
      <c r="P12" s="14"/>
      <c r="Q12" s="14"/>
      <c r="BC12" s="14" t="s">
        <v>122</v>
      </c>
      <c r="BD12" s="14" t="s">
        <v>123</v>
      </c>
      <c r="BE12" s="14" t="s">
        <v>124</v>
      </c>
    </row>
    <row r="13" spans="1:59">
      <c r="A13" s="67" t="s">
        <v>228</v>
      </c>
      <c r="B13" s="16"/>
      <c r="C13" s="16"/>
      <c r="D13" s="16"/>
      <c r="E13" s="16"/>
      <c r="F13" s="69">
        <v>1272099</v>
      </c>
      <c r="G13" s="16"/>
      <c r="H13" s="69">
        <v>2786.6565217390844</v>
      </c>
      <c r="I13" s="68">
        <v>1</v>
      </c>
      <c r="J13" s="68">
        <v>1.1999999999999999E-3</v>
      </c>
      <c r="K13" s="14"/>
      <c r="P13" s="14"/>
      <c r="Q13" s="14"/>
      <c r="BE13" s="14" t="s">
        <v>125</v>
      </c>
    </row>
    <row r="14" spans="1:59">
      <c r="A14" t="s">
        <v>1400</v>
      </c>
      <c r="B14" t="s">
        <v>1401</v>
      </c>
      <c r="C14" t="s">
        <v>122</v>
      </c>
      <c r="D14" t="s">
        <v>1370</v>
      </c>
      <c r="E14" t="s">
        <v>119</v>
      </c>
      <c r="F14" s="65">
        <v>55</v>
      </c>
      <c r="G14" s="65">
        <v>0.72230000000000005</v>
      </c>
      <c r="H14" s="65">
        <v>9.7131292499999999E-4</v>
      </c>
      <c r="I14" s="66">
        <v>0</v>
      </c>
      <c r="J14" s="66">
        <v>0</v>
      </c>
      <c r="K14" s="14"/>
      <c r="P14" s="14"/>
      <c r="Q14" s="14"/>
      <c r="BE14" s="14" t="s">
        <v>126</v>
      </c>
    </row>
    <row r="15" spans="1:59">
      <c r="A15" t="s">
        <v>1402</v>
      </c>
      <c r="B15" t="s">
        <v>1403</v>
      </c>
      <c r="C15" t="s">
        <v>122</v>
      </c>
      <c r="D15" t="s">
        <v>1370</v>
      </c>
      <c r="E15" t="s">
        <v>109</v>
      </c>
      <c r="F15" s="65">
        <v>18</v>
      </c>
      <c r="G15" s="65">
        <v>1.5528</v>
      </c>
      <c r="H15" s="65">
        <v>1.0830220992000001E-3</v>
      </c>
      <c r="I15" s="66">
        <v>0</v>
      </c>
      <c r="J15" s="66">
        <v>0</v>
      </c>
      <c r="K15" s="14"/>
      <c r="P15" s="14"/>
      <c r="Q15" s="14"/>
      <c r="BE15" s="14" t="s">
        <v>127</v>
      </c>
    </row>
    <row r="16" spans="1:59">
      <c r="A16" t="s">
        <v>1404</v>
      </c>
      <c r="B16" t="s">
        <v>1405</v>
      </c>
      <c r="C16" t="s">
        <v>122</v>
      </c>
      <c r="D16" t="s">
        <v>1370</v>
      </c>
      <c r="E16" t="s">
        <v>105</v>
      </c>
      <c r="F16" s="65">
        <v>14</v>
      </c>
      <c r="G16" s="65">
        <v>3.4399000000000002</v>
      </c>
      <c r="H16" s="65">
        <v>1.56997036E-3</v>
      </c>
      <c r="I16" s="66">
        <v>0</v>
      </c>
      <c r="J16" s="66">
        <v>0</v>
      </c>
      <c r="K16" s="14"/>
      <c r="P16" s="14"/>
      <c r="Q16" s="14"/>
      <c r="BE16" s="14" t="s">
        <v>128</v>
      </c>
    </row>
    <row r="17" spans="1:57">
      <c r="A17" t="s">
        <v>1406</v>
      </c>
      <c r="B17" t="s">
        <v>1407</v>
      </c>
      <c r="C17" t="s">
        <v>122</v>
      </c>
      <c r="D17" t="s">
        <v>1370</v>
      </c>
      <c r="E17" t="s">
        <v>112</v>
      </c>
      <c r="F17" s="65">
        <v>12</v>
      </c>
      <c r="G17" s="65">
        <v>0.69804999999999995</v>
      </c>
      <c r="H17" s="65">
        <v>3.7842965819999999E-4</v>
      </c>
      <c r="I17" s="66">
        <v>0</v>
      </c>
      <c r="J17" s="66">
        <v>0</v>
      </c>
      <c r="K17" s="14"/>
      <c r="P17" s="14"/>
      <c r="Q17" s="14"/>
      <c r="BE17" s="14" t="s">
        <v>129</v>
      </c>
    </row>
    <row r="18" spans="1:57">
      <c r="A18" t="s">
        <v>1408</v>
      </c>
      <c r="B18" t="s">
        <v>1409</v>
      </c>
      <c r="C18" t="s">
        <v>122</v>
      </c>
      <c r="D18" t="s">
        <v>1370</v>
      </c>
      <c r="E18" t="s">
        <v>119</v>
      </c>
      <c r="F18" s="65">
        <v>-49500</v>
      </c>
      <c r="G18" s="65">
        <v>100</v>
      </c>
      <c r="H18" s="65">
        <v>-121.0275</v>
      </c>
      <c r="I18" s="66">
        <v>-4.3400000000000001E-2</v>
      </c>
      <c r="J18" s="66">
        <v>-1E-4</v>
      </c>
      <c r="K18" s="14"/>
      <c r="P18" s="14"/>
      <c r="Q18" s="14"/>
      <c r="BE18" s="14" t="s">
        <v>130</v>
      </c>
    </row>
    <row r="19" spans="1:57">
      <c r="A19" t="s">
        <v>1410</v>
      </c>
      <c r="B19" t="s">
        <v>1411</v>
      </c>
      <c r="C19" t="s">
        <v>122</v>
      </c>
      <c r="D19" t="s">
        <v>1370</v>
      </c>
      <c r="E19" t="s">
        <v>112</v>
      </c>
      <c r="F19" s="65">
        <v>-13140</v>
      </c>
      <c r="G19" s="65">
        <v>100</v>
      </c>
      <c r="H19" s="65">
        <v>-59.362577999999999</v>
      </c>
      <c r="I19" s="66">
        <v>-2.1299999999999999E-2</v>
      </c>
      <c r="J19" s="66">
        <v>0</v>
      </c>
      <c r="K19" s="14"/>
      <c r="P19" s="14"/>
      <c r="Q19" s="14"/>
      <c r="BE19" s="14" t="s">
        <v>131</v>
      </c>
    </row>
    <row r="20" spans="1:57">
      <c r="A20" t="s">
        <v>1412</v>
      </c>
      <c r="B20" t="s">
        <v>1411</v>
      </c>
      <c r="C20" t="s">
        <v>122</v>
      </c>
      <c r="D20" t="s">
        <v>1370</v>
      </c>
      <c r="E20" t="s">
        <v>109</v>
      </c>
      <c r="F20" s="65">
        <v>-76725</v>
      </c>
      <c r="G20" s="65">
        <v>100</v>
      </c>
      <c r="H20" s="65">
        <v>-297.29403000000002</v>
      </c>
      <c r="I20" s="66">
        <v>-0.1067</v>
      </c>
      <c r="J20" s="66">
        <v>-1E-4</v>
      </c>
      <c r="K20" s="14"/>
      <c r="P20" s="14"/>
      <c r="Q20" s="14"/>
      <c r="BE20" s="14" t="s">
        <v>122</v>
      </c>
    </row>
    <row r="21" spans="1:57">
      <c r="A21" t="s">
        <v>1413</v>
      </c>
      <c r="B21" t="s">
        <v>1414</v>
      </c>
      <c r="C21" t="s">
        <v>122</v>
      </c>
      <c r="D21" t="s">
        <v>1370</v>
      </c>
      <c r="E21" t="s">
        <v>199</v>
      </c>
      <c r="F21" s="65">
        <v>470250</v>
      </c>
      <c r="G21" s="65">
        <v>100</v>
      </c>
      <c r="H21" s="65">
        <v>197.41095000000001</v>
      </c>
      <c r="I21" s="66">
        <v>7.0800000000000002E-2</v>
      </c>
      <c r="J21" s="66">
        <v>1E-4</v>
      </c>
      <c r="K21" s="14"/>
      <c r="P21" s="14"/>
      <c r="Q21" s="14"/>
    </row>
    <row r="22" spans="1:57">
      <c r="A22" t="s">
        <v>1415</v>
      </c>
      <c r="B22" t="s">
        <v>1416</v>
      </c>
      <c r="C22" t="s">
        <v>122</v>
      </c>
      <c r="D22" t="s">
        <v>1370</v>
      </c>
      <c r="E22" t="s">
        <v>105</v>
      </c>
      <c r="F22" s="65">
        <v>940773</v>
      </c>
      <c r="G22" s="65">
        <v>100</v>
      </c>
      <c r="H22" s="65">
        <v>3066.9199800000001</v>
      </c>
      <c r="I22" s="66">
        <v>1.1006</v>
      </c>
      <c r="J22" s="66">
        <v>1.4E-3</v>
      </c>
      <c r="K22" s="14"/>
      <c r="P22" s="14"/>
      <c r="Q22" s="14"/>
    </row>
    <row r="23" spans="1:57">
      <c r="A23" t="s">
        <v>1417</v>
      </c>
      <c r="B23" t="s">
        <v>1418</v>
      </c>
      <c r="C23" t="s">
        <v>122</v>
      </c>
      <c r="D23" t="s">
        <v>1370</v>
      </c>
      <c r="E23" t="s">
        <v>199</v>
      </c>
      <c r="F23" s="65">
        <v>19</v>
      </c>
      <c r="G23" s="65">
        <v>2.863</v>
      </c>
      <c r="H23" s="65">
        <v>2.28358606E-4</v>
      </c>
      <c r="I23" s="66">
        <v>0</v>
      </c>
      <c r="J23" s="66">
        <v>0</v>
      </c>
      <c r="K23" s="14"/>
      <c r="P23" s="14"/>
      <c r="Q23" s="14"/>
    </row>
    <row r="24" spans="1:57">
      <c r="A24" t="s">
        <v>1419</v>
      </c>
      <c r="B24" t="s">
        <v>1420</v>
      </c>
      <c r="C24" t="s">
        <v>122</v>
      </c>
      <c r="D24" t="s">
        <v>1370</v>
      </c>
      <c r="E24" t="s">
        <v>105</v>
      </c>
      <c r="F24" s="65">
        <v>42</v>
      </c>
      <c r="G24" s="65">
        <v>1.4549000000000001</v>
      </c>
      <c r="H24" s="65">
        <v>1.9920490800000002E-3</v>
      </c>
      <c r="I24" s="66">
        <v>0</v>
      </c>
      <c r="J24" s="66">
        <v>0</v>
      </c>
      <c r="K24" s="14"/>
      <c r="P24" s="14"/>
      <c r="Q24" s="14"/>
    </row>
    <row r="25" spans="1:57">
      <c r="A25" t="s">
        <v>1421</v>
      </c>
      <c r="B25" t="s">
        <v>1422</v>
      </c>
      <c r="C25" t="s">
        <v>122</v>
      </c>
      <c r="D25" t="s">
        <v>1370</v>
      </c>
      <c r="E25" t="s">
        <v>105</v>
      </c>
      <c r="F25" s="65">
        <v>70</v>
      </c>
      <c r="G25" s="65">
        <v>0.23078000000000001</v>
      </c>
      <c r="H25" s="65">
        <v>5.2663996000000004E-4</v>
      </c>
      <c r="I25" s="66">
        <v>0</v>
      </c>
      <c r="J25" s="66">
        <v>0</v>
      </c>
      <c r="K25" s="14"/>
      <c r="P25" s="14"/>
      <c r="Q25" s="14"/>
    </row>
    <row r="26" spans="1:57">
      <c r="A26" t="s">
        <v>1423</v>
      </c>
      <c r="B26" t="s">
        <v>1424</v>
      </c>
      <c r="C26" t="s">
        <v>122</v>
      </c>
      <c r="D26" t="s">
        <v>1370</v>
      </c>
      <c r="E26" t="s">
        <v>105</v>
      </c>
      <c r="F26" s="65">
        <v>211</v>
      </c>
      <c r="G26" s="65">
        <v>0.42886000000000002</v>
      </c>
      <c r="H26" s="65">
        <v>2.9499563959999998E-3</v>
      </c>
      <c r="I26" s="66">
        <v>0</v>
      </c>
      <c r="J26" s="66">
        <v>0</v>
      </c>
      <c r="K26" s="14"/>
      <c r="P26" s="14"/>
      <c r="Q26" s="14"/>
    </row>
    <row r="27" spans="1:57">
      <c r="A27" s="88" t="s">
        <v>230</v>
      </c>
      <c r="B27" s="16"/>
      <c r="C27" s="16"/>
      <c r="D27" s="16"/>
      <c r="E27" s="16"/>
      <c r="F27" s="16"/>
      <c r="G27" s="16"/>
      <c r="K27" s="14"/>
      <c r="P27" s="14"/>
      <c r="Q27" s="14"/>
    </row>
    <row r="28" spans="1:57">
      <c r="A28" s="88" t="s">
        <v>339</v>
      </c>
      <c r="B28" s="16"/>
      <c r="C28" s="16"/>
      <c r="D28" s="16"/>
      <c r="E28" s="16"/>
      <c r="F28" s="16"/>
      <c r="G28" s="16"/>
      <c r="K28" s="14"/>
      <c r="P28" s="14"/>
      <c r="Q28" s="14"/>
    </row>
    <row r="29" spans="1:57">
      <c r="A29" s="88" t="s">
        <v>340</v>
      </c>
      <c r="B29" s="16"/>
      <c r="C29" s="16"/>
      <c r="D29" s="16"/>
      <c r="E29" s="16"/>
      <c r="F29" s="16"/>
      <c r="G29" s="16"/>
      <c r="K29" s="14"/>
      <c r="P29" s="14"/>
      <c r="Q29" s="14"/>
    </row>
    <row r="30" spans="1:57">
      <c r="A30" s="88" t="s">
        <v>341</v>
      </c>
      <c r="B30" s="16"/>
      <c r="C30" s="16"/>
      <c r="D30" s="16"/>
      <c r="E30" s="16"/>
      <c r="F30" s="16"/>
      <c r="G30" s="16"/>
      <c r="K30" s="14"/>
      <c r="P30" s="14"/>
      <c r="Q30" s="14"/>
    </row>
    <row r="31" spans="1:57" hidden="1">
      <c r="B31" s="16"/>
      <c r="C31" s="16"/>
      <c r="D31" s="16"/>
      <c r="E31" s="16"/>
      <c r="F31" s="16"/>
      <c r="G31" s="16"/>
      <c r="K31" s="14"/>
      <c r="P31" s="14"/>
      <c r="Q31" s="14"/>
    </row>
    <row r="32" spans="1:57" hidden="1">
      <c r="B32" s="16"/>
      <c r="C32" s="16"/>
      <c r="D32" s="16"/>
      <c r="E32" s="16"/>
      <c r="F32" s="16"/>
      <c r="G32" s="16"/>
      <c r="K32" s="14"/>
      <c r="P32" s="14"/>
      <c r="Q32" s="14"/>
    </row>
    <row r="33" spans="2:17" hidden="1">
      <c r="B33" s="16"/>
      <c r="C33" s="16"/>
      <c r="D33" s="16"/>
      <c r="E33" s="16"/>
      <c r="F33" s="16"/>
      <c r="G33" s="16"/>
      <c r="K33" s="14"/>
      <c r="P33" s="14"/>
      <c r="Q33" s="14"/>
    </row>
    <row r="34" spans="2:17" hidden="1">
      <c r="B34" s="16"/>
      <c r="C34" s="16"/>
      <c r="D34" s="16"/>
      <c r="E34" s="16"/>
      <c r="F34" s="16"/>
      <c r="G34" s="16"/>
      <c r="K34" s="14"/>
      <c r="P34" s="14"/>
      <c r="Q34" s="14"/>
    </row>
    <row r="35" spans="2:17" hidden="1">
      <c r="B35" s="16"/>
      <c r="C35" s="16"/>
      <c r="D35" s="16"/>
      <c r="E35" s="16"/>
      <c r="F35" s="16"/>
      <c r="G35" s="16"/>
      <c r="K35" s="14"/>
      <c r="P35" s="14"/>
      <c r="Q35" s="14"/>
    </row>
    <row r="36" spans="2:17" hidden="1">
      <c r="B36" s="16"/>
      <c r="C36" s="16"/>
      <c r="D36" s="16"/>
      <c r="E36" s="16"/>
      <c r="F36" s="16"/>
      <c r="G36" s="16"/>
      <c r="K36" s="14"/>
      <c r="P36" s="14"/>
      <c r="Q36" s="14"/>
    </row>
    <row r="37" spans="2:17" hidden="1">
      <c r="B37" s="16"/>
      <c r="C37" s="16"/>
      <c r="D37" s="16"/>
      <c r="E37" s="16"/>
      <c r="F37" s="16"/>
      <c r="G37" s="16"/>
      <c r="K37" s="14"/>
      <c r="P37" s="14"/>
      <c r="Q37" s="14"/>
    </row>
    <row r="38" spans="2:17" hidden="1">
      <c r="B38" s="16"/>
      <c r="C38" s="16"/>
      <c r="D38" s="16"/>
      <c r="E38" s="16"/>
      <c r="F38" s="16"/>
      <c r="G38" s="16"/>
      <c r="K38" s="14"/>
      <c r="P38" s="14"/>
      <c r="Q38" s="14"/>
    </row>
    <row r="39" spans="2:17" hidden="1">
      <c r="B39" s="16"/>
      <c r="C39" s="16"/>
      <c r="D39" s="16"/>
      <c r="E39" s="16"/>
      <c r="F39" s="16"/>
      <c r="G39" s="16"/>
      <c r="K39" s="14"/>
      <c r="P39" s="14"/>
      <c r="Q39" s="14"/>
    </row>
    <row r="40" spans="2:17" hidden="1">
      <c r="B40" s="16"/>
      <c r="C40" s="16"/>
      <c r="D40" s="16"/>
      <c r="E40" s="16"/>
      <c r="F40" s="16"/>
      <c r="G40" s="16"/>
      <c r="K40" s="14"/>
      <c r="P40" s="14"/>
      <c r="Q40" s="14"/>
    </row>
    <row r="41" spans="2:17" hidden="1">
      <c r="B41" s="16"/>
      <c r="C41" s="16"/>
      <c r="D41" s="16"/>
      <c r="E41" s="16"/>
      <c r="F41" s="16"/>
      <c r="G41" s="16"/>
      <c r="K41" s="14"/>
      <c r="P41" s="14"/>
      <c r="Q41" s="14"/>
    </row>
    <row r="42" spans="2:17" hidden="1">
      <c r="B42" s="16"/>
      <c r="C42" s="16"/>
      <c r="D42" s="16"/>
      <c r="E42" s="16"/>
      <c r="F42" s="16"/>
      <c r="G42" s="16"/>
      <c r="K42" s="14"/>
      <c r="P42" s="14"/>
      <c r="Q42" s="14"/>
    </row>
    <row r="43" spans="2:17" hidden="1">
      <c r="B43" s="16"/>
      <c r="C43" s="16"/>
      <c r="D43" s="16"/>
      <c r="E43" s="16"/>
      <c r="F43" s="16"/>
      <c r="G43" s="16"/>
      <c r="K43" s="14"/>
      <c r="P43" s="14"/>
      <c r="Q43" s="14"/>
    </row>
    <row r="44" spans="2:17" hidden="1">
      <c r="B44" s="16"/>
      <c r="C44" s="16"/>
      <c r="D44" s="16"/>
      <c r="E44" s="16"/>
      <c r="F44" s="16"/>
      <c r="G44" s="16"/>
      <c r="K44" s="14"/>
      <c r="P44" s="14"/>
      <c r="Q44" s="14"/>
    </row>
    <row r="45" spans="2:17" hidden="1">
      <c r="B45" s="16"/>
      <c r="C45" s="16"/>
      <c r="D45" s="16"/>
      <c r="E45" s="16"/>
      <c r="F45" s="16"/>
      <c r="G45" s="16"/>
      <c r="K45" s="14"/>
      <c r="P45" s="14"/>
      <c r="Q45" s="14"/>
    </row>
    <row r="46" spans="2:17" hidden="1">
      <c r="B46" s="16"/>
      <c r="C46" s="16"/>
      <c r="D46" s="16"/>
      <c r="E46" s="16"/>
      <c r="F46" s="16"/>
      <c r="G46" s="16"/>
      <c r="K46" s="14"/>
      <c r="P46" s="14"/>
      <c r="Q46" s="14"/>
    </row>
    <row r="47" spans="2:17" hidden="1">
      <c r="B47" s="16"/>
      <c r="C47" s="16"/>
      <c r="D47" s="16"/>
      <c r="E47" s="16"/>
      <c r="F47" s="16"/>
      <c r="G47" s="16"/>
      <c r="K47" s="14"/>
      <c r="P47" s="14"/>
      <c r="Q47" s="14"/>
    </row>
    <row r="48" spans="2:17" hidden="1">
      <c r="B48" s="16"/>
      <c r="C48" s="16"/>
      <c r="D48" s="16"/>
      <c r="E48" s="16"/>
      <c r="F48" s="16"/>
      <c r="G48" s="16"/>
      <c r="K48" s="14"/>
      <c r="P48" s="14"/>
      <c r="Q48" s="14"/>
    </row>
    <row r="49" spans="2:17" hidden="1">
      <c r="B49" s="16"/>
      <c r="C49" s="16"/>
      <c r="D49" s="16"/>
      <c r="E49" s="16"/>
      <c r="F49" s="16"/>
      <c r="G49" s="16"/>
      <c r="K49" s="14"/>
      <c r="P49" s="14"/>
      <c r="Q49" s="14"/>
    </row>
    <row r="50" spans="2:17" hidden="1">
      <c r="B50" s="16"/>
      <c r="C50" s="16"/>
      <c r="D50" s="16"/>
      <c r="E50" s="16"/>
      <c r="F50" s="16"/>
      <c r="G50" s="16"/>
      <c r="K50" s="14"/>
      <c r="P50" s="14"/>
      <c r="Q50" s="14"/>
    </row>
    <row r="51" spans="2:17" hidden="1">
      <c r="B51" s="16"/>
      <c r="C51" s="16"/>
      <c r="D51" s="16"/>
      <c r="E51" s="16"/>
      <c r="F51" s="16"/>
      <c r="G51" s="16"/>
      <c r="K51" s="14"/>
      <c r="P51" s="14"/>
      <c r="Q51" s="14"/>
    </row>
    <row r="52" spans="2:17" hidden="1">
      <c r="B52" s="16"/>
      <c r="C52" s="16"/>
      <c r="D52" s="16"/>
      <c r="E52" s="16"/>
      <c r="F52" s="16"/>
      <c r="G52" s="16"/>
      <c r="K52" s="14"/>
      <c r="P52" s="14"/>
      <c r="Q52" s="14"/>
    </row>
    <row r="53" spans="2:17" hidden="1">
      <c r="B53" s="16"/>
      <c r="C53" s="16"/>
      <c r="D53" s="16"/>
      <c r="E53" s="16"/>
      <c r="F53" s="16"/>
      <c r="G53" s="16"/>
      <c r="K53" s="14"/>
      <c r="P53" s="14"/>
      <c r="Q53" s="14"/>
    </row>
    <row r="54" spans="2:17" hidden="1">
      <c r="B54" s="16"/>
      <c r="C54" s="16"/>
      <c r="D54" s="16"/>
      <c r="E54" s="16"/>
      <c r="F54" s="16"/>
      <c r="G54" s="16"/>
      <c r="K54" s="14"/>
      <c r="P54" s="14"/>
      <c r="Q54" s="14"/>
    </row>
    <row r="55" spans="2:17" hidden="1">
      <c r="B55" s="16"/>
      <c r="C55" s="16"/>
      <c r="D55" s="16"/>
      <c r="E55" s="16"/>
      <c r="F55" s="16"/>
      <c r="G55" s="16"/>
      <c r="K55" s="14"/>
      <c r="P55" s="14"/>
      <c r="Q55" s="14"/>
    </row>
    <row r="56" spans="2:17" hidden="1">
      <c r="B56" s="16"/>
      <c r="C56" s="16"/>
      <c r="D56" s="16"/>
      <c r="E56" s="16"/>
      <c r="F56" s="16"/>
      <c r="G56" s="16"/>
      <c r="K56" s="14"/>
      <c r="P56" s="14"/>
      <c r="Q56" s="14"/>
    </row>
    <row r="57" spans="2:17" hidden="1">
      <c r="B57" s="16"/>
      <c r="C57" s="16"/>
      <c r="D57" s="16"/>
      <c r="E57" s="16"/>
      <c r="F57" s="16"/>
      <c r="G57" s="16"/>
      <c r="K57" s="14"/>
      <c r="P57" s="14"/>
      <c r="Q57" s="14"/>
    </row>
    <row r="58" spans="2:17" hidden="1">
      <c r="B58" s="16"/>
      <c r="C58" s="16"/>
      <c r="D58" s="16"/>
      <c r="E58" s="16"/>
      <c r="F58" s="16"/>
      <c r="G58" s="16"/>
      <c r="K58" s="14"/>
      <c r="P58" s="14"/>
      <c r="Q58" s="14"/>
    </row>
    <row r="59" spans="2:17" hidden="1">
      <c r="B59" s="16"/>
      <c r="C59" s="16"/>
      <c r="D59" s="16"/>
      <c r="E59" s="16"/>
      <c r="F59" s="16"/>
      <c r="G59" s="16"/>
      <c r="K59" s="14"/>
      <c r="P59" s="14"/>
      <c r="Q59" s="14"/>
    </row>
    <row r="60" spans="2:17" hidden="1">
      <c r="B60" s="16"/>
      <c r="C60" s="16"/>
      <c r="D60" s="16"/>
      <c r="E60" s="16"/>
      <c r="F60" s="16"/>
      <c r="G60" s="16"/>
      <c r="K60" s="14"/>
      <c r="P60" s="14"/>
      <c r="Q60" s="14"/>
    </row>
    <row r="61" spans="2:17" hidden="1">
      <c r="B61" s="16"/>
      <c r="C61" s="16"/>
      <c r="D61" s="16"/>
      <c r="E61" s="16"/>
      <c r="F61" s="16"/>
      <c r="G61" s="16"/>
      <c r="K61" s="14"/>
      <c r="P61" s="14"/>
      <c r="Q61" s="14"/>
    </row>
    <row r="62" spans="2:17" hidden="1">
      <c r="B62" s="16"/>
      <c r="C62" s="16"/>
      <c r="D62" s="16"/>
      <c r="E62" s="16"/>
      <c r="F62" s="16"/>
      <c r="G62" s="16"/>
      <c r="K62" s="14"/>
      <c r="P62" s="14"/>
      <c r="Q62" s="14"/>
    </row>
    <row r="63" spans="2:17" hidden="1">
      <c r="B63" s="16"/>
      <c r="C63" s="16"/>
      <c r="D63" s="16"/>
      <c r="E63" s="16"/>
      <c r="F63" s="16"/>
      <c r="G63" s="16"/>
      <c r="K63" s="14"/>
      <c r="P63" s="14"/>
      <c r="Q63" s="14"/>
    </row>
    <row r="64" spans="2:17" hidden="1">
      <c r="B64" s="16"/>
      <c r="C64" s="16"/>
      <c r="D64" s="16"/>
      <c r="E64" s="16"/>
      <c r="F64" s="16"/>
      <c r="G64" s="16"/>
      <c r="K64" s="14"/>
      <c r="P64" s="14"/>
      <c r="Q64" s="14"/>
    </row>
    <row r="65" spans="2:17" hidden="1">
      <c r="B65" s="16"/>
      <c r="C65" s="16"/>
      <c r="D65" s="16"/>
      <c r="E65" s="16"/>
      <c r="F65" s="16"/>
      <c r="G65" s="16"/>
      <c r="K65" s="14"/>
      <c r="P65" s="14"/>
      <c r="Q65" s="14"/>
    </row>
    <row r="66" spans="2:17" hidden="1">
      <c r="B66" s="16"/>
      <c r="C66" s="16"/>
      <c r="D66" s="16"/>
      <c r="E66" s="16"/>
      <c r="F66" s="16"/>
      <c r="G66" s="16"/>
      <c r="K66" s="14"/>
      <c r="P66" s="14"/>
      <c r="Q66" s="14"/>
    </row>
    <row r="67" spans="2:17" hidden="1">
      <c r="B67" s="16"/>
      <c r="C67" s="16"/>
      <c r="D67" s="16"/>
      <c r="E67" s="16"/>
      <c r="F67" s="16"/>
      <c r="G67" s="16"/>
      <c r="K67" s="14"/>
      <c r="P67" s="14"/>
      <c r="Q67" s="14"/>
    </row>
    <row r="68" spans="2:17" hidden="1">
      <c r="B68" s="16"/>
      <c r="C68" s="16"/>
      <c r="D68" s="16"/>
      <c r="E68" s="16"/>
      <c r="F68" s="16"/>
      <c r="G68" s="16"/>
      <c r="K68" s="14"/>
      <c r="P68" s="14"/>
      <c r="Q68" s="14"/>
    </row>
    <row r="69" spans="2:17" hidden="1">
      <c r="B69" s="16"/>
      <c r="C69" s="16"/>
      <c r="D69" s="16"/>
      <c r="E69" s="16"/>
      <c r="F69" s="16"/>
      <c r="G69" s="16"/>
      <c r="K69" s="14"/>
      <c r="P69" s="14"/>
      <c r="Q69" s="14"/>
    </row>
    <row r="70" spans="2:17" hidden="1">
      <c r="B70" s="16"/>
      <c r="C70" s="16"/>
      <c r="D70" s="16"/>
      <c r="E70" s="16"/>
      <c r="F70" s="16"/>
      <c r="G70" s="16"/>
      <c r="K70" s="14"/>
      <c r="P70" s="14"/>
      <c r="Q70" s="14"/>
    </row>
    <row r="71" spans="2:17" hidden="1">
      <c r="B71" s="16"/>
      <c r="C71" s="16"/>
      <c r="D71" s="16"/>
      <c r="E71" s="16"/>
      <c r="F71" s="16"/>
      <c r="G71" s="16"/>
      <c r="K71" s="14"/>
      <c r="P71" s="14"/>
      <c r="Q71" s="14"/>
    </row>
    <row r="72" spans="2:17" hidden="1">
      <c r="B72" s="16"/>
      <c r="C72" s="16"/>
      <c r="D72" s="16"/>
      <c r="E72" s="16"/>
      <c r="F72" s="16"/>
      <c r="G72" s="16"/>
      <c r="K72" s="14"/>
      <c r="P72" s="14"/>
      <c r="Q72" s="14"/>
    </row>
    <row r="73" spans="2:17" hidden="1">
      <c r="B73" s="16"/>
      <c r="C73" s="16"/>
      <c r="D73" s="16"/>
      <c r="E73" s="16"/>
      <c r="F73" s="16"/>
      <c r="G73" s="16"/>
      <c r="K73" s="14"/>
      <c r="P73" s="14"/>
      <c r="Q73" s="14"/>
    </row>
    <row r="74" spans="2:17" hidden="1">
      <c r="B74" s="16"/>
      <c r="C74" s="16"/>
      <c r="D74" s="16"/>
      <c r="E74" s="16"/>
      <c r="F74" s="16"/>
      <c r="G74" s="16"/>
      <c r="K74" s="14"/>
      <c r="P74" s="14"/>
      <c r="Q74" s="14"/>
    </row>
    <row r="75" spans="2:17" hidden="1">
      <c r="B75" s="16"/>
      <c r="C75" s="16"/>
      <c r="D75" s="16"/>
      <c r="E75" s="16"/>
      <c r="F75" s="16"/>
      <c r="G75" s="16"/>
      <c r="K75" s="14"/>
      <c r="P75" s="14"/>
      <c r="Q75" s="14"/>
    </row>
    <row r="76" spans="2:17" hidden="1">
      <c r="B76" s="16"/>
      <c r="C76" s="16"/>
      <c r="D76" s="16"/>
      <c r="E76" s="16"/>
      <c r="F76" s="16"/>
      <c r="G76" s="16"/>
      <c r="K76" s="14"/>
      <c r="P76" s="14"/>
      <c r="Q76" s="14"/>
    </row>
    <row r="77" spans="2:17" hidden="1">
      <c r="B77" s="16"/>
      <c r="C77" s="16"/>
      <c r="D77" s="16"/>
      <c r="E77" s="16"/>
      <c r="F77" s="16"/>
      <c r="G77" s="16"/>
      <c r="K77" s="14"/>
      <c r="P77" s="14"/>
      <c r="Q77" s="14"/>
    </row>
    <row r="78" spans="2:17" hidden="1">
      <c r="B78" s="16"/>
      <c r="C78" s="16"/>
      <c r="D78" s="16"/>
      <c r="E78" s="16"/>
      <c r="F78" s="16"/>
      <c r="G78" s="16"/>
      <c r="K78" s="14"/>
      <c r="P78" s="14"/>
      <c r="Q78" s="14"/>
    </row>
    <row r="79" spans="2:17" hidden="1">
      <c r="B79" s="16"/>
      <c r="C79" s="16"/>
      <c r="D79" s="16"/>
      <c r="E79" s="16"/>
      <c r="F79" s="16"/>
      <c r="G79" s="16"/>
      <c r="K79" s="14"/>
      <c r="P79" s="14"/>
      <c r="Q79" s="14"/>
    </row>
    <row r="80" spans="2:17" hidden="1">
      <c r="B80" s="16"/>
      <c r="C80" s="16"/>
      <c r="D80" s="16"/>
      <c r="E80" s="16"/>
      <c r="F80" s="16"/>
      <c r="G80" s="16"/>
      <c r="K80" s="14"/>
      <c r="P80" s="14"/>
      <c r="Q80" s="14"/>
    </row>
    <row r="81" spans="2:17" hidden="1">
      <c r="B81" s="16"/>
      <c r="C81" s="16"/>
      <c r="D81" s="16"/>
      <c r="E81" s="16"/>
      <c r="F81" s="16"/>
      <c r="G81" s="16"/>
      <c r="K81" s="14"/>
      <c r="P81" s="14"/>
      <c r="Q81" s="14"/>
    </row>
    <row r="82" spans="2:17" hidden="1">
      <c r="B82" s="16"/>
      <c r="C82" s="16"/>
      <c r="D82" s="16"/>
      <c r="E82" s="16"/>
      <c r="F82" s="16"/>
      <c r="G82" s="16"/>
      <c r="K82" s="14"/>
      <c r="P82" s="14"/>
      <c r="Q82" s="14"/>
    </row>
    <row r="83" spans="2:17" hidden="1">
      <c r="B83" s="16"/>
      <c r="C83" s="16"/>
      <c r="D83" s="16"/>
      <c r="E83" s="16"/>
      <c r="F83" s="16"/>
      <c r="G83" s="16"/>
      <c r="K83" s="14"/>
      <c r="P83" s="14"/>
      <c r="Q83" s="14"/>
    </row>
    <row r="84" spans="2:17" hidden="1">
      <c r="B84" s="16"/>
      <c r="C84" s="16"/>
      <c r="D84" s="16"/>
      <c r="E84" s="16"/>
      <c r="F84" s="16"/>
      <c r="G84" s="16"/>
      <c r="K84" s="14"/>
      <c r="P84" s="14"/>
      <c r="Q84" s="14"/>
    </row>
    <row r="85" spans="2:17" hidden="1">
      <c r="B85" s="16"/>
      <c r="C85" s="16"/>
      <c r="D85" s="16"/>
      <c r="E85" s="16"/>
      <c r="F85" s="16"/>
      <c r="G85" s="16"/>
      <c r="K85" s="14"/>
      <c r="P85" s="14"/>
      <c r="Q85" s="14"/>
    </row>
    <row r="86" spans="2:17" hidden="1">
      <c r="B86" s="16"/>
      <c r="C86" s="16"/>
      <c r="D86" s="16"/>
      <c r="E86" s="16"/>
      <c r="F86" s="16"/>
      <c r="G86" s="16"/>
      <c r="K86" s="14"/>
      <c r="P86" s="14"/>
      <c r="Q86" s="14"/>
    </row>
    <row r="87" spans="2:17" hidden="1">
      <c r="B87" s="16"/>
      <c r="C87" s="16"/>
      <c r="D87" s="16"/>
      <c r="E87" s="16"/>
      <c r="F87" s="16"/>
      <c r="G87" s="16"/>
      <c r="K87" s="14"/>
      <c r="P87" s="14"/>
      <c r="Q87" s="14"/>
    </row>
    <row r="88" spans="2:17" hidden="1">
      <c r="B88" s="16"/>
      <c r="C88" s="16"/>
      <c r="D88" s="16"/>
      <c r="E88" s="16"/>
      <c r="F88" s="16"/>
      <c r="G88" s="16"/>
      <c r="K88" s="14"/>
      <c r="P88" s="14"/>
      <c r="Q88" s="14"/>
    </row>
    <row r="89" spans="2:17" hidden="1">
      <c r="B89" s="16"/>
      <c r="C89" s="16"/>
      <c r="D89" s="16"/>
      <c r="E89" s="16"/>
      <c r="F89" s="16"/>
      <c r="G89" s="16"/>
      <c r="K89" s="14"/>
      <c r="P89" s="14"/>
      <c r="Q89" s="14"/>
    </row>
    <row r="90" spans="2:17" hidden="1">
      <c r="B90" s="16"/>
      <c r="C90" s="16"/>
      <c r="D90" s="16"/>
      <c r="E90" s="16"/>
      <c r="F90" s="16"/>
      <c r="G90" s="16"/>
      <c r="K90" s="14"/>
      <c r="P90" s="14"/>
      <c r="Q90" s="14"/>
    </row>
    <row r="91" spans="2:17" hidden="1">
      <c r="B91" s="16"/>
      <c r="C91" s="16"/>
      <c r="D91" s="16"/>
      <c r="E91" s="16"/>
      <c r="F91" s="16"/>
      <c r="G91" s="16"/>
      <c r="K91" s="14"/>
      <c r="P91" s="14"/>
      <c r="Q91" s="14"/>
    </row>
    <row r="92" spans="2:17" hidden="1">
      <c r="B92" s="16"/>
      <c r="C92" s="16"/>
      <c r="D92" s="16"/>
      <c r="E92" s="16"/>
      <c r="F92" s="16"/>
      <c r="G92" s="16"/>
      <c r="K92" s="14"/>
      <c r="P92" s="14"/>
      <c r="Q92" s="14"/>
    </row>
    <row r="93" spans="2:17" hidden="1">
      <c r="B93" s="16"/>
      <c r="C93" s="16"/>
      <c r="D93" s="16"/>
      <c r="E93" s="16"/>
      <c r="F93" s="16"/>
      <c r="G93" s="16"/>
      <c r="K93" s="14"/>
      <c r="P93" s="14"/>
      <c r="Q93" s="14"/>
    </row>
    <row r="94" spans="2:17" hidden="1">
      <c r="B94" s="16"/>
      <c r="C94" s="16"/>
      <c r="D94" s="16"/>
      <c r="E94" s="16"/>
      <c r="F94" s="16"/>
      <c r="G94" s="16"/>
      <c r="K94" s="14"/>
      <c r="P94" s="14"/>
      <c r="Q94" s="14"/>
    </row>
    <row r="95" spans="2:17" hidden="1">
      <c r="B95" s="16"/>
      <c r="C95" s="16"/>
      <c r="D95" s="16"/>
      <c r="E95" s="16"/>
      <c r="F95" s="16"/>
      <c r="G95" s="16"/>
      <c r="K95" s="14"/>
      <c r="P95" s="14"/>
      <c r="Q95" s="14"/>
    </row>
    <row r="96" spans="2:17" hidden="1">
      <c r="B96" s="16"/>
      <c r="C96" s="16"/>
      <c r="D96" s="16"/>
      <c r="E96" s="16"/>
      <c r="F96" s="16"/>
      <c r="G96" s="16"/>
      <c r="K96" s="14"/>
      <c r="P96" s="14"/>
      <c r="Q96" s="14"/>
    </row>
    <row r="97" spans="2:17" hidden="1">
      <c r="B97" s="16"/>
      <c r="C97" s="16"/>
      <c r="D97" s="16"/>
      <c r="E97" s="16"/>
      <c r="F97" s="16"/>
      <c r="G97" s="16"/>
      <c r="K97" s="14"/>
      <c r="P97" s="14"/>
      <c r="Q97" s="14"/>
    </row>
    <row r="98" spans="2:17" hidden="1">
      <c r="B98" s="16"/>
      <c r="C98" s="16"/>
      <c r="D98" s="16"/>
      <c r="E98" s="16"/>
      <c r="F98" s="16"/>
      <c r="G98" s="16"/>
      <c r="K98" s="14"/>
      <c r="P98" s="14"/>
      <c r="Q98" s="14"/>
    </row>
    <row r="99" spans="2:17" hidden="1">
      <c r="B99" s="16"/>
      <c r="C99" s="16"/>
      <c r="D99" s="16"/>
      <c r="E99" s="16"/>
      <c r="F99" s="16"/>
      <c r="G99" s="16"/>
      <c r="K99" s="14"/>
      <c r="P99" s="14"/>
      <c r="Q99" s="14"/>
    </row>
    <row r="100" spans="2:17" hidden="1">
      <c r="B100" s="16"/>
      <c r="C100" s="16"/>
      <c r="D100" s="16"/>
      <c r="E100" s="16"/>
      <c r="F100" s="16"/>
      <c r="G100" s="16"/>
      <c r="K100" s="14"/>
      <c r="P100" s="14"/>
      <c r="Q100" s="14"/>
    </row>
    <row r="101" spans="2:17" hidden="1">
      <c r="B101" s="16"/>
      <c r="C101" s="16"/>
      <c r="D101" s="16"/>
      <c r="E101" s="16"/>
      <c r="F101" s="16"/>
      <c r="G101" s="16"/>
      <c r="K101" s="14"/>
      <c r="P101" s="14"/>
      <c r="Q101" s="14"/>
    </row>
    <row r="102" spans="2:17" hidden="1">
      <c r="B102" s="16"/>
      <c r="C102" s="16"/>
      <c r="D102" s="16"/>
      <c r="E102" s="16"/>
      <c r="F102" s="16"/>
      <c r="G102" s="16"/>
      <c r="K102" s="14"/>
      <c r="P102" s="14"/>
      <c r="Q102" s="14"/>
    </row>
    <row r="103" spans="2:17" hidden="1">
      <c r="B103" s="16"/>
      <c r="C103" s="16"/>
      <c r="D103" s="16"/>
      <c r="E103" s="16"/>
      <c r="F103" s="16"/>
      <c r="G103" s="16"/>
      <c r="K103" s="14"/>
      <c r="P103" s="14"/>
      <c r="Q103" s="14"/>
    </row>
    <row r="104" spans="2:17" hidden="1">
      <c r="B104" s="16"/>
      <c r="C104" s="16"/>
      <c r="D104" s="16"/>
      <c r="E104" s="16"/>
      <c r="F104" s="16"/>
      <c r="G104" s="16"/>
      <c r="K104" s="14"/>
      <c r="P104" s="14"/>
      <c r="Q104" s="14"/>
    </row>
    <row r="105" spans="2:17" hidden="1">
      <c r="B105" s="16"/>
      <c r="C105" s="16"/>
      <c r="D105" s="16"/>
      <c r="E105" s="16"/>
      <c r="F105" s="16"/>
      <c r="G105" s="16"/>
      <c r="K105" s="14"/>
      <c r="P105" s="14"/>
      <c r="Q105" s="14"/>
    </row>
    <row r="106" spans="2:17" hidden="1">
      <c r="B106" s="16"/>
      <c r="C106" s="16"/>
      <c r="D106" s="16"/>
      <c r="E106" s="16"/>
      <c r="F106" s="16"/>
      <c r="G106" s="16"/>
      <c r="K106" s="14"/>
      <c r="P106" s="14"/>
      <c r="Q106" s="14"/>
    </row>
    <row r="107" spans="2:17" hidden="1">
      <c r="B107" s="16"/>
      <c r="C107" s="16"/>
      <c r="D107" s="16"/>
      <c r="E107" s="16"/>
      <c r="F107" s="16"/>
      <c r="G107" s="16"/>
      <c r="K107" s="14"/>
      <c r="P107" s="14"/>
      <c r="Q107" s="14"/>
    </row>
    <row r="108" spans="2:17" hidden="1">
      <c r="B108" s="16"/>
      <c r="C108" s="16"/>
      <c r="D108" s="16"/>
      <c r="E108" s="16"/>
      <c r="F108" s="16"/>
      <c r="G108" s="16"/>
      <c r="K108" s="14"/>
      <c r="P108" s="14"/>
      <c r="Q108" s="14"/>
    </row>
    <row r="109" spans="2:17" hidden="1">
      <c r="B109" s="16"/>
      <c r="C109" s="16"/>
      <c r="D109" s="16"/>
      <c r="E109" s="16"/>
      <c r="F109" s="16"/>
      <c r="G109" s="16"/>
      <c r="K109" s="14"/>
      <c r="P109" s="14"/>
      <c r="Q109" s="14"/>
    </row>
    <row r="110" spans="2:17" hidden="1">
      <c r="B110" s="16"/>
      <c r="C110" s="16"/>
      <c r="D110" s="16"/>
      <c r="E110" s="16"/>
      <c r="F110" s="16"/>
      <c r="G110" s="16"/>
      <c r="K110" s="14"/>
      <c r="P110" s="14"/>
      <c r="Q110" s="14"/>
    </row>
    <row r="111" spans="2:17" hidden="1">
      <c r="B111" s="16"/>
      <c r="C111" s="16"/>
      <c r="D111" s="16"/>
      <c r="E111" s="16"/>
      <c r="F111" s="16"/>
      <c r="G111" s="16"/>
      <c r="K111" s="14"/>
      <c r="P111" s="14"/>
      <c r="Q111" s="14"/>
    </row>
    <row r="112" spans="2:17" hidden="1">
      <c r="B112" s="16"/>
      <c r="C112" s="16"/>
      <c r="D112" s="16"/>
      <c r="E112" s="16"/>
      <c r="F112" s="16"/>
      <c r="G112" s="16"/>
      <c r="K112" s="14"/>
      <c r="P112" s="14"/>
      <c r="Q112" s="14"/>
    </row>
    <row r="113" spans="2:17" hidden="1">
      <c r="B113" s="16"/>
      <c r="C113" s="16"/>
      <c r="D113" s="16"/>
      <c r="E113" s="16"/>
      <c r="F113" s="16"/>
      <c r="G113" s="16"/>
      <c r="K113" s="14"/>
      <c r="P113" s="14"/>
      <c r="Q113" s="14"/>
    </row>
    <row r="114" spans="2:17" hidden="1">
      <c r="B114" s="16"/>
      <c r="C114" s="16"/>
      <c r="D114" s="16"/>
      <c r="E114" s="16"/>
      <c r="F114" s="16"/>
      <c r="G114" s="16"/>
      <c r="K114" s="14"/>
      <c r="P114" s="14"/>
      <c r="Q114" s="14"/>
    </row>
    <row r="115" spans="2:17" hidden="1">
      <c r="B115" s="16"/>
      <c r="C115" s="16"/>
      <c r="D115" s="16"/>
      <c r="E115" s="16"/>
      <c r="F115" s="16"/>
      <c r="G115" s="16"/>
      <c r="K115" s="14"/>
      <c r="P115" s="14"/>
      <c r="Q115" s="14"/>
    </row>
    <row r="116" spans="2:17" hidden="1">
      <c r="B116" s="16"/>
      <c r="C116" s="16"/>
      <c r="D116" s="16"/>
      <c r="E116" s="16"/>
      <c r="F116" s="16"/>
      <c r="G116" s="16"/>
      <c r="K116" s="14"/>
      <c r="P116" s="14"/>
      <c r="Q116" s="14"/>
    </row>
    <row r="117" spans="2:17" hidden="1">
      <c r="B117" s="16"/>
      <c r="C117" s="16"/>
      <c r="D117" s="16"/>
      <c r="E117" s="16"/>
      <c r="F117" s="16"/>
      <c r="G117" s="16"/>
      <c r="K117" s="14"/>
      <c r="P117" s="14"/>
      <c r="Q117" s="14"/>
    </row>
    <row r="118" spans="2:17" hidden="1">
      <c r="B118" s="16"/>
      <c r="C118" s="16"/>
      <c r="D118" s="16"/>
      <c r="E118" s="16"/>
      <c r="F118" s="16"/>
      <c r="G118" s="16"/>
      <c r="K118" s="14"/>
      <c r="P118" s="14"/>
      <c r="Q118" s="14"/>
    </row>
    <row r="119" spans="2:17" hidden="1">
      <c r="B119" s="16"/>
      <c r="C119" s="16"/>
      <c r="D119" s="16"/>
      <c r="E119" s="16"/>
      <c r="F119" s="16"/>
      <c r="G119" s="16"/>
      <c r="K119" s="14"/>
      <c r="P119" s="14"/>
      <c r="Q119" s="14"/>
    </row>
    <row r="120" spans="2:17" hidden="1">
      <c r="B120" s="16"/>
      <c r="C120" s="16"/>
      <c r="D120" s="16"/>
      <c r="E120" s="16"/>
      <c r="F120" s="16"/>
      <c r="G120" s="16"/>
      <c r="K120" s="14"/>
      <c r="P120" s="14"/>
      <c r="Q120" s="14"/>
    </row>
    <row r="121" spans="2:17" hidden="1">
      <c r="B121" s="16"/>
      <c r="C121" s="16"/>
      <c r="D121" s="16"/>
      <c r="E121" s="16"/>
      <c r="F121" s="16"/>
      <c r="G121" s="16"/>
      <c r="K121" s="14"/>
      <c r="P121" s="14"/>
      <c r="Q121" s="14"/>
    </row>
    <row r="122" spans="2:17" hidden="1">
      <c r="B122" s="16"/>
      <c r="C122" s="16"/>
      <c r="D122" s="16"/>
      <c r="E122" s="16"/>
      <c r="F122" s="16"/>
      <c r="G122" s="16"/>
      <c r="K122" s="14"/>
      <c r="P122" s="14"/>
      <c r="Q122" s="14"/>
    </row>
    <row r="123" spans="2:17" hidden="1">
      <c r="B123" s="16"/>
      <c r="C123" s="16"/>
      <c r="D123" s="16"/>
      <c r="E123" s="16"/>
      <c r="F123" s="16"/>
      <c r="G123" s="16"/>
      <c r="K123" s="14"/>
      <c r="P123" s="14"/>
      <c r="Q123" s="14"/>
    </row>
    <row r="124" spans="2:17" hidden="1">
      <c r="B124" s="16"/>
      <c r="C124" s="16"/>
      <c r="D124" s="16"/>
      <c r="E124" s="16"/>
      <c r="F124" s="16"/>
      <c r="G124" s="16"/>
      <c r="K124" s="14"/>
      <c r="P124" s="14"/>
      <c r="Q124" s="14"/>
    </row>
    <row r="125" spans="2:17" hidden="1">
      <c r="B125" s="16"/>
      <c r="C125" s="16"/>
      <c r="D125" s="16"/>
      <c r="E125" s="16"/>
      <c r="F125" s="16"/>
      <c r="G125" s="16"/>
      <c r="K125" s="14"/>
      <c r="P125" s="14"/>
      <c r="Q125" s="14"/>
    </row>
    <row r="126" spans="2:17" hidden="1">
      <c r="B126" s="16"/>
      <c r="C126" s="16"/>
      <c r="D126" s="16"/>
      <c r="E126" s="16"/>
      <c r="F126" s="16"/>
      <c r="G126" s="16"/>
      <c r="K126" s="14"/>
      <c r="P126" s="14"/>
      <c r="Q126" s="14"/>
    </row>
    <row r="127" spans="2:17" hidden="1">
      <c r="B127" s="16"/>
      <c r="C127" s="16"/>
      <c r="D127" s="16"/>
      <c r="E127" s="16"/>
      <c r="F127" s="16"/>
      <c r="G127" s="16"/>
      <c r="K127" s="14"/>
      <c r="P127" s="14"/>
      <c r="Q127" s="14"/>
    </row>
    <row r="128" spans="2:17" hidden="1">
      <c r="B128" s="16"/>
      <c r="C128" s="16"/>
      <c r="D128" s="16"/>
      <c r="E128" s="16"/>
      <c r="F128" s="16"/>
      <c r="G128" s="16"/>
      <c r="K128" s="14"/>
      <c r="P128" s="14"/>
      <c r="Q128" s="14"/>
    </row>
    <row r="129" spans="2:17" hidden="1">
      <c r="B129" s="16"/>
      <c r="C129" s="16"/>
      <c r="D129" s="16"/>
      <c r="E129" s="16"/>
      <c r="F129" s="16"/>
      <c r="G129" s="16"/>
      <c r="K129" s="14"/>
      <c r="P129" s="14"/>
      <c r="Q129" s="14"/>
    </row>
    <row r="130" spans="2:17" hidden="1">
      <c r="B130" s="16"/>
      <c r="C130" s="16"/>
      <c r="D130" s="16"/>
      <c r="E130" s="16"/>
      <c r="F130" s="16"/>
      <c r="G130" s="16"/>
      <c r="K130" s="14"/>
      <c r="P130" s="14"/>
      <c r="Q130" s="14"/>
    </row>
    <row r="131" spans="2:17" hidden="1">
      <c r="B131" s="16"/>
      <c r="C131" s="16"/>
      <c r="D131" s="16"/>
      <c r="E131" s="16"/>
      <c r="F131" s="16"/>
      <c r="G131" s="16"/>
      <c r="K131" s="14"/>
      <c r="P131" s="14"/>
      <c r="Q131" s="14"/>
    </row>
    <row r="132" spans="2:17" hidden="1">
      <c r="B132" s="16"/>
      <c r="C132" s="16"/>
      <c r="D132" s="16"/>
      <c r="E132" s="16"/>
      <c r="F132" s="16"/>
      <c r="G132" s="16"/>
      <c r="K132" s="14"/>
      <c r="P132" s="14"/>
      <c r="Q132" s="14"/>
    </row>
    <row r="133" spans="2:17" hidden="1">
      <c r="B133" s="16"/>
      <c r="C133" s="16"/>
      <c r="D133" s="16"/>
      <c r="E133" s="16"/>
      <c r="F133" s="16"/>
      <c r="G133" s="16"/>
      <c r="K133" s="14"/>
      <c r="P133" s="14"/>
      <c r="Q133" s="14"/>
    </row>
    <row r="134" spans="2:17" hidden="1">
      <c r="B134" s="16"/>
      <c r="C134" s="16"/>
      <c r="D134" s="16"/>
      <c r="E134" s="16"/>
      <c r="F134" s="16"/>
      <c r="G134" s="16"/>
      <c r="K134" s="14"/>
      <c r="P134" s="14"/>
      <c r="Q134" s="14"/>
    </row>
    <row r="135" spans="2:17" hidden="1">
      <c r="B135" s="16"/>
      <c r="C135" s="16"/>
      <c r="D135" s="16"/>
      <c r="E135" s="16"/>
      <c r="F135" s="16"/>
      <c r="G135" s="16"/>
      <c r="K135" s="14"/>
      <c r="P135" s="14"/>
      <c r="Q135" s="14"/>
    </row>
    <row r="136" spans="2:17" hidden="1">
      <c r="B136" s="16"/>
      <c r="C136" s="16"/>
      <c r="D136" s="16"/>
      <c r="E136" s="16"/>
      <c r="F136" s="16"/>
      <c r="G136" s="16"/>
      <c r="K136" s="14"/>
      <c r="P136" s="14"/>
      <c r="Q136" s="14"/>
    </row>
    <row r="137" spans="2:17" hidden="1">
      <c r="B137" s="16"/>
      <c r="C137" s="16"/>
      <c r="D137" s="16"/>
      <c r="E137" s="16"/>
      <c r="F137" s="16"/>
      <c r="G137" s="16"/>
      <c r="K137" s="14"/>
      <c r="P137" s="14"/>
      <c r="Q137" s="14"/>
    </row>
    <row r="138" spans="2:17" hidden="1">
      <c r="B138" s="16"/>
      <c r="C138" s="16"/>
      <c r="D138" s="16"/>
      <c r="E138" s="16"/>
      <c r="F138" s="16"/>
      <c r="G138" s="16"/>
      <c r="K138" s="14"/>
      <c r="P138" s="14"/>
      <c r="Q138" s="14"/>
    </row>
    <row r="139" spans="2:17" hidden="1">
      <c r="B139" s="16"/>
      <c r="C139" s="16"/>
      <c r="D139" s="16"/>
      <c r="E139" s="16"/>
      <c r="F139" s="16"/>
      <c r="G139" s="16"/>
      <c r="K139" s="14"/>
      <c r="P139" s="14"/>
      <c r="Q139" s="14"/>
    </row>
    <row r="140" spans="2:17" hidden="1">
      <c r="B140" s="16"/>
      <c r="C140" s="16"/>
      <c r="D140" s="16"/>
      <c r="E140" s="16"/>
      <c r="F140" s="16"/>
      <c r="G140" s="16"/>
      <c r="K140" s="14"/>
      <c r="P140" s="14"/>
      <c r="Q140" s="14"/>
    </row>
    <row r="141" spans="2:17" hidden="1">
      <c r="B141" s="16"/>
      <c r="C141" s="16"/>
      <c r="D141" s="16"/>
      <c r="E141" s="16"/>
      <c r="F141" s="16"/>
      <c r="G141" s="16"/>
      <c r="K141" s="14"/>
      <c r="P141" s="14"/>
      <c r="Q141" s="14"/>
    </row>
    <row r="142" spans="2:17" hidden="1">
      <c r="B142" s="16"/>
      <c r="C142" s="16"/>
      <c r="D142" s="16"/>
      <c r="E142" s="16"/>
      <c r="F142" s="16"/>
      <c r="G142" s="16"/>
      <c r="K142" s="14"/>
      <c r="P142" s="14"/>
      <c r="Q142" s="14"/>
    </row>
    <row r="143" spans="2:17" hidden="1">
      <c r="B143" s="16"/>
      <c r="C143" s="16"/>
      <c r="D143" s="16"/>
      <c r="E143" s="16"/>
      <c r="F143" s="16"/>
      <c r="G143" s="16"/>
      <c r="K143" s="14"/>
      <c r="P143" s="14"/>
      <c r="Q143" s="14"/>
    </row>
    <row r="144" spans="2:17" hidden="1">
      <c r="B144" s="16"/>
      <c r="C144" s="16"/>
      <c r="D144" s="16"/>
      <c r="E144" s="16"/>
      <c r="F144" s="16"/>
      <c r="G144" s="16"/>
      <c r="K144" s="14"/>
      <c r="P144" s="14"/>
      <c r="Q144" s="14"/>
    </row>
    <row r="145" spans="2:17" hidden="1">
      <c r="B145" s="16"/>
      <c r="C145" s="16"/>
      <c r="D145" s="16"/>
      <c r="E145" s="16"/>
      <c r="F145" s="16"/>
      <c r="G145" s="16"/>
      <c r="K145" s="14"/>
      <c r="P145" s="14"/>
      <c r="Q145" s="14"/>
    </row>
    <row r="146" spans="2:17" hidden="1">
      <c r="B146" s="16"/>
      <c r="C146" s="16"/>
      <c r="D146" s="16"/>
      <c r="E146" s="16"/>
      <c r="F146" s="16"/>
      <c r="G146" s="16"/>
      <c r="K146" s="14"/>
      <c r="P146" s="14"/>
      <c r="Q146" s="14"/>
    </row>
    <row r="147" spans="2:17" hidden="1">
      <c r="B147" s="16"/>
      <c r="C147" s="16"/>
      <c r="D147" s="16"/>
      <c r="E147" s="16"/>
      <c r="F147" s="16"/>
      <c r="G147" s="16"/>
      <c r="K147" s="14"/>
      <c r="P147" s="14"/>
      <c r="Q147" s="14"/>
    </row>
    <row r="148" spans="2:17" hidden="1">
      <c r="B148" s="16"/>
      <c r="C148" s="16"/>
      <c r="D148" s="16"/>
      <c r="E148" s="16"/>
      <c r="F148" s="16"/>
      <c r="G148" s="16"/>
      <c r="K148" s="14"/>
      <c r="P148" s="14"/>
      <c r="Q148" s="14"/>
    </row>
    <row r="149" spans="2:17" hidden="1">
      <c r="B149" s="16"/>
      <c r="C149" s="16"/>
      <c r="D149" s="16"/>
      <c r="E149" s="16"/>
      <c r="F149" s="16"/>
      <c r="G149" s="16"/>
      <c r="K149" s="14"/>
      <c r="P149" s="14"/>
      <c r="Q149" s="14"/>
    </row>
    <row r="150" spans="2:17" hidden="1">
      <c r="B150" s="16"/>
      <c r="C150" s="16"/>
      <c r="D150" s="16"/>
      <c r="E150" s="16"/>
      <c r="F150" s="16"/>
      <c r="G150" s="16"/>
      <c r="K150" s="14"/>
      <c r="P150" s="14"/>
      <c r="Q150" s="14"/>
    </row>
    <row r="151" spans="2:17" hidden="1">
      <c r="B151" s="16"/>
      <c r="C151" s="16"/>
      <c r="D151" s="16"/>
      <c r="E151" s="16"/>
      <c r="F151" s="16"/>
      <c r="G151" s="16"/>
      <c r="K151" s="14"/>
      <c r="P151" s="14"/>
      <c r="Q151" s="14"/>
    </row>
    <row r="152" spans="2:17" hidden="1">
      <c r="B152" s="16"/>
      <c r="C152" s="16"/>
      <c r="D152" s="16"/>
      <c r="E152" s="16"/>
      <c r="F152" s="16"/>
      <c r="G152" s="16"/>
      <c r="K152" s="14"/>
      <c r="P152" s="14"/>
      <c r="Q152" s="14"/>
    </row>
    <row r="153" spans="2:17" hidden="1">
      <c r="B153" s="16"/>
      <c r="C153" s="16"/>
      <c r="D153" s="16"/>
      <c r="E153" s="16"/>
      <c r="F153" s="16"/>
      <c r="G153" s="16"/>
      <c r="K153" s="14"/>
      <c r="P153" s="14"/>
      <c r="Q153" s="14"/>
    </row>
    <row r="154" spans="2:17" hidden="1">
      <c r="B154" s="16"/>
      <c r="C154" s="16"/>
      <c r="D154" s="16"/>
      <c r="E154" s="16"/>
      <c r="F154" s="16"/>
      <c r="G154" s="16"/>
      <c r="K154" s="14"/>
      <c r="P154" s="14"/>
      <c r="Q154" s="14"/>
    </row>
    <row r="155" spans="2:17" hidden="1">
      <c r="B155" s="16"/>
      <c r="C155" s="16"/>
      <c r="D155" s="16"/>
      <c r="E155" s="16"/>
      <c r="F155" s="16"/>
      <c r="G155" s="16"/>
      <c r="K155" s="14"/>
      <c r="P155" s="14"/>
      <c r="Q155" s="14"/>
    </row>
    <row r="156" spans="2:17" hidden="1">
      <c r="B156" s="16"/>
      <c r="C156" s="16"/>
      <c r="D156" s="16"/>
      <c r="E156" s="16"/>
      <c r="F156" s="16"/>
      <c r="G156" s="16"/>
      <c r="K156" s="14"/>
      <c r="P156" s="14"/>
      <c r="Q156" s="14"/>
    </row>
    <row r="157" spans="2:17" hidden="1">
      <c r="B157" s="16"/>
      <c r="C157" s="16"/>
      <c r="D157" s="16"/>
      <c r="E157" s="16"/>
      <c r="F157" s="16"/>
      <c r="G157" s="16"/>
      <c r="K157" s="14"/>
      <c r="P157" s="14"/>
      <c r="Q157" s="14"/>
    </row>
    <row r="158" spans="2:17" hidden="1">
      <c r="B158" s="16"/>
      <c r="C158" s="16"/>
      <c r="D158" s="16"/>
      <c r="E158" s="16"/>
      <c r="F158" s="16"/>
      <c r="G158" s="16"/>
      <c r="K158" s="14"/>
      <c r="P158" s="14"/>
      <c r="Q158" s="14"/>
    </row>
    <row r="159" spans="2:17" hidden="1">
      <c r="B159" s="16"/>
      <c r="C159" s="16"/>
      <c r="D159" s="16"/>
      <c r="E159" s="16"/>
      <c r="F159" s="16"/>
      <c r="G159" s="16"/>
      <c r="K159" s="14"/>
      <c r="P159" s="14"/>
      <c r="Q159" s="14"/>
    </row>
    <row r="160" spans="2:17" hidden="1">
      <c r="B160" s="16"/>
      <c r="C160" s="16"/>
      <c r="D160" s="16"/>
      <c r="E160" s="16"/>
      <c r="F160" s="16"/>
      <c r="G160" s="16"/>
      <c r="K160" s="14"/>
      <c r="P160" s="14"/>
      <c r="Q160" s="14"/>
    </row>
    <row r="161" spans="2:17" hidden="1">
      <c r="B161" s="16"/>
      <c r="C161" s="16"/>
      <c r="D161" s="16"/>
      <c r="E161" s="16"/>
      <c r="F161" s="16"/>
      <c r="G161" s="16"/>
      <c r="K161" s="14"/>
      <c r="P161" s="14"/>
      <c r="Q161" s="14"/>
    </row>
    <row r="162" spans="2:17" hidden="1">
      <c r="B162" s="16"/>
      <c r="C162" s="16"/>
      <c r="D162" s="16"/>
      <c r="E162" s="16"/>
      <c r="F162" s="16"/>
      <c r="G162" s="16"/>
      <c r="K162" s="14"/>
      <c r="P162" s="14"/>
      <c r="Q162" s="14"/>
    </row>
    <row r="163" spans="2:17" hidden="1">
      <c r="B163" s="16"/>
      <c r="C163" s="16"/>
      <c r="D163" s="16"/>
      <c r="E163" s="16"/>
      <c r="F163" s="16"/>
      <c r="G163" s="16"/>
      <c r="K163" s="14"/>
      <c r="P163" s="14"/>
      <c r="Q163" s="14"/>
    </row>
    <row r="164" spans="2:17" hidden="1">
      <c r="B164" s="16"/>
      <c r="C164" s="16"/>
      <c r="D164" s="16"/>
      <c r="E164" s="16"/>
      <c r="F164" s="16"/>
      <c r="G164" s="16"/>
      <c r="K164" s="14"/>
      <c r="P164" s="14"/>
      <c r="Q164" s="14"/>
    </row>
    <row r="165" spans="2:17" hidden="1">
      <c r="B165" s="16"/>
      <c r="C165" s="16"/>
      <c r="D165" s="16"/>
      <c r="E165" s="16"/>
      <c r="F165" s="16"/>
      <c r="G165" s="16"/>
      <c r="K165" s="14"/>
      <c r="P165" s="14"/>
      <c r="Q165" s="14"/>
    </row>
    <row r="166" spans="2:17" hidden="1">
      <c r="B166" s="16"/>
      <c r="C166" s="16"/>
      <c r="D166" s="16"/>
      <c r="E166" s="16"/>
      <c r="F166" s="16"/>
      <c r="G166" s="16"/>
      <c r="K166" s="14"/>
      <c r="P166" s="14"/>
      <c r="Q166" s="14"/>
    </row>
    <row r="167" spans="2:17" hidden="1">
      <c r="B167" s="16"/>
      <c r="C167" s="16"/>
      <c r="D167" s="16"/>
      <c r="E167" s="16"/>
      <c r="F167" s="16"/>
      <c r="G167" s="16"/>
      <c r="K167" s="14"/>
      <c r="P167" s="14"/>
      <c r="Q167" s="14"/>
    </row>
    <row r="168" spans="2:17" hidden="1">
      <c r="B168" s="16"/>
      <c r="C168" s="16"/>
      <c r="D168" s="16"/>
      <c r="E168" s="16"/>
      <c r="F168" s="16"/>
      <c r="G168" s="16"/>
      <c r="K168" s="14"/>
      <c r="P168" s="14"/>
      <c r="Q168" s="14"/>
    </row>
    <row r="169" spans="2:17" hidden="1">
      <c r="B169" s="16"/>
      <c r="C169" s="16"/>
      <c r="D169" s="16"/>
      <c r="E169" s="16"/>
      <c r="F169" s="16"/>
      <c r="G169" s="16"/>
      <c r="K169" s="14"/>
      <c r="P169" s="14"/>
      <c r="Q169" s="14"/>
    </row>
    <row r="170" spans="2:17" hidden="1">
      <c r="B170" s="16"/>
      <c r="C170" s="16"/>
      <c r="D170" s="16"/>
      <c r="E170" s="16"/>
      <c r="F170" s="16"/>
      <c r="G170" s="16"/>
      <c r="K170" s="14"/>
      <c r="P170" s="14"/>
      <c r="Q170" s="14"/>
    </row>
    <row r="171" spans="2:17" hidden="1">
      <c r="B171" s="16"/>
      <c r="C171" s="16"/>
      <c r="D171" s="16"/>
      <c r="E171" s="16"/>
      <c r="F171" s="16"/>
      <c r="G171" s="16"/>
      <c r="K171" s="14"/>
      <c r="P171" s="14"/>
      <c r="Q171" s="14"/>
    </row>
    <row r="172" spans="2:17" hidden="1">
      <c r="B172" s="16"/>
      <c r="C172" s="16"/>
      <c r="D172" s="16"/>
      <c r="E172" s="16"/>
      <c r="F172" s="16"/>
      <c r="G172" s="16"/>
      <c r="K172" s="14"/>
      <c r="P172" s="14"/>
      <c r="Q172" s="14"/>
    </row>
    <row r="173" spans="2:17" hidden="1">
      <c r="B173" s="16"/>
      <c r="C173" s="16"/>
      <c r="D173" s="16"/>
      <c r="E173" s="16"/>
      <c r="F173" s="16"/>
      <c r="G173" s="16"/>
      <c r="K173" s="14"/>
      <c r="P173" s="14"/>
      <c r="Q173" s="14"/>
    </row>
    <row r="174" spans="2:17" hidden="1">
      <c r="B174" s="16"/>
      <c r="C174" s="16"/>
      <c r="D174" s="16"/>
      <c r="E174" s="16"/>
      <c r="F174" s="16"/>
      <c r="G174" s="16"/>
      <c r="K174" s="14"/>
      <c r="P174" s="14"/>
      <c r="Q174" s="14"/>
    </row>
    <row r="175" spans="2:17" hidden="1">
      <c r="B175" s="16"/>
      <c r="C175" s="16"/>
      <c r="D175" s="16"/>
      <c r="E175" s="16"/>
      <c r="F175" s="16"/>
      <c r="G175" s="16"/>
      <c r="K175" s="14"/>
      <c r="P175" s="14"/>
      <c r="Q175" s="14"/>
    </row>
    <row r="176" spans="2:17" hidden="1">
      <c r="B176" s="16"/>
      <c r="C176" s="16"/>
      <c r="D176" s="16"/>
      <c r="E176" s="16"/>
      <c r="F176" s="16"/>
      <c r="G176" s="16"/>
      <c r="K176" s="14"/>
      <c r="P176" s="14"/>
      <c r="Q176" s="14"/>
    </row>
    <row r="177" spans="2:17" hidden="1">
      <c r="B177" s="16"/>
      <c r="C177" s="16"/>
      <c r="D177" s="16"/>
      <c r="E177" s="16"/>
      <c r="F177" s="16"/>
      <c r="G177" s="16"/>
      <c r="K177" s="14"/>
      <c r="P177" s="14"/>
      <c r="Q177" s="14"/>
    </row>
    <row r="178" spans="2:17" hidden="1">
      <c r="B178" s="16"/>
      <c r="C178" s="16"/>
      <c r="D178" s="16"/>
      <c r="E178" s="16"/>
      <c r="F178" s="16"/>
      <c r="G178" s="16"/>
      <c r="K178" s="14"/>
      <c r="P178" s="14"/>
      <c r="Q178" s="14"/>
    </row>
    <row r="179" spans="2:17" hidden="1">
      <c r="B179" s="16"/>
      <c r="C179" s="16"/>
      <c r="D179" s="16"/>
      <c r="E179" s="16"/>
      <c r="F179" s="16"/>
      <c r="G179" s="16"/>
      <c r="K179" s="14"/>
      <c r="P179" s="14"/>
      <c r="Q179" s="14"/>
    </row>
    <row r="180" spans="2:17" hidden="1">
      <c r="B180" s="16"/>
      <c r="C180" s="16"/>
      <c r="D180" s="16"/>
      <c r="E180" s="16"/>
      <c r="F180" s="16"/>
      <c r="G180" s="16"/>
      <c r="K180" s="14"/>
      <c r="P180" s="14"/>
      <c r="Q180" s="14"/>
    </row>
    <row r="181" spans="2:17" hidden="1">
      <c r="B181" s="16"/>
      <c r="C181" s="16"/>
      <c r="D181" s="16"/>
      <c r="E181" s="16"/>
      <c r="F181" s="16"/>
      <c r="G181" s="16"/>
      <c r="K181" s="14"/>
      <c r="P181" s="14"/>
      <c r="Q181" s="14"/>
    </row>
    <row r="182" spans="2:17" hidden="1">
      <c r="B182" s="16"/>
      <c r="C182" s="16"/>
      <c r="D182" s="16"/>
      <c r="E182" s="16"/>
      <c r="F182" s="16"/>
      <c r="G182" s="16"/>
      <c r="K182" s="14"/>
      <c r="P182" s="14"/>
      <c r="Q182" s="14"/>
    </row>
    <row r="183" spans="2:17" hidden="1">
      <c r="B183" s="16"/>
      <c r="C183" s="16"/>
      <c r="D183" s="16"/>
      <c r="E183" s="16"/>
      <c r="F183" s="16"/>
      <c r="G183" s="16"/>
      <c r="K183" s="14"/>
      <c r="P183" s="14"/>
      <c r="Q183" s="14"/>
    </row>
    <row r="184" spans="2:17" hidden="1">
      <c r="B184" s="16"/>
      <c r="C184" s="16"/>
      <c r="D184" s="16"/>
      <c r="E184" s="16"/>
      <c r="F184" s="16"/>
      <c r="G184" s="16"/>
      <c r="K184" s="14"/>
      <c r="P184" s="14"/>
      <c r="Q184" s="14"/>
    </row>
    <row r="185" spans="2:17" hidden="1">
      <c r="B185" s="16"/>
      <c r="C185" s="16"/>
      <c r="D185" s="16"/>
      <c r="E185" s="16"/>
      <c r="F185" s="16"/>
      <c r="G185" s="16"/>
      <c r="K185" s="14"/>
      <c r="P185" s="14"/>
      <c r="Q185" s="14"/>
    </row>
    <row r="186" spans="2:17" hidden="1">
      <c r="B186" s="16"/>
      <c r="C186" s="16"/>
      <c r="D186" s="16"/>
      <c r="E186" s="16"/>
      <c r="F186" s="16"/>
      <c r="G186" s="16"/>
      <c r="K186" s="14"/>
      <c r="P186" s="14"/>
      <c r="Q186" s="14"/>
    </row>
    <row r="187" spans="2:17" hidden="1">
      <c r="B187" s="16"/>
      <c r="C187" s="16"/>
      <c r="D187" s="16"/>
      <c r="E187" s="16"/>
      <c r="F187" s="16"/>
      <c r="G187" s="16"/>
      <c r="K187" s="14"/>
      <c r="P187" s="14"/>
      <c r="Q187" s="14"/>
    </row>
    <row r="188" spans="2:17" hidden="1">
      <c r="B188" s="16"/>
      <c r="C188" s="16"/>
      <c r="D188" s="16"/>
      <c r="E188" s="16"/>
      <c r="F188" s="16"/>
      <c r="G188" s="16"/>
      <c r="K188" s="14"/>
      <c r="P188" s="14"/>
      <c r="Q188" s="14"/>
    </row>
    <row r="189" spans="2:17" hidden="1">
      <c r="B189" s="16"/>
      <c r="C189" s="16"/>
      <c r="D189" s="16"/>
      <c r="E189" s="16"/>
      <c r="F189" s="16"/>
      <c r="G189" s="16"/>
      <c r="K189" s="14"/>
      <c r="P189" s="14"/>
      <c r="Q189" s="14"/>
    </row>
    <row r="190" spans="2:17" hidden="1">
      <c r="B190" s="16"/>
      <c r="C190" s="16"/>
      <c r="D190" s="16"/>
      <c r="E190" s="16"/>
      <c r="F190" s="16"/>
      <c r="G190" s="16"/>
      <c r="K190" s="14"/>
      <c r="P190" s="14"/>
      <c r="Q190" s="14"/>
    </row>
    <row r="191" spans="2:17" hidden="1">
      <c r="B191" s="16"/>
      <c r="C191" s="16"/>
      <c r="D191" s="16"/>
      <c r="E191" s="16"/>
      <c r="F191" s="16"/>
      <c r="G191" s="16"/>
      <c r="K191" s="14"/>
      <c r="P191" s="14"/>
      <c r="Q191" s="14"/>
    </row>
    <row r="192" spans="2:17" hidden="1">
      <c r="B192" s="16"/>
      <c r="C192" s="16"/>
      <c r="D192" s="16"/>
      <c r="E192" s="16"/>
      <c r="F192" s="16"/>
      <c r="G192" s="16"/>
      <c r="K192" s="14"/>
      <c r="P192" s="14"/>
      <c r="Q192" s="14"/>
    </row>
    <row r="193" spans="2:17" hidden="1">
      <c r="B193" s="16"/>
      <c r="C193" s="16"/>
      <c r="D193" s="16"/>
      <c r="E193" s="16"/>
      <c r="F193" s="16"/>
      <c r="G193" s="16"/>
      <c r="K193" s="14"/>
      <c r="P193" s="14"/>
      <c r="Q193" s="14"/>
    </row>
    <row r="194" spans="2:17" hidden="1">
      <c r="B194" s="16"/>
      <c r="C194" s="16"/>
      <c r="D194" s="16"/>
      <c r="E194" s="16"/>
      <c r="F194" s="16"/>
      <c r="G194" s="16"/>
      <c r="K194" s="14"/>
      <c r="P194" s="14"/>
      <c r="Q194" s="14"/>
    </row>
    <row r="195" spans="2:17" hidden="1">
      <c r="B195" s="16"/>
      <c r="C195" s="16"/>
      <c r="D195" s="16"/>
      <c r="E195" s="16"/>
      <c r="F195" s="16"/>
      <c r="G195" s="16"/>
      <c r="K195" s="14"/>
      <c r="P195" s="14"/>
      <c r="Q195" s="14"/>
    </row>
    <row r="196" spans="2:17" hidden="1">
      <c r="B196" s="16"/>
      <c r="C196" s="16"/>
      <c r="D196" s="16"/>
      <c r="E196" s="16"/>
      <c r="F196" s="16"/>
      <c r="G196" s="16"/>
      <c r="K196" s="14"/>
      <c r="P196" s="14"/>
      <c r="Q196" s="14"/>
    </row>
    <row r="197" spans="2:17" hidden="1">
      <c r="B197" s="16"/>
      <c r="C197" s="16"/>
      <c r="D197" s="16"/>
      <c r="E197" s="16"/>
      <c r="F197" s="16"/>
      <c r="G197" s="16"/>
      <c r="K197" s="14"/>
      <c r="P197" s="14"/>
      <c r="Q197" s="14"/>
    </row>
    <row r="198" spans="2:17" hidden="1">
      <c r="B198" s="16"/>
      <c r="C198" s="16"/>
      <c r="D198" s="16"/>
      <c r="E198" s="16"/>
      <c r="F198" s="16"/>
      <c r="G198" s="16"/>
      <c r="K198" s="14"/>
      <c r="P198" s="14"/>
      <c r="Q198" s="14"/>
    </row>
    <row r="199" spans="2:17" hidden="1">
      <c r="B199" s="16"/>
      <c r="C199" s="16"/>
      <c r="D199" s="16"/>
      <c r="E199" s="16"/>
      <c r="F199" s="16"/>
      <c r="G199" s="16"/>
      <c r="K199" s="14"/>
      <c r="P199" s="14"/>
      <c r="Q199" s="14"/>
    </row>
    <row r="200" spans="2:17" hidden="1">
      <c r="B200" s="16"/>
      <c r="C200" s="16"/>
      <c r="D200" s="16"/>
      <c r="E200" s="16"/>
      <c r="F200" s="16"/>
      <c r="G200" s="16"/>
      <c r="K200" s="14"/>
      <c r="P200" s="14"/>
      <c r="Q200" s="14"/>
    </row>
    <row r="201" spans="2:17" hidden="1">
      <c r="B201" s="16"/>
      <c r="C201" s="16"/>
      <c r="D201" s="16"/>
      <c r="E201" s="16"/>
      <c r="F201" s="16"/>
      <c r="G201" s="16"/>
      <c r="K201" s="14"/>
      <c r="P201" s="14"/>
      <c r="Q201" s="14"/>
    </row>
    <row r="202" spans="2:17" hidden="1">
      <c r="B202" s="16"/>
      <c r="C202" s="16"/>
      <c r="D202" s="16"/>
      <c r="E202" s="16"/>
      <c r="F202" s="16"/>
      <c r="G202" s="16"/>
      <c r="K202" s="14"/>
      <c r="P202" s="14"/>
      <c r="Q202" s="14"/>
    </row>
    <row r="203" spans="2:17" hidden="1">
      <c r="B203" s="16"/>
      <c r="C203" s="16"/>
      <c r="D203" s="16"/>
      <c r="E203" s="16"/>
      <c r="F203" s="16"/>
      <c r="G203" s="16"/>
      <c r="K203" s="14"/>
      <c r="P203" s="14"/>
      <c r="Q203" s="14"/>
    </row>
    <row r="204" spans="2:17" hidden="1">
      <c r="B204" s="16"/>
      <c r="C204" s="16"/>
      <c r="D204" s="16"/>
      <c r="E204" s="16"/>
      <c r="F204" s="16"/>
      <c r="G204" s="16"/>
      <c r="K204" s="14"/>
      <c r="P204" s="14"/>
      <c r="Q204" s="14"/>
    </row>
    <row r="205" spans="2:17" hidden="1">
      <c r="B205" s="16"/>
      <c r="C205" s="16"/>
      <c r="D205" s="16"/>
      <c r="E205" s="16"/>
      <c r="F205" s="16"/>
      <c r="G205" s="16"/>
      <c r="K205" s="14"/>
      <c r="P205" s="14"/>
      <c r="Q205" s="14"/>
    </row>
    <row r="206" spans="2:17" hidden="1">
      <c r="B206" s="16"/>
      <c r="C206" s="16"/>
      <c r="D206" s="16"/>
      <c r="E206" s="16"/>
      <c r="F206" s="16"/>
      <c r="G206" s="16"/>
      <c r="K206" s="14"/>
      <c r="P206" s="14"/>
      <c r="Q206" s="14"/>
    </row>
    <row r="207" spans="2:17" hidden="1">
      <c r="B207" s="16"/>
      <c r="C207" s="16"/>
      <c r="D207" s="16"/>
      <c r="E207" s="16"/>
      <c r="F207" s="16"/>
      <c r="G207" s="16"/>
      <c r="K207" s="14"/>
      <c r="P207" s="14"/>
      <c r="Q207" s="14"/>
    </row>
    <row r="208" spans="2:17" hidden="1">
      <c r="B208" s="16"/>
      <c r="C208" s="16"/>
      <c r="D208" s="16"/>
      <c r="E208" s="16"/>
      <c r="F208" s="16"/>
      <c r="G208" s="16"/>
      <c r="K208" s="14"/>
      <c r="P208" s="14"/>
      <c r="Q208" s="14"/>
    </row>
    <row r="209" spans="2:17" hidden="1">
      <c r="B209" s="16"/>
      <c r="C209" s="16"/>
      <c r="D209" s="16"/>
      <c r="E209" s="16"/>
      <c r="F209" s="16"/>
      <c r="G209" s="16"/>
      <c r="K209" s="14"/>
      <c r="P209" s="14"/>
      <c r="Q209" s="14"/>
    </row>
    <row r="210" spans="2:17" hidden="1">
      <c r="B210" s="16"/>
      <c r="C210" s="16"/>
      <c r="D210" s="16"/>
      <c r="E210" s="16"/>
      <c r="F210" s="16"/>
      <c r="G210" s="16"/>
      <c r="K210" s="14"/>
      <c r="P210" s="14"/>
      <c r="Q210" s="14"/>
    </row>
    <row r="211" spans="2:17" hidden="1">
      <c r="B211" s="16"/>
      <c r="C211" s="16"/>
      <c r="D211" s="16"/>
      <c r="E211" s="16"/>
      <c r="F211" s="16"/>
      <c r="G211" s="16"/>
      <c r="K211" s="14"/>
      <c r="P211" s="14"/>
      <c r="Q211" s="14"/>
    </row>
    <row r="212" spans="2:17" hidden="1">
      <c r="B212" s="16"/>
      <c r="C212" s="16"/>
      <c r="D212" s="16"/>
      <c r="E212" s="16"/>
      <c r="F212" s="16"/>
      <c r="G212" s="16"/>
      <c r="K212" s="14"/>
      <c r="P212" s="14"/>
      <c r="Q212" s="14"/>
    </row>
    <row r="213" spans="2:17" hidden="1">
      <c r="B213" s="16"/>
      <c r="C213" s="16"/>
      <c r="D213" s="16"/>
      <c r="E213" s="16"/>
      <c r="F213" s="16"/>
      <c r="G213" s="16"/>
      <c r="K213" s="14"/>
      <c r="P213" s="14"/>
      <c r="Q213" s="14"/>
    </row>
    <row r="214" spans="2:17" hidden="1">
      <c r="B214" s="16"/>
      <c r="C214" s="16"/>
      <c r="D214" s="16"/>
      <c r="E214" s="16"/>
      <c r="F214" s="16"/>
      <c r="G214" s="16"/>
      <c r="K214" s="14"/>
      <c r="P214" s="14"/>
      <c r="Q214" s="14"/>
    </row>
    <row r="215" spans="2:17" hidden="1">
      <c r="B215" s="16"/>
      <c r="C215" s="16"/>
      <c r="D215" s="16"/>
      <c r="E215" s="16"/>
      <c r="F215" s="16"/>
      <c r="G215" s="16"/>
      <c r="K215" s="14"/>
      <c r="P215" s="14"/>
      <c r="Q215" s="14"/>
    </row>
    <row r="216" spans="2:17" hidden="1">
      <c r="B216" s="16"/>
      <c r="C216" s="16"/>
      <c r="D216" s="16"/>
      <c r="E216" s="16"/>
      <c r="F216" s="16"/>
      <c r="G216" s="16"/>
      <c r="K216" s="14"/>
      <c r="P216" s="14"/>
      <c r="Q216" s="14"/>
    </row>
    <row r="217" spans="2:17" hidden="1">
      <c r="B217" s="16"/>
      <c r="C217" s="16"/>
      <c r="D217" s="16"/>
      <c r="E217" s="16"/>
      <c r="F217" s="16"/>
      <c r="G217" s="16"/>
      <c r="K217" s="14"/>
      <c r="P217" s="14"/>
      <c r="Q217" s="14"/>
    </row>
    <row r="218" spans="2:17" hidden="1">
      <c r="B218" s="16"/>
      <c r="C218" s="16"/>
      <c r="D218" s="16"/>
      <c r="E218" s="16"/>
      <c r="F218" s="16"/>
      <c r="G218" s="16"/>
      <c r="K218" s="14"/>
      <c r="P218" s="14"/>
      <c r="Q218" s="14"/>
    </row>
    <row r="219" spans="2:17" hidden="1">
      <c r="B219" s="16"/>
      <c r="C219" s="16"/>
      <c r="D219" s="16"/>
      <c r="E219" s="16"/>
      <c r="F219" s="16"/>
      <c r="G219" s="16"/>
      <c r="K219" s="14"/>
      <c r="P219" s="14"/>
      <c r="Q219" s="14"/>
    </row>
    <row r="220" spans="2:17" hidden="1">
      <c r="B220" s="16"/>
      <c r="C220" s="16"/>
      <c r="D220" s="16"/>
      <c r="E220" s="16"/>
      <c r="F220" s="16"/>
      <c r="G220" s="16"/>
      <c r="K220" s="14"/>
      <c r="P220" s="14"/>
      <c r="Q220" s="14"/>
    </row>
    <row r="221" spans="2:17" hidden="1">
      <c r="B221" s="16"/>
      <c r="C221" s="16"/>
      <c r="D221" s="16"/>
      <c r="E221" s="16"/>
      <c r="F221" s="16"/>
      <c r="G221" s="16"/>
      <c r="K221" s="14"/>
      <c r="P221" s="14"/>
      <c r="Q221" s="14"/>
    </row>
    <row r="222" spans="2:17" hidden="1">
      <c r="B222" s="16"/>
      <c r="C222" s="16"/>
      <c r="D222" s="16"/>
      <c r="E222" s="16"/>
      <c r="F222" s="16"/>
      <c r="G222" s="16"/>
      <c r="K222" s="14"/>
      <c r="P222" s="14"/>
      <c r="Q222" s="14"/>
    </row>
    <row r="223" spans="2:17" hidden="1">
      <c r="B223" s="16"/>
      <c r="C223" s="16"/>
      <c r="D223" s="16"/>
      <c r="E223" s="16"/>
      <c r="F223" s="16"/>
      <c r="G223" s="16"/>
      <c r="K223" s="14"/>
      <c r="P223" s="14"/>
      <c r="Q223" s="14"/>
    </row>
    <row r="224" spans="2:17" hidden="1">
      <c r="B224" s="16"/>
      <c r="C224" s="16"/>
      <c r="D224" s="16"/>
      <c r="E224" s="16"/>
      <c r="F224" s="16"/>
      <c r="G224" s="16"/>
      <c r="K224" s="14"/>
      <c r="P224" s="14"/>
      <c r="Q224" s="14"/>
    </row>
    <row r="225" spans="2:17" hidden="1">
      <c r="B225" s="16"/>
      <c r="C225" s="16"/>
      <c r="D225" s="16"/>
      <c r="E225" s="16"/>
      <c r="F225" s="16"/>
      <c r="G225" s="16"/>
      <c r="K225" s="14"/>
      <c r="P225" s="14"/>
      <c r="Q225" s="14"/>
    </row>
    <row r="226" spans="2:17" hidden="1">
      <c r="B226" s="16"/>
      <c r="C226" s="16"/>
      <c r="D226" s="16"/>
      <c r="E226" s="16"/>
      <c r="F226" s="16"/>
      <c r="G226" s="16"/>
      <c r="K226" s="14"/>
      <c r="P226" s="14"/>
      <c r="Q226" s="14"/>
    </row>
    <row r="227" spans="2:17" hidden="1">
      <c r="B227" s="16"/>
      <c r="C227" s="16"/>
      <c r="D227" s="16"/>
      <c r="E227" s="16"/>
      <c r="F227" s="16"/>
      <c r="G227" s="16"/>
      <c r="K227" s="14"/>
      <c r="P227" s="14"/>
      <c r="Q227" s="14"/>
    </row>
    <row r="228" spans="2:17" hidden="1">
      <c r="B228" s="16"/>
      <c r="C228" s="16"/>
      <c r="D228" s="16"/>
      <c r="E228" s="16"/>
      <c r="F228" s="16"/>
      <c r="G228" s="16"/>
      <c r="K228" s="14"/>
      <c r="P228" s="14"/>
      <c r="Q228" s="14"/>
    </row>
    <row r="229" spans="2:17" hidden="1">
      <c r="B229" s="16"/>
      <c r="C229" s="16"/>
      <c r="D229" s="16"/>
      <c r="E229" s="16"/>
      <c r="F229" s="16"/>
      <c r="G229" s="16"/>
      <c r="K229" s="14"/>
      <c r="P229" s="14"/>
      <c r="Q229" s="14"/>
    </row>
    <row r="230" spans="2:17" hidden="1">
      <c r="B230" s="16"/>
      <c r="C230" s="16"/>
      <c r="D230" s="16"/>
      <c r="E230" s="16"/>
      <c r="F230" s="16"/>
      <c r="G230" s="16"/>
      <c r="K230" s="14"/>
      <c r="P230" s="14"/>
      <c r="Q230" s="14"/>
    </row>
    <row r="231" spans="2:17" hidden="1">
      <c r="B231" s="16"/>
      <c r="C231" s="16"/>
      <c r="D231" s="16"/>
      <c r="E231" s="16"/>
      <c r="F231" s="16"/>
      <c r="G231" s="16"/>
      <c r="K231" s="14"/>
      <c r="P231" s="14"/>
      <c r="Q231" s="14"/>
    </row>
    <row r="232" spans="2:17" hidden="1">
      <c r="B232" s="16"/>
      <c r="C232" s="16"/>
      <c r="D232" s="16"/>
      <c r="E232" s="16"/>
      <c r="F232" s="16"/>
      <c r="G232" s="16"/>
      <c r="K232" s="14"/>
      <c r="P232" s="14"/>
      <c r="Q232" s="14"/>
    </row>
    <row r="233" spans="2:17" hidden="1">
      <c r="B233" s="16"/>
      <c r="C233" s="16"/>
      <c r="D233" s="16"/>
      <c r="E233" s="16"/>
      <c r="F233" s="16"/>
      <c r="G233" s="16"/>
      <c r="K233" s="14"/>
      <c r="P233" s="14"/>
      <c r="Q233" s="14"/>
    </row>
    <row r="234" spans="2:17" hidden="1">
      <c r="B234" s="16"/>
      <c r="C234" s="16"/>
      <c r="D234" s="16"/>
      <c r="E234" s="16"/>
      <c r="F234" s="16"/>
      <c r="G234" s="16"/>
      <c r="K234" s="14"/>
      <c r="P234" s="14"/>
      <c r="Q234" s="14"/>
    </row>
    <row r="235" spans="2:17" hidden="1">
      <c r="B235" s="16"/>
      <c r="C235" s="16"/>
      <c r="D235" s="16"/>
      <c r="E235" s="16"/>
      <c r="F235" s="16"/>
      <c r="G235" s="16"/>
      <c r="K235" s="14"/>
      <c r="P235" s="14"/>
      <c r="Q235" s="14"/>
    </row>
    <row r="236" spans="2:17" hidden="1">
      <c r="B236" s="16"/>
      <c r="C236" s="16"/>
      <c r="D236" s="16"/>
      <c r="E236" s="16"/>
      <c r="F236" s="16"/>
      <c r="G236" s="16"/>
      <c r="K236" s="14"/>
      <c r="P236" s="14"/>
      <c r="Q236" s="14"/>
    </row>
    <row r="237" spans="2:17" hidden="1">
      <c r="B237" s="16"/>
      <c r="C237" s="16"/>
      <c r="D237" s="16"/>
      <c r="E237" s="16"/>
      <c r="F237" s="16"/>
      <c r="G237" s="16"/>
      <c r="K237" s="14"/>
      <c r="P237" s="14"/>
      <c r="Q237" s="14"/>
    </row>
    <row r="238" spans="2:17" hidden="1">
      <c r="B238" s="16"/>
      <c r="C238" s="16"/>
      <c r="D238" s="16"/>
      <c r="E238" s="16"/>
      <c r="F238" s="16"/>
      <c r="G238" s="16"/>
      <c r="K238" s="14"/>
      <c r="P238" s="14"/>
      <c r="Q238" s="14"/>
    </row>
    <row r="239" spans="2:17" hidden="1">
      <c r="B239" s="16"/>
      <c r="C239" s="16"/>
      <c r="D239" s="16"/>
      <c r="E239" s="16"/>
      <c r="F239" s="16"/>
      <c r="G239" s="16"/>
      <c r="K239" s="14"/>
      <c r="P239" s="14"/>
      <c r="Q239" s="14"/>
    </row>
    <row r="240" spans="2:17" hidden="1">
      <c r="B240" s="16"/>
      <c r="C240" s="16"/>
      <c r="D240" s="16"/>
      <c r="E240" s="16"/>
      <c r="F240" s="16"/>
      <c r="G240" s="16"/>
      <c r="K240" s="14"/>
      <c r="P240" s="14"/>
      <c r="Q240" s="14"/>
    </row>
    <row r="241" spans="2:17" hidden="1">
      <c r="B241" s="16"/>
      <c r="C241" s="16"/>
      <c r="D241" s="16"/>
      <c r="E241" s="16"/>
      <c r="F241" s="16"/>
      <c r="G241" s="16"/>
      <c r="K241" s="14"/>
      <c r="P241" s="14"/>
      <c r="Q241" s="14"/>
    </row>
    <row r="242" spans="2:17" hidden="1">
      <c r="B242" s="16"/>
      <c r="C242" s="16"/>
      <c r="D242" s="16"/>
      <c r="E242" s="16"/>
      <c r="F242" s="16"/>
      <c r="G242" s="16"/>
      <c r="K242" s="14"/>
      <c r="P242" s="14"/>
      <c r="Q242" s="14"/>
    </row>
    <row r="243" spans="2:17" hidden="1">
      <c r="B243" s="16"/>
      <c r="C243" s="16"/>
      <c r="D243" s="16"/>
      <c r="E243" s="16"/>
      <c r="F243" s="16"/>
      <c r="G243" s="16"/>
      <c r="K243" s="14"/>
      <c r="P243" s="14"/>
      <c r="Q243" s="14"/>
    </row>
    <row r="244" spans="2:17" hidden="1">
      <c r="B244" s="16"/>
      <c r="C244" s="16"/>
      <c r="D244" s="16"/>
      <c r="E244" s="16"/>
      <c r="F244" s="16"/>
      <c r="G244" s="16"/>
      <c r="K244" s="14"/>
      <c r="P244" s="14"/>
      <c r="Q244" s="14"/>
    </row>
    <row r="245" spans="2:17" hidden="1">
      <c r="B245" s="16"/>
      <c r="C245" s="16"/>
      <c r="D245" s="16"/>
      <c r="E245" s="16"/>
      <c r="F245" s="16"/>
      <c r="G245" s="16"/>
      <c r="K245" s="14"/>
      <c r="P245" s="14"/>
      <c r="Q245" s="14"/>
    </row>
    <row r="246" spans="2:17" hidden="1">
      <c r="B246" s="16"/>
      <c r="C246" s="16"/>
      <c r="D246" s="16"/>
      <c r="E246" s="16"/>
      <c r="F246" s="16"/>
      <c r="G246" s="16"/>
      <c r="K246" s="14"/>
      <c r="P246" s="14"/>
      <c r="Q246" s="14"/>
    </row>
    <row r="247" spans="2:17" hidden="1">
      <c r="B247" s="16"/>
      <c r="C247" s="16"/>
      <c r="D247" s="16"/>
      <c r="E247" s="16"/>
      <c r="F247" s="16"/>
      <c r="G247" s="16"/>
      <c r="K247" s="14"/>
      <c r="P247" s="14"/>
      <c r="Q247" s="14"/>
    </row>
    <row r="248" spans="2:17" hidden="1">
      <c r="B248" s="16"/>
      <c r="C248" s="16"/>
      <c r="D248" s="16"/>
      <c r="E248" s="16"/>
      <c r="F248" s="16"/>
      <c r="G248" s="16"/>
      <c r="K248" s="14"/>
      <c r="P248" s="14"/>
      <c r="Q248" s="14"/>
    </row>
    <row r="249" spans="2:17" hidden="1">
      <c r="B249" s="16"/>
      <c r="C249" s="16"/>
      <c r="D249" s="16"/>
      <c r="E249" s="16"/>
      <c r="F249" s="16"/>
      <c r="G249" s="16"/>
      <c r="K249" s="14"/>
      <c r="P249" s="14"/>
      <c r="Q249" s="14"/>
    </row>
    <row r="250" spans="2:17" hidden="1">
      <c r="B250" s="16"/>
      <c r="C250" s="16"/>
      <c r="D250" s="16"/>
      <c r="E250" s="16"/>
      <c r="F250" s="16"/>
      <c r="G250" s="16"/>
      <c r="K250" s="14"/>
      <c r="P250" s="14"/>
      <c r="Q250" s="14"/>
    </row>
    <row r="251" spans="2:17" hidden="1">
      <c r="B251" s="16"/>
      <c r="C251" s="16"/>
      <c r="D251" s="16"/>
      <c r="E251" s="16"/>
      <c r="F251" s="16"/>
      <c r="G251" s="16"/>
      <c r="K251" s="14"/>
      <c r="P251" s="14"/>
      <c r="Q251" s="14"/>
    </row>
    <row r="252" spans="2:17" hidden="1">
      <c r="B252" s="16"/>
      <c r="C252" s="16"/>
      <c r="D252" s="16"/>
      <c r="E252" s="16"/>
      <c r="F252" s="16"/>
      <c r="G252" s="16"/>
      <c r="K252" s="14"/>
      <c r="P252" s="14"/>
      <c r="Q252" s="14"/>
    </row>
    <row r="253" spans="2:17" hidden="1">
      <c r="B253" s="16"/>
      <c r="C253" s="16"/>
      <c r="D253" s="16"/>
      <c r="E253" s="16"/>
      <c r="F253" s="16"/>
      <c r="G253" s="16"/>
      <c r="K253" s="14"/>
      <c r="P253" s="14"/>
      <c r="Q253" s="14"/>
    </row>
    <row r="254" spans="2:17" hidden="1">
      <c r="B254" s="16"/>
      <c r="C254" s="16"/>
      <c r="D254" s="16"/>
      <c r="E254" s="16"/>
      <c r="F254" s="16"/>
      <c r="G254" s="16"/>
      <c r="K254" s="14"/>
      <c r="P254" s="14"/>
      <c r="Q254" s="14"/>
    </row>
    <row r="255" spans="2:17" hidden="1">
      <c r="B255" s="16"/>
      <c r="C255" s="16"/>
      <c r="D255" s="16"/>
      <c r="E255" s="16"/>
      <c r="F255" s="16"/>
      <c r="G255" s="16"/>
      <c r="K255" s="14"/>
      <c r="P255" s="14"/>
      <c r="Q255" s="14"/>
    </row>
    <row r="256" spans="2:17" hidden="1">
      <c r="B256" s="16"/>
      <c r="C256" s="16"/>
      <c r="D256" s="16"/>
      <c r="E256" s="16"/>
      <c r="F256" s="16"/>
      <c r="G256" s="16"/>
      <c r="K256" s="14"/>
      <c r="P256" s="14"/>
      <c r="Q256" s="14"/>
    </row>
    <row r="257" spans="2:17" hidden="1">
      <c r="B257" s="16"/>
      <c r="C257" s="16"/>
      <c r="D257" s="16"/>
      <c r="E257" s="16"/>
      <c r="F257" s="16"/>
      <c r="G257" s="16"/>
      <c r="K257" s="14"/>
      <c r="P257" s="14"/>
      <c r="Q257" s="14"/>
    </row>
    <row r="258" spans="2:17" hidden="1">
      <c r="B258" s="16"/>
      <c r="C258" s="16"/>
      <c r="D258" s="16"/>
      <c r="E258" s="16"/>
      <c r="F258" s="16"/>
      <c r="G258" s="16"/>
      <c r="K258" s="14"/>
      <c r="P258" s="14"/>
      <c r="Q258" s="14"/>
    </row>
    <row r="259" spans="2:17" hidden="1">
      <c r="B259" s="16"/>
      <c r="C259" s="16"/>
      <c r="D259" s="16"/>
      <c r="E259" s="16"/>
      <c r="F259" s="16"/>
      <c r="G259" s="16"/>
      <c r="K259" s="14"/>
      <c r="P259" s="14"/>
      <c r="Q259" s="14"/>
    </row>
    <row r="260" spans="2:17" hidden="1">
      <c r="B260" s="16"/>
      <c r="C260" s="16"/>
      <c r="D260" s="16"/>
      <c r="E260" s="16"/>
      <c r="F260" s="16"/>
      <c r="G260" s="16"/>
      <c r="K260" s="14"/>
      <c r="P260" s="14"/>
      <c r="Q260" s="14"/>
    </row>
    <row r="261" spans="2:17" hidden="1">
      <c r="B261" s="16"/>
      <c r="C261" s="16"/>
      <c r="D261" s="16"/>
      <c r="E261" s="16"/>
      <c r="F261" s="16"/>
      <c r="G261" s="16"/>
      <c r="K261" s="14"/>
      <c r="P261" s="14"/>
      <c r="Q261" s="14"/>
    </row>
    <row r="262" spans="2:17" hidden="1">
      <c r="B262" s="16"/>
      <c r="C262" s="16"/>
      <c r="D262" s="16"/>
      <c r="E262" s="16"/>
      <c r="F262" s="16"/>
      <c r="G262" s="16"/>
      <c r="K262" s="14"/>
      <c r="P262" s="14"/>
      <c r="Q262" s="14"/>
    </row>
    <row r="263" spans="2:17" hidden="1">
      <c r="B263" s="16"/>
      <c r="C263" s="16"/>
      <c r="D263" s="16"/>
      <c r="E263" s="16"/>
      <c r="F263" s="16"/>
      <c r="G263" s="16"/>
      <c r="K263" s="14"/>
      <c r="P263" s="14"/>
      <c r="Q263" s="14"/>
    </row>
    <row r="264" spans="2:17" hidden="1">
      <c r="B264" s="16"/>
      <c r="C264" s="16"/>
      <c r="D264" s="16"/>
      <c r="E264" s="16"/>
      <c r="F264" s="16"/>
      <c r="G264" s="16"/>
      <c r="K264" s="14"/>
      <c r="P264" s="14"/>
      <c r="Q264" s="14"/>
    </row>
    <row r="265" spans="2:17" hidden="1">
      <c r="B265" s="16"/>
      <c r="C265" s="16"/>
      <c r="D265" s="16"/>
      <c r="E265" s="16"/>
      <c r="F265" s="16"/>
      <c r="G265" s="16"/>
      <c r="K265" s="14"/>
      <c r="P265" s="14"/>
      <c r="Q265" s="14"/>
    </row>
    <row r="266" spans="2:17" hidden="1">
      <c r="B266" s="16"/>
      <c r="C266" s="16"/>
      <c r="D266" s="16"/>
      <c r="E266" s="16"/>
      <c r="F266" s="16"/>
      <c r="G266" s="16"/>
      <c r="K266" s="14"/>
      <c r="P266" s="14"/>
      <c r="Q266" s="14"/>
    </row>
    <row r="267" spans="2:17" hidden="1">
      <c r="B267" s="16"/>
      <c r="C267" s="16"/>
      <c r="D267" s="16"/>
      <c r="E267" s="16"/>
      <c r="F267" s="16"/>
      <c r="G267" s="16"/>
      <c r="K267" s="14"/>
      <c r="P267" s="14"/>
      <c r="Q267" s="14"/>
    </row>
    <row r="268" spans="2:17" hidden="1">
      <c r="B268" s="16"/>
      <c r="C268" s="16"/>
      <c r="D268" s="16"/>
      <c r="E268" s="16"/>
      <c r="F268" s="16"/>
      <c r="G268" s="16"/>
      <c r="K268" s="14"/>
      <c r="P268" s="14"/>
      <c r="Q268" s="14"/>
    </row>
    <row r="269" spans="2:17" hidden="1">
      <c r="B269" s="16"/>
      <c r="C269" s="16"/>
      <c r="D269" s="16"/>
      <c r="E269" s="16"/>
      <c r="F269" s="16"/>
      <c r="G269" s="16"/>
      <c r="K269" s="14"/>
      <c r="P269" s="14"/>
      <c r="Q269" s="14"/>
    </row>
    <row r="270" spans="2:17" hidden="1">
      <c r="B270" s="16"/>
      <c r="C270" s="16"/>
      <c r="D270" s="16"/>
      <c r="E270" s="16"/>
      <c r="F270" s="16"/>
      <c r="G270" s="16"/>
      <c r="K270" s="14"/>
      <c r="P270" s="14"/>
      <c r="Q270" s="14"/>
    </row>
    <row r="271" spans="2:17" hidden="1">
      <c r="B271" s="16"/>
      <c r="C271" s="16"/>
      <c r="D271" s="16"/>
      <c r="E271" s="16"/>
      <c r="F271" s="16"/>
      <c r="G271" s="16"/>
      <c r="K271" s="14"/>
      <c r="P271" s="14"/>
      <c r="Q271" s="14"/>
    </row>
    <row r="272" spans="2:17" hidden="1">
      <c r="B272" s="16"/>
      <c r="C272" s="16"/>
      <c r="D272" s="16"/>
      <c r="E272" s="16"/>
      <c r="F272" s="16"/>
      <c r="G272" s="16"/>
      <c r="K272" s="14"/>
      <c r="P272" s="14"/>
      <c r="Q272" s="14"/>
    </row>
    <row r="273" spans="2:17" hidden="1">
      <c r="B273" s="16"/>
      <c r="C273" s="16"/>
      <c r="D273" s="16"/>
      <c r="E273" s="16"/>
      <c r="F273" s="16"/>
      <c r="G273" s="16"/>
      <c r="K273" s="14"/>
      <c r="P273" s="14"/>
      <c r="Q273" s="14"/>
    </row>
    <row r="274" spans="2:17" hidden="1">
      <c r="B274" s="16"/>
      <c r="C274" s="16"/>
      <c r="D274" s="16"/>
      <c r="E274" s="16"/>
      <c r="F274" s="16"/>
      <c r="G274" s="16"/>
      <c r="K274" s="14"/>
      <c r="P274" s="14"/>
      <c r="Q274" s="14"/>
    </row>
    <row r="275" spans="2:17" hidden="1">
      <c r="B275" s="16"/>
      <c r="C275" s="16"/>
      <c r="D275" s="16"/>
      <c r="E275" s="16"/>
      <c r="F275" s="16"/>
      <c r="G275" s="16"/>
      <c r="K275" s="14"/>
      <c r="P275" s="14"/>
      <c r="Q275" s="14"/>
    </row>
    <row r="276" spans="2:17" hidden="1">
      <c r="B276" s="16"/>
      <c r="C276" s="16"/>
      <c r="D276" s="16"/>
      <c r="E276" s="16"/>
      <c r="F276" s="16"/>
      <c r="G276" s="16"/>
      <c r="K276" s="14"/>
      <c r="P276" s="14"/>
      <c r="Q276" s="14"/>
    </row>
    <row r="277" spans="2:17" hidden="1">
      <c r="B277" s="16"/>
      <c r="C277" s="16"/>
      <c r="D277" s="16"/>
      <c r="E277" s="16"/>
      <c r="F277" s="16"/>
      <c r="G277" s="16"/>
      <c r="K277" s="14"/>
      <c r="P277" s="14"/>
      <c r="Q277" s="14"/>
    </row>
    <row r="278" spans="2:17" hidden="1">
      <c r="B278" s="16"/>
      <c r="C278" s="16"/>
      <c r="D278" s="16"/>
      <c r="E278" s="16"/>
      <c r="F278" s="16"/>
      <c r="G278" s="16"/>
      <c r="K278" s="14"/>
      <c r="P278" s="14"/>
      <c r="Q278" s="14"/>
    </row>
    <row r="279" spans="2:17" hidden="1">
      <c r="B279" s="16"/>
      <c r="C279" s="16"/>
      <c r="D279" s="16"/>
      <c r="E279" s="16"/>
      <c r="F279" s="16"/>
      <c r="G279" s="16"/>
      <c r="K279" s="14"/>
      <c r="P279" s="14"/>
      <c r="Q279" s="14"/>
    </row>
    <row r="280" spans="2:17" hidden="1">
      <c r="B280" s="16"/>
      <c r="C280" s="16"/>
      <c r="D280" s="16"/>
      <c r="E280" s="16"/>
      <c r="F280" s="16"/>
      <c r="G280" s="16"/>
      <c r="K280" s="14"/>
      <c r="P280" s="14"/>
      <c r="Q280" s="14"/>
    </row>
    <row r="281" spans="2:17" hidden="1">
      <c r="B281" s="16"/>
      <c r="C281" s="16"/>
      <c r="D281" s="16"/>
      <c r="E281" s="16"/>
      <c r="F281" s="16"/>
      <c r="G281" s="16"/>
      <c r="K281" s="14"/>
      <c r="P281" s="14"/>
      <c r="Q281" s="14"/>
    </row>
    <row r="282" spans="2:17" hidden="1">
      <c r="B282" s="16"/>
      <c r="C282" s="16"/>
      <c r="D282" s="16"/>
      <c r="E282" s="16"/>
      <c r="F282" s="16"/>
      <c r="G282" s="16"/>
      <c r="K282" s="14"/>
      <c r="P282" s="14"/>
      <c r="Q282" s="14"/>
    </row>
    <row r="283" spans="2:17" hidden="1">
      <c r="B283" s="16"/>
      <c r="C283" s="16"/>
      <c r="D283" s="16"/>
      <c r="E283" s="16"/>
      <c r="F283" s="16"/>
      <c r="G283" s="16"/>
      <c r="K283" s="14"/>
      <c r="P283" s="14"/>
      <c r="Q283" s="14"/>
    </row>
    <row r="284" spans="2:17" hidden="1">
      <c r="B284" s="16"/>
      <c r="C284" s="16"/>
      <c r="D284" s="16"/>
      <c r="E284" s="16"/>
      <c r="F284" s="16"/>
      <c r="G284" s="16"/>
      <c r="K284" s="14"/>
      <c r="P284" s="14"/>
      <c r="Q284" s="14"/>
    </row>
    <row r="285" spans="2:17" hidden="1">
      <c r="B285" s="16"/>
      <c r="C285" s="16"/>
      <c r="D285" s="16"/>
      <c r="E285" s="16"/>
      <c r="F285" s="16"/>
      <c r="G285" s="16"/>
      <c r="K285" s="14"/>
      <c r="P285" s="14"/>
      <c r="Q285" s="14"/>
    </row>
    <row r="286" spans="2:17" hidden="1">
      <c r="B286" s="16"/>
      <c r="C286" s="16"/>
      <c r="D286" s="16"/>
      <c r="E286" s="16"/>
      <c r="F286" s="16"/>
      <c r="G286" s="16"/>
      <c r="K286" s="14"/>
      <c r="P286" s="14"/>
      <c r="Q286" s="14"/>
    </row>
    <row r="287" spans="2:17" hidden="1">
      <c r="B287" s="16"/>
      <c r="C287" s="16"/>
      <c r="D287" s="16"/>
      <c r="E287" s="16"/>
      <c r="F287" s="16"/>
      <c r="G287" s="16"/>
      <c r="K287" s="14"/>
      <c r="P287" s="14"/>
      <c r="Q287" s="14"/>
    </row>
    <row r="288" spans="2:17" hidden="1">
      <c r="B288" s="16"/>
      <c r="C288" s="16"/>
      <c r="D288" s="16"/>
      <c r="E288" s="16"/>
      <c r="F288" s="16"/>
      <c r="G288" s="16"/>
      <c r="K288" s="14"/>
      <c r="P288" s="14"/>
      <c r="Q288" s="14"/>
    </row>
    <row r="289" spans="2:17" hidden="1">
      <c r="B289" s="16"/>
      <c r="C289" s="16"/>
      <c r="D289" s="16"/>
      <c r="E289" s="16"/>
      <c r="F289" s="16"/>
      <c r="G289" s="16"/>
      <c r="K289" s="14"/>
      <c r="P289" s="14"/>
      <c r="Q289" s="14"/>
    </row>
    <row r="290" spans="2:17" hidden="1">
      <c r="B290" s="16"/>
      <c r="C290" s="16"/>
      <c r="D290" s="16"/>
      <c r="E290" s="16"/>
      <c r="F290" s="16"/>
      <c r="G290" s="16"/>
      <c r="K290" s="14"/>
      <c r="P290" s="14"/>
      <c r="Q290" s="14"/>
    </row>
    <row r="291" spans="2:17" hidden="1">
      <c r="B291" s="16"/>
      <c r="C291" s="16"/>
      <c r="D291" s="16"/>
      <c r="E291" s="16"/>
      <c r="F291" s="16"/>
      <c r="G291" s="16"/>
      <c r="K291" s="14"/>
      <c r="P291" s="14"/>
      <c r="Q291" s="14"/>
    </row>
    <row r="292" spans="2:17" hidden="1">
      <c r="B292" s="16"/>
      <c r="C292" s="16"/>
      <c r="D292" s="16"/>
      <c r="E292" s="16"/>
      <c r="F292" s="16"/>
      <c r="G292" s="16"/>
      <c r="K292" s="14"/>
      <c r="P292" s="14"/>
      <c r="Q292" s="14"/>
    </row>
    <row r="293" spans="2:17" hidden="1">
      <c r="B293" s="16"/>
      <c r="C293" s="16"/>
      <c r="D293" s="16"/>
      <c r="E293" s="16"/>
      <c r="F293" s="16"/>
      <c r="G293" s="16"/>
      <c r="K293" s="14"/>
      <c r="P293" s="14"/>
      <c r="Q293" s="14"/>
    </row>
    <row r="294" spans="2:17" hidden="1">
      <c r="B294" s="16"/>
      <c r="C294" s="16"/>
      <c r="D294" s="16"/>
      <c r="E294" s="16"/>
      <c r="F294" s="16"/>
      <c r="G294" s="16"/>
      <c r="K294" s="14"/>
      <c r="P294" s="14"/>
      <c r="Q294" s="14"/>
    </row>
    <row r="295" spans="2:17" hidden="1">
      <c r="B295" s="16"/>
      <c r="C295" s="16"/>
      <c r="D295" s="16"/>
      <c r="E295" s="16"/>
      <c r="F295" s="16"/>
      <c r="G295" s="16"/>
      <c r="K295" s="14"/>
      <c r="P295" s="14"/>
      <c r="Q295" s="14"/>
    </row>
    <row r="296" spans="2:17" hidden="1">
      <c r="B296" s="16"/>
      <c r="C296" s="16"/>
      <c r="D296" s="16"/>
      <c r="E296" s="16"/>
      <c r="F296" s="16"/>
      <c r="G296" s="16"/>
      <c r="K296" s="14"/>
      <c r="P296" s="14"/>
      <c r="Q296" s="14"/>
    </row>
    <row r="297" spans="2:17" hidden="1">
      <c r="B297" s="16"/>
      <c r="C297" s="16"/>
      <c r="D297" s="16"/>
      <c r="E297" s="16"/>
      <c r="F297" s="16"/>
      <c r="G297" s="16"/>
      <c r="K297" s="14"/>
      <c r="P297" s="14"/>
      <c r="Q297" s="14"/>
    </row>
    <row r="298" spans="2:17" hidden="1">
      <c r="B298" s="16"/>
      <c r="C298" s="16"/>
      <c r="D298" s="16"/>
      <c r="E298" s="16"/>
      <c r="F298" s="16"/>
      <c r="G298" s="16"/>
      <c r="K298" s="14"/>
      <c r="P298" s="14"/>
      <c r="Q298" s="14"/>
    </row>
    <row r="299" spans="2:17" hidden="1">
      <c r="B299" s="16"/>
      <c r="C299" s="16"/>
      <c r="D299" s="16"/>
      <c r="E299" s="16"/>
      <c r="F299" s="16"/>
      <c r="G299" s="16"/>
      <c r="K299" s="14"/>
      <c r="P299" s="14"/>
      <c r="Q299" s="14"/>
    </row>
    <row r="300" spans="2:17" hidden="1">
      <c r="B300" s="16"/>
      <c r="C300" s="16"/>
      <c r="D300" s="16"/>
      <c r="E300" s="16"/>
      <c r="F300" s="16"/>
      <c r="G300" s="16"/>
      <c r="K300" s="14"/>
      <c r="P300" s="14"/>
      <c r="Q300" s="14"/>
    </row>
    <row r="301" spans="2:17" hidden="1">
      <c r="B301" s="16"/>
      <c r="C301" s="16"/>
      <c r="D301" s="16"/>
      <c r="E301" s="16"/>
      <c r="F301" s="16"/>
      <c r="G301" s="16"/>
      <c r="K301" s="14"/>
      <c r="P301" s="14"/>
      <c r="Q301" s="14"/>
    </row>
    <row r="302" spans="2:17" hidden="1">
      <c r="B302" s="16"/>
      <c r="C302" s="16"/>
      <c r="D302" s="16"/>
      <c r="E302" s="16"/>
      <c r="F302" s="16"/>
      <c r="G302" s="16"/>
      <c r="K302" s="14"/>
      <c r="P302" s="14"/>
      <c r="Q302" s="14"/>
    </row>
    <row r="303" spans="2:17" hidden="1">
      <c r="B303" s="16"/>
      <c r="C303" s="16"/>
      <c r="D303" s="16"/>
      <c r="E303" s="16"/>
      <c r="F303" s="16"/>
      <c r="G303" s="16"/>
      <c r="K303" s="14"/>
      <c r="P303" s="14"/>
      <c r="Q303" s="14"/>
    </row>
    <row r="304" spans="2:17" hidden="1">
      <c r="B304" s="16"/>
      <c r="C304" s="16"/>
      <c r="D304" s="16"/>
      <c r="E304" s="16"/>
      <c r="F304" s="16"/>
      <c r="G304" s="16"/>
      <c r="K304" s="14"/>
      <c r="P304" s="14"/>
      <c r="Q304" s="14"/>
    </row>
    <row r="305" spans="2:17" hidden="1">
      <c r="B305" s="16"/>
      <c r="C305" s="16"/>
      <c r="D305" s="16"/>
      <c r="E305" s="16"/>
      <c r="F305" s="16"/>
      <c r="G305" s="16"/>
      <c r="K305" s="14"/>
      <c r="P305" s="14"/>
      <c r="Q305" s="14"/>
    </row>
    <row r="306" spans="2:17" hidden="1">
      <c r="B306" s="16"/>
      <c r="C306" s="16"/>
      <c r="D306" s="16"/>
      <c r="E306" s="16"/>
      <c r="F306" s="16"/>
      <c r="G306" s="16"/>
      <c r="K306" s="14"/>
      <c r="P306" s="14"/>
      <c r="Q306" s="14"/>
    </row>
    <row r="307" spans="2:17" hidden="1">
      <c r="B307" s="16"/>
      <c r="C307" s="16"/>
      <c r="D307" s="16"/>
      <c r="E307" s="16"/>
      <c r="F307" s="16"/>
      <c r="G307" s="16"/>
      <c r="K307" s="14"/>
      <c r="P307" s="14"/>
      <c r="Q307" s="14"/>
    </row>
    <row r="308" spans="2:17" hidden="1">
      <c r="B308" s="16"/>
      <c r="C308" s="16"/>
      <c r="D308" s="16"/>
      <c r="E308" s="16"/>
      <c r="F308" s="16"/>
      <c r="G308" s="16"/>
      <c r="K308" s="14"/>
      <c r="P308" s="14"/>
      <c r="Q308" s="14"/>
    </row>
    <row r="309" spans="2:17" hidden="1">
      <c r="B309" s="16"/>
      <c r="C309" s="16"/>
      <c r="D309" s="16"/>
      <c r="E309" s="16"/>
      <c r="F309" s="16"/>
      <c r="G309" s="16"/>
      <c r="K309" s="14"/>
      <c r="P309" s="14"/>
      <c r="Q309" s="14"/>
    </row>
    <row r="310" spans="2:17" hidden="1">
      <c r="B310" s="16"/>
      <c r="C310" s="16"/>
      <c r="D310" s="16"/>
      <c r="E310" s="16"/>
      <c r="F310" s="16"/>
      <c r="G310" s="16"/>
      <c r="K310" s="14"/>
      <c r="P310" s="14"/>
      <c r="Q310" s="14"/>
    </row>
    <row r="311" spans="2:17" hidden="1">
      <c r="B311" s="16"/>
      <c r="C311" s="16"/>
      <c r="D311" s="16"/>
      <c r="E311" s="16"/>
      <c r="F311" s="16"/>
      <c r="G311" s="16"/>
      <c r="K311" s="14"/>
      <c r="P311" s="14"/>
      <c r="Q311" s="14"/>
    </row>
    <row r="312" spans="2:17" hidden="1">
      <c r="B312" s="16"/>
      <c r="C312" s="16"/>
      <c r="D312" s="16"/>
      <c r="E312" s="16"/>
      <c r="F312" s="16"/>
      <c r="G312" s="16"/>
      <c r="K312" s="14"/>
      <c r="P312" s="14"/>
      <c r="Q312" s="14"/>
    </row>
    <row r="313" spans="2:17" hidden="1">
      <c r="B313" s="16"/>
      <c r="C313" s="16"/>
      <c r="D313" s="16"/>
      <c r="E313" s="16"/>
      <c r="F313" s="16"/>
      <c r="G313" s="16"/>
      <c r="K313" s="14"/>
      <c r="P313" s="14"/>
      <c r="Q313" s="14"/>
    </row>
    <row r="314" spans="2:17" hidden="1">
      <c r="B314" s="16"/>
      <c r="C314" s="16"/>
      <c r="D314" s="16"/>
      <c r="E314" s="16"/>
      <c r="F314" s="16"/>
      <c r="G314" s="16"/>
      <c r="K314" s="14"/>
      <c r="P314" s="14"/>
      <c r="Q314" s="14"/>
    </row>
    <row r="315" spans="2:17" hidden="1">
      <c r="B315" s="16"/>
      <c r="C315" s="16"/>
      <c r="D315" s="16"/>
      <c r="E315" s="16"/>
      <c r="F315" s="16"/>
      <c r="G315" s="16"/>
      <c r="K315" s="14"/>
      <c r="P315" s="14"/>
      <c r="Q315" s="14"/>
    </row>
    <row r="316" spans="2:17" hidden="1">
      <c r="B316" s="16"/>
      <c r="C316" s="16"/>
      <c r="D316" s="16"/>
      <c r="E316" s="16"/>
      <c r="F316" s="16"/>
      <c r="G316" s="16"/>
      <c r="K316" s="14"/>
      <c r="P316" s="14"/>
      <c r="Q316" s="14"/>
    </row>
    <row r="317" spans="2:17" hidden="1">
      <c r="B317" s="16"/>
      <c r="C317" s="16"/>
      <c r="D317" s="16"/>
      <c r="E317" s="16"/>
      <c r="F317" s="16"/>
      <c r="G317" s="16"/>
      <c r="K317" s="14"/>
      <c r="P317" s="14"/>
      <c r="Q317" s="14"/>
    </row>
    <row r="318" spans="2:17" hidden="1">
      <c r="B318" s="16"/>
      <c r="C318" s="16"/>
      <c r="D318" s="16"/>
      <c r="E318" s="16"/>
      <c r="F318" s="16"/>
      <c r="G318" s="16"/>
      <c r="K318" s="14"/>
      <c r="P318" s="14"/>
      <c r="Q318" s="14"/>
    </row>
    <row r="319" spans="2:17" hidden="1">
      <c r="B319" s="16"/>
      <c r="C319" s="16"/>
      <c r="D319" s="16"/>
      <c r="E319" s="16"/>
      <c r="F319" s="16"/>
      <c r="G319" s="16"/>
      <c r="K319" s="14"/>
      <c r="P319" s="14"/>
      <c r="Q319" s="14"/>
    </row>
    <row r="320" spans="2:17" hidden="1">
      <c r="B320" s="16"/>
      <c r="C320" s="16"/>
      <c r="D320" s="16"/>
      <c r="E320" s="16"/>
      <c r="F320" s="16"/>
      <c r="G320" s="16"/>
      <c r="K320" s="14"/>
      <c r="P320" s="14"/>
      <c r="Q320" s="14"/>
    </row>
    <row r="321" spans="2:17" hidden="1">
      <c r="B321" s="16"/>
      <c r="C321" s="16"/>
      <c r="D321" s="16"/>
      <c r="E321" s="16"/>
      <c r="F321" s="16"/>
      <c r="G321" s="16"/>
      <c r="K321" s="14"/>
      <c r="P321" s="14"/>
      <c r="Q321" s="14"/>
    </row>
    <row r="322" spans="2:17" hidden="1">
      <c r="B322" s="16"/>
      <c r="C322" s="16"/>
      <c r="D322" s="16"/>
      <c r="E322" s="16"/>
      <c r="F322" s="16"/>
      <c r="G322" s="16"/>
      <c r="K322" s="14"/>
      <c r="P322" s="14"/>
      <c r="Q322" s="14"/>
    </row>
    <row r="323" spans="2:17" hidden="1">
      <c r="B323" s="16"/>
      <c r="C323" s="16"/>
      <c r="D323" s="16"/>
      <c r="E323" s="16"/>
      <c r="F323" s="16"/>
      <c r="G323" s="16"/>
      <c r="K323" s="14"/>
      <c r="P323" s="14"/>
      <c r="Q323" s="14"/>
    </row>
    <row r="324" spans="2:17" hidden="1">
      <c r="B324" s="16"/>
      <c r="C324" s="16"/>
      <c r="D324" s="16"/>
      <c r="E324" s="16"/>
      <c r="F324" s="16"/>
      <c r="G324" s="16"/>
      <c r="K324" s="14"/>
      <c r="P324" s="14"/>
      <c r="Q324" s="14"/>
    </row>
    <row r="325" spans="2:17" hidden="1">
      <c r="B325" s="16"/>
      <c r="C325" s="16"/>
      <c r="D325" s="16"/>
      <c r="E325" s="16"/>
      <c r="F325" s="16"/>
      <c r="G325" s="16"/>
      <c r="K325" s="14"/>
      <c r="P325" s="14"/>
      <c r="Q325" s="14"/>
    </row>
    <row r="326" spans="2:17" hidden="1">
      <c r="B326" s="16"/>
      <c r="C326" s="16"/>
      <c r="D326" s="16"/>
      <c r="E326" s="16"/>
      <c r="F326" s="16"/>
      <c r="G326" s="16"/>
      <c r="K326" s="14"/>
      <c r="P326" s="14"/>
      <c r="Q326" s="14"/>
    </row>
    <row r="327" spans="2:17" hidden="1">
      <c r="B327" s="16"/>
      <c r="C327" s="16"/>
      <c r="D327" s="16"/>
      <c r="E327" s="16"/>
      <c r="F327" s="16"/>
      <c r="G327" s="16"/>
      <c r="K327" s="14"/>
      <c r="P327" s="14"/>
      <c r="Q327" s="14"/>
    </row>
    <row r="328" spans="2:17" hidden="1">
      <c r="B328" s="16"/>
      <c r="C328" s="16"/>
      <c r="D328" s="16"/>
      <c r="E328" s="16"/>
      <c r="F328" s="16"/>
      <c r="G328" s="16"/>
      <c r="K328" s="14"/>
      <c r="P328" s="14"/>
      <c r="Q328" s="14"/>
    </row>
    <row r="329" spans="2:17" hidden="1">
      <c r="B329" s="16"/>
      <c r="C329" s="16"/>
      <c r="D329" s="16"/>
      <c r="E329" s="16"/>
      <c r="F329" s="16"/>
      <c r="G329" s="16"/>
      <c r="K329" s="14"/>
      <c r="P329" s="14"/>
      <c r="Q329" s="14"/>
    </row>
    <row r="330" spans="2:17" hidden="1">
      <c r="B330" s="16"/>
      <c r="C330" s="16"/>
      <c r="D330" s="16"/>
      <c r="E330" s="16"/>
      <c r="F330" s="16"/>
      <c r="G330" s="16"/>
      <c r="K330" s="14"/>
      <c r="P330" s="14"/>
      <c r="Q330" s="14"/>
    </row>
    <row r="331" spans="2:17" hidden="1">
      <c r="B331" s="16"/>
      <c r="C331" s="16"/>
      <c r="D331" s="16"/>
      <c r="E331" s="16"/>
      <c r="F331" s="16"/>
      <c r="G331" s="16"/>
      <c r="K331" s="14"/>
      <c r="P331" s="14"/>
      <c r="Q331" s="14"/>
    </row>
    <row r="332" spans="2:17" hidden="1">
      <c r="B332" s="16"/>
      <c r="C332" s="16"/>
      <c r="D332" s="16"/>
      <c r="E332" s="16"/>
      <c r="F332" s="16"/>
      <c r="G332" s="16"/>
      <c r="K332" s="14"/>
      <c r="P332" s="14"/>
      <c r="Q332" s="14"/>
    </row>
    <row r="333" spans="2:17" hidden="1">
      <c r="B333" s="16"/>
      <c r="C333" s="16"/>
      <c r="D333" s="16"/>
      <c r="E333" s="16"/>
      <c r="F333" s="16"/>
      <c r="G333" s="16"/>
      <c r="K333" s="14"/>
      <c r="P333" s="14"/>
      <c r="Q333" s="14"/>
    </row>
    <row r="334" spans="2:17" hidden="1">
      <c r="B334" s="16"/>
      <c r="C334" s="16"/>
      <c r="D334" s="16"/>
      <c r="E334" s="16"/>
      <c r="F334" s="16"/>
      <c r="G334" s="16"/>
      <c r="K334" s="14"/>
      <c r="P334" s="14"/>
      <c r="Q334" s="14"/>
    </row>
    <row r="335" spans="2:17" hidden="1">
      <c r="B335" s="16"/>
      <c r="C335" s="16"/>
      <c r="D335" s="16"/>
      <c r="E335" s="16"/>
      <c r="F335" s="16"/>
      <c r="G335" s="16"/>
      <c r="K335" s="14"/>
      <c r="P335" s="14"/>
      <c r="Q335" s="14"/>
    </row>
    <row r="336" spans="2:17" hidden="1">
      <c r="B336" s="16"/>
      <c r="C336" s="16"/>
      <c r="D336" s="16"/>
      <c r="E336" s="16"/>
      <c r="F336" s="16"/>
      <c r="G336" s="16"/>
      <c r="K336" s="14"/>
      <c r="P336" s="14"/>
      <c r="Q336" s="14"/>
    </row>
    <row r="337" spans="2:17" hidden="1">
      <c r="B337" s="16"/>
      <c r="C337" s="16"/>
      <c r="D337" s="16"/>
      <c r="E337" s="16"/>
      <c r="F337" s="16"/>
      <c r="G337" s="16"/>
      <c r="K337" s="14"/>
      <c r="P337" s="14"/>
      <c r="Q337" s="14"/>
    </row>
    <row r="338" spans="2:17" hidden="1">
      <c r="B338" s="16"/>
      <c r="C338" s="16"/>
      <c r="D338" s="16"/>
      <c r="E338" s="16"/>
      <c r="F338" s="16"/>
      <c r="G338" s="16"/>
      <c r="K338" s="14"/>
      <c r="P338" s="14"/>
      <c r="Q338" s="14"/>
    </row>
    <row r="339" spans="2:17" hidden="1">
      <c r="B339" s="16"/>
      <c r="C339" s="16"/>
      <c r="D339" s="16"/>
      <c r="E339" s="16"/>
      <c r="F339" s="16"/>
      <c r="G339" s="16"/>
      <c r="K339" s="14"/>
      <c r="P339" s="14"/>
      <c r="Q339" s="14"/>
    </row>
    <row r="340" spans="2:17" hidden="1">
      <c r="B340" s="16"/>
      <c r="C340" s="16"/>
      <c r="D340" s="16"/>
      <c r="E340" s="16"/>
      <c r="F340" s="16"/>
      <c r="G340" s="16"/>
      <c r="K340" s="14"/>
      <c r="P340" s="14"/>
      <c r="Q340" s="14"/>
    </row>
    <row r="341" spans="2:17" hidden="1">
      <c r="B341" s="16"/>
      <c r="C341" s="16"/>
      <c r="D341" s="16"/>
      <c r="E341" s="16"/>
      <c r="F341" s="16"/>
      <c r="G341" s="16"/>
      <c r="K341" s="14"/>
      <c r="P341" s="14"/>
      <c r="Q341" s="14"/>
    </row>
    <row r="342" spans="2:17" hidden="1">
      <c r="B342" s="16"/>
      <c r="C342" s="16"/>
      <c r="D342" s="16"/>
      <c r="E342" s="16"/>
      <c r="F342" s="16"/>
      <c r="G342" s="16"/>
      <c r="K342" s="14"/>
      <c r="P342" s="14"/>
      <c r="Q342" s="14"/>
    </row>
    <row r="343" spans="2:17" hidden="1">
      <c r="B343" s="16"/>
      <c r="C343" s="16"/>
      <c r="D343" s="16"/>
      <c r="E343" s="16"/>
      <c r="F343" s="16"/>
      <c r="G343" s="16"/>
      <c r="K343" s="14"/>
      <c r="P343" s="14"/>
      <c r="Q343" s="14"/>
    </row>
    <row r="344" spans="2:17" hidden="1">
      <c r="B344" s="16"/>
      <c r="C344" s="16"/>
      <c r="D344" s="16"/>
      <c r="E344" s="16"/>
      <c r="F344" s="16"/>
      <c r="G344" s="16"/>
      <c r="K344" s="14"/>
      <c r="P344" s="14"/>
      <c r="Q344" s="14"/>
    </row>
    <row r="345" spans="2:17" hidden="1">
      <c r="B345" s="16"/>
      <c r="C345" s="16"/>
      <c r="D345" s="16"/>
      <c r="E345" s="16"/>
      <c r="F345" s="16"/>
      <c r="G345" s="16"/>
      <c r="K345" s="14"/>
      <c r="P345" s="14"/>
      <c r="Q345" s="14"/>
    </row>
    <row r="346" spans="2:17" hidden="1">
      <c r="B346" s="16"/>
      <c r="C346" s="16"/>
      <c r="D346" s="16"/>
      <c r="E346" s="16"/>
      <c r="F346" s="16"/>
      <c r="G346" s="16"/>
      <c r="K346" s="14"/>
      <c r="P346" s="14"/>
      <c r="Q346" s="14"/>
    </row>
    <row r="347" spans="2:17" hidden="1">
      <c r="B347" s="16"/>
      <c r="C347" s="16"/>
      <c r="D347" s="16"/>
      <c r="E347" s="16"/>
      <c r="F347" s="16"/>
      <c r="G347" s="16"/>
      <c r="K347" s="14"/>
      <c r="P347" s="14"/>
      <c r="Q347" s="14"/>
    </row>
    <row r="348" spans="2:17" hidden="1">
      <c r="B348" s="16"/>
      <c r="C348" s="16"/>
      <c r="D348" s="16"/>
      <c r="E348" s="16"/>
      <c r="F348" s="16"/>
      <c r="G348" s="16"/>
      <c r="K348" s="14"/>
      <c r="P348" s="14"/>
      <c r="Q348" s="14"/>
    </row>
    <row r="349" spans="2:17" hidden="1">
      <c r="B349" s="16"/>
      <c r="C349" s="16"/>
      <c r="D349" s="16"/>
      <c r="E349" s="16"/>
      <c r="F349" s="16"/>
      <c r="G349" s="16"/>
      <c r="K349" s="14"/>
      <c r="P349" s="14"/>
      <c r="Q349" s="14"/>
    </row>
    <row r="350" spans="2:17" hidden="1">
      <c r="B350" s="16"/>
      <c r="C350" s="16"/>
      <c r="D350" s="16"/>
      <c r="E350" s="16"/>
      <c r="F350" s="16"/>
      <c r="G350" s="16"/>
      <c r="K350" s="14"/>
      <c r="P350" s="14"/>
      <c r="Q350" s="14"/>
    </row>
    <row r="351" spans="2:17" hidden="1">
      <c r="B351" s="16"/>
      <c r="C351" s="16"/>
      <c r="D351" s="16"/>
      <c r="E351" s="16"/>
      <c r="F351" s="16"/>
      <c r="G351" s="16"/>
      <c r="K351" s="14"/>
      <c r="P351" s="14"/>
      <c r="Q351" s="14"/>
    </row>
    <row r="352" spans="2:17" hidden="1">
      <c r="B352" s="16"/>
      <c r="C352" s="16"/>
      <c r="D352" s="16"/>
      <c r="E352" s="16"/>
      <c r="F352" s="16"/>
      <c r="G352" s="16"/>
      <c r="K352" s="14"/>
      <c r="P352" s="14"/>
      <c r="Q352" s="14"/>
    </row>
    <row r="353" spans="2:17" hidden="1">
      <c r="B353" s="16"/>
      <c r="C353" s="16"/>
      <c r="D353" s="16"/>
      <c r="E353" s="16"/>
      <c r="F353" s="16"/>
      <c r="G353" s="16"/>
      <c r="K353" s="14"/>
      <c r="P353" s="14"/>
      <c r="Q353" s="14"/>
    </row>
    <row r="354" spans="2:17" hidden="1">
      <c r="B354" s="16"/>
      <c r="C354" s="16"/>
      <c r="D354" s="16"/>
      <c r="E354" s="16"/>
      <c r="F354" s="16"/>
      <c r="G354" s="16"/>
      <c r="K354" s="14"/>
      <c r="P354" s="14"/>
      <c r="Q354" s="14"/>
    </row>
    <row r="355" spans="2:17" hidden="1">
      <c r="B355" s="16"/>
      <c r="C355" s="16"/>
      <c r="D355" s="16"/>
      <c r="E355" s="16"/>
      <c r="F355" s="16"/>
      <c r="G355" s="16"/>
      <c r="K355" s="14"/>
      <c r="P355" s="14"/>
      <c r="Q355" s="14"/>
    </row>
    <row r="356" spans="2:17" hidden="1">
      <c r="B356" s="16"/>
      <c r="C356" s="16"/>
      <c r="D356" s="16"/>
      <c r="E356" s="16"/>
      <c r="F356" s="16"/>
      <c r="G356" s="16"/>
      <c r="K356" s="14"/>
      <c r="P356" s="14"/>
      <c r="Q356" s="14"/>
    </row>
    <row r="357" spans="2:17" hidden="1">
      <c r="B357" s="16"/>
      <c r="C357" s="16"/>
      <c r="D357" s="16"/>
      <c r="E357" s="16"/>
      <c r="F357" s="16"/>
      <c r="G357" s="16"/>
      <c r="K357" s="14"/>
      <c r="P357" s="14"/>
      <c r="Q357" s="14"/>
    </row>
    <row r="358" spans="2:17" hidden="1">
      <c r="B358" s="16"/>
      <c r="C358" s="16"/>
      <c r="D358" s="16"/>
      <c r="E358" s="16"/>
      <c r="F358" s="16"/>
      <c r="G358" s="16"/>
      <c r="K358" s="14"/>
      <c r="P358" s="14"/>
      <c r="Q358" s="14"/>
    </row>
    <row r="359" spans="2:17" hidden="1">
      <c r="B359" s="16"/>
      <c r="C359" s="16"/>
      <c r="D359" s="16"/>
      <c r="E359" s="16"/>
      <c r="F359" s="16"/>
      <c r="G359" s="16"/>
      <c r="K359" s="14"/>
      <c r="P359" s="14"/>
      <c r="Q359" s="14"/>
    </row>
    <row r="360" spans="2:17" hidden="1">
      <c r="B360" s="16"/>
      <c r="C360" s="16"/>
      <c r="D360" s="16"/>
      <c r="E360" s="16"/>
      <c r="F360" s="16"/>
      <c r="G360" s="16"/>
      <c r="K360" s="14"/>
      <c r="P360" s="14"/>
      <c r="Q360" s="14"/>
    </row>
    <row r="361" spans="2:17" hidden="1">
      <c r="B361" s="16"/>
      <c r="C361" s="16"/>
      <c r="D361" s="16"/>
      <c r="E361" s="16"/>
      <c r="F361" s="16"/>
      <c r="G361" s="16"/>
      <c r="K361" s="14"/>
      <c r="P361" s="14"/>
      <c r="Q361" s="14"/>
    </row>
    <row r="362" spans="2:17" hidden="1">
      <c r="B362" s="16"/>
      <c r="C362" s="16"/>
      <c r="D362" s="16"/>
      <c r="E362" s="16"/>
      <c r="F362" s="16"/>
      <c r="G362" s="16"/>
      <c r="K362" s="14"/>
      <c r="P362" s="14"/>
      <c r="Q362" s="14"/>
    </row>
    <row r="363" spans="2:17" hidden="1">
      <c r="B363" s="16"/>
      <c r="C363" s="16"/>
      <c r="D363" s="16"/>
      <c r="E363" s="16"/>
      <c r="F363" s="16"/>
      <c r="G363" s="16"/>
      <c r="K363" s="14"/>
      <c r="P363" s="14"/>
      <c r="Q363" s="14"/>
    </row>
    <row r="364" spans="2:17" hidden="1">
      <c r="B364" s="16"/>
      <c r="C364" s="16"/>
      <c r="D364" s="16"/>
      <c r="E364" s="16"/>
      <c r="F364" s="16"/>
      <c r="G364" s="16"/>
      <c r="K364" s="14"/>
      <c r="P364" s="14"/>
      <c r="Q364" s="14"/>
    </row>
    <row r="365" spans="2:17" hidden="1">
      <c r="B365" s="16"/>
      <c r="C365" s="16"/>
      <c r="D365" s="16"/>
      <c r="E365" s="16"/>
      <c r="F365" s="16"/>
      <c r="G365" s="16"/>
      <c r="K365" s="14"/>
      <c r="P365" s="14"/>
      <c r="Q365" s="14"/>
    </row>
    <row r="366" spans="2:17" hidden="1">
      <c r="B366" s="16"/>
      <c r="C366" s="16"/>
      <c r="D366" s="16"/>
      <c r="E366" s="16"/>
      <c r="F366" s="16"/>
      <c r="G366" s="16"/>
      <c r="K366" s="14"/>
      <c r="P366" s="14"/>
      <c r="Q366" s="14"/>
    </row>
    <row r="367" spans="2:17" hidden="1">
      <c r="B367" s="16"/>
      <c r="C367" s="16"/>
      <c r="D367" s="16"/>
      <c r="E367" s="16"/>
      <c r="F367" s="16"/>
      <c r="G367" s="16"/>
      <c r="K367" s="14"/>
      <c r="P367" s="14"/>
      <c r="Q367" s="14"/>
    </row>
    <row r="368" spans="2:17" hidden="1">
      <c r="B368" s="16"/>
      <c r="C368" s="16"/>
      <c r="D368" s="16"/>
      <c r="E368" s="16"/>
      <c r="F368" s="16"/>
      <c r="G368" s="16"/>
      <c r="K368" s="14"/>
      <c r="P368" s="14"/>
      <c r="Q368" s="14"/>
    </row>
    <row r="369" spans="2:17" hidden="1">
      <c r="B369" s="16"/>
      <c r="C369" s="16"/>
      <c r="D369" s="16"/>
      <c r="E369" s="16"/>
      <c r="F369" s="16"/>
      <c r="G369" s="16"/>
      <c r="K369" s="14"/>
      <c r="P369" s="14"/>
      <c r="Q369" s="14"/>
    </row>
    <row r="370" spans="2:17" hidden="1">
      <c r="B370" s="16"/>
      <c r="C370" s="16"/>
      <c r="D370" s="16"/>
      <c r="E370" s="16"/>
      <c r="F370" s="16"/>
      <c r="G370" s="16"/>
      <c r="K370" s="14"/>
      <c r="P370" s="14"/>
      <c r="Q370" s="14"/>
    </row>
    <row r="371" spans="2:17" hidden="1">
      <c r="B371" s="16"/>
      <c r="C371" s="16"/>
      <c r="D371" s="16"/>
      <c r="E371" s="16"/>
      <c r="F371" s="16"/>
      <c r="G371" s="16"/>
      <c r="K371" s="14"/>
      <c r="P371" s="14"/>
      <c r="Q371" s="14"/>
    </row>
    <row r="372" spans="2:17" hidden="1">
      <c r="B372" s="16"/>
      <c r="C372" s="16"/>
      <c r="D372" s="16"/>
      <c r="E372" s="16"/>
      <c r="F372" s="16"/>
      <c r="G372" s="16"/>
      <c r="K372" s="14"/>
      <c r="P372" s="14"/>
      <c r="Q372" s="14"/>
    </row>
    <row r="373" spans="2:17" hidden="1">
      <c r="B373" s="16"/>
      <c r="C373" s="16"/>
      <c r="D373" s="16"/>
      <c r="E373" s="16"/>
      <c r="F373" s="16"/>
      <c r="G373" s="16"/>
      <c r="K373" s="14"/>
      <c r="P373" s="14"/>
      <c r="Q373" s="14"/>
    </row>
    <row r="374" spans="2:17" hidden="1">
      <c r="B374" s="16"/>
      <c r="C374" s="16"/>
      <c r="D374" s="16"/>
      <c r="E374" s="16"/>
      <c r="F374" s="16"/>
      <c r="G374" s="16"/>
      <c r="K374" s="14"/>
      <c r="P374" s="14"/>
      <c r="Q374" s="14"/>
    </row>
    <row r="375" spans="2:17" hidden="1">
      <c r="B375" s="16"/>
      <c r="C375" s="16"/>
      <c r="D375" s="16"/>
      <c r="E375" s="16"/>
      <c r="F375" s="16"/>
      <c r="G375" s="16"/>
      <c r="K375" s="14"/>
      <c r="P375" s="14"/>
      <c r="Q375" s="14"/>
    </row>
    <row r="376" spans="2:17" hidden="1">
      <c r="B376" s="16"/>
      <c r="C376" s="16"/>
      <c r="D376" s="16"/>
      <c r="E376" s="16"/>
      <c r="F376" s="16"/>
      <c r="G376" s="16"/>
      <c r="K376" s="14"/>
      <c r="P376" s="14"/>
      <c r="Q376" s="14"/>
    </row>
    <row r="377" spans="2:17" hidden="1">
      <c r="B377" s="16"/>
      <c r="C377" s="16"/>
      <c r="D377" s="16"/>
      <c r="E377" s="16"/>
      <c r="F377" s="16"/>
      <c r="G377" s="16"/>
      <c r="K377" s="14"/>
      <c r="P377" s="14"/>
      <c r="Q377" s="14"/>
    </row>
    <row r="378" spans="2:17" hidden="1">
      <c r="B378" s="16"/>
      <c r="C378" s="16"/>
      <c r="D378" s="16"/>
      <c r="E378" s="16"/>
      <c r="F378" s="16"/>
      <c r="G378" s="16"/>
      <c r="K378" s="14"/>
      <c r="P378" s="14"/>
      <c r="Q378" s="14"/>
    </row>
    <row r="379" spans="2:17" hidden="1">
      <c r="B379" s="16"/>
      <c r="C379" s="16"/>
      <c r="D379" s="16"/>
      <c r="E379" s="16"/>
      <c r="F379" s="16"/>
      <c r="G379" s="16"/>
      <c r="K379" s="14"/>
      <c r="P379" s="14"/>
      <c r="Q379" s="14"/>
    </row>
    <row r="380" spans="2:17" hidden="1">
      <c r="B380" s="16"/>
      <c r="C380" s="16"/>
      <c r="D380" s="16"/>
      <c r="E380" s="16"/>
      <c r="F380" s="16"/>
      <c r="G380" s="16"/>
      <c r="K380" s="14"/>
      <c r="P380" s="14"/>
      <c r="Q380" s="14"/>
    </row>
    <row r="381" spans="2:17" hidden="1">
      <c r="B381" s="16"/>
      <c r="C381" s="16"/>
      <c r="D381" s="16"/>
      <c r="E381" s="16"/>
      <c r="F381" s="16"/>
      <c r="G381" s="16"/>
      <c r="K381" s="14"/>
      <c r="P381" s="14"/>
      <c r="Q381" s="14"/>
    </row>
    <row r="382" spans="2:17" hidden="1">
      <c r="B382" s="16"/>
      <c r="C382" s="16"/>
      <c r="D382" s="16"/>
      <c r="E382" s="16"/>
      <c r="F382" s="16"/>
      <c r="G382" s="16"/>
      <c r="K382" s="14"/>
      <c r="P382" s="14"/>
      <c r="Q382" s="14"/>
    </row>
    <row r="383" spans="2:17" hidden="1">
      <c r="B383" s="16"/>
      <c r="C383" s="16"/>
      <c r="D383" s="16"/>
      <c r="E383" s="16"/>
      <c r="F383" s="16"/>
      <c r="G383" s="16"/>
      <c r="K383" s="14"/>
      <c r="P383" s="14"/>
      <c r="Q383" s="14"/>
    </row>
    <row r="384" spans="2:17" hidden="1">
      <c r="B384" s="16"/>
      <c r="C384" s="16"/>
      <c r="D384" s="16"/>
      <c r="E384" s="16"/>
      <c r="F384" s="16"/>
      <c r="G384" s="16"/>
      <c r="K384" s="14"/>
      <c r="P384" s="14"/>
      <c r="Q384" s="14"/>
    </row>
    <row r="385" spans="2:17" hidden="1">
      <c r="B385" s="16"/>
      <c r="C385" s="16"/>
      <c r="D385" s="16"/>
      <c r="E385" s="16"/>
      <c r="F385" s="16"/>
      <c r="G385" s="16"/>
      <c r="K385" s="14"/>
      <c r="P385" s="14"/>
      <c r="Q385" s="14"/>
    </row>
    <row r="386" spans="2:17" hidden="1">
      <c r="B386" s="16"/>
      <c r="C386" s="16"/>
      <c r="D386" s="16"/>
      <c r="E386" s="16"/>
      <c r="F386" s="16"/>
      <c r="G386" s="16"/>
      <c r="K386" s="14"/>
      <c r="P386" s="14"/>
      <c r="Q386" s="14"/>
    </row>
    <row r="387" spans="2:17" hidden="1">
      <c r="B387" s="16"/>
      <c r="C387" s="16"/>
      <c r="D387" s="16"/>
      <c r="E387" s="16"/>
      <c r="F387" s="16"/>
      <c r="G387" s="16"/>
      <c r="K387" s="14"/>
      <c r="P387" s="14"/>
      <c r="Q387" s="14"/>
    </row>
    <row r="388" spans="2:17" hidden="1">
      <c r="B388" s="16"/>
      <c r="C388" s="16"/>
      <c r="D388" s="16"/>
      <c r="E388" s="16"/>
      <c r="F388" s="16"/>
      <c r="G388" s="16"/>
      <c r="K388" s="14"/>
      <c r="P388" s="14"/>
      <c r="Q388" s="14"/>
    </row>
    <row r="389" spans="2:17" hidden="1">
      <c r="B389" s="16"/>
      <c r="C389" s="16"/>
      <c r="D389" s="16"/>
      <c r="E389" s="16"/>
      <c r="F389" s="16"/>
      <c r="G389" s="16"/>
      <c r="K389" s="14"/>
      <c r="P389" s="14"/>
      <c r="Q389" s="14"/>
    </row>
    <row r="390" spans="2:17" hidden="1">
      <c r="B390" s="16"/>
      <c r="C390" s="16"/>
      <c r="D390" s="16"/>
      <c r="E390" s="16"/>
      <c r="F390" s="16"/>
      <c r="G390" s="16"/>
      <c r="K390" s="14"/>
      <c r="P390" s="14"/>
      <c r="Q390" s="14"/>
    </row>
    <row r="391" spans="2:17" hidden="1">
      <c r="B391" s="16"/>
      <c r="C391" s="16"/>
      <c r="D391" s="16"/>
      <c r="E391" s="16"/>
      <c r="F391" s="16"/>
      <c r="G391" s="16"/>
      <c r="K391" s="14"/>
      <c r="P391" s="14"/>
      <c r="Q391" s="14"/>
    </row>
    <row r="392" spans="2:17" hidden="1">
      <c r="B392" s="16"/>
      <c r="C392" s="16"/>
      <c r="D392" s="16"/>
      <c r="E392" s="16"/>
      <c r="F392" s="16"/>
      <c r="G392" s="16"/>
      <c r="K392" s="14"/>
      <c r="P392" s="14"/>
      <c r="Q392" s="14"/>
    </row>
    <row r="393" spans="2:17" hidden="1">
      <c r="B393" s="16"/>
      <c r="C393" s="16"/>
      <c r="D393" s="16"/>
      <c r="E393" s="16"/>
      <c r="F393" s="16"/>
      <c r="G393" s="16"/>
      <c r="K393" s="14"/>
      <c r="P393" s="14"/>
      <c r="Q393" s="14"/>
    </row>
    <row r="394" spans="2:17" hidden="1">
      <c r="B394" s="16"/>
      <c r="C394" s="16"/>
      <c r="D394" s="16"/>
      <c r="E394" s="16"/>
      <c r="F394" s="16"/>
      <c r="G394" s="16"/>
      <c r="K394" s="14"/>
      <c r="P394" s="14"/>
      <c r="Q394" s="14"/>
    </row>
    <row r="395" spans="2:17" hidden="1">
      <c r="B395" s="16"/>
      <c r="C395" s="16"/>
      <c r="D395" s="16"/>
      <c r="E395" s="16"/>
      <c r="F395" s="16"/>
      <c r="G395" s="16"/>
      <c r="K395" s="14"/>
      <c r="P395" s="14"/>
      <c r="Q395" s="14"/>
    </row>
    <row r="396" spans="2:17" hidden="1">
      <c r="B396" s="16"/>
      <c r="C396" s="16"/>
      <c r="D396" s="16"/>
      <c r="E396" s="16"/>
      <c r="F396" s="16"/>
      <c r="G396" s="16"/>
      <c r="K396" s="14"/>
      <c r="P396" s="14"/>
      <c r="Q396" s="14"/>
    </row>
    <row r="397" spans="2:17" hidden="1">
      <c r="B397" s="16"/>
      <c r="C397" s="16"/>
      <c r="D397" s="16"/>
      <c r="E397" s="16"/>
      <c r="F397" s="16"/>
      <c r="G397" s="16"/>
      <c r="K397" s="14"/>
      <c r="P397" s="14"/>
      <c r="Q397" s="14"/>
    </row>
    <row r="398" spans="2:17" hidden="1">
      <c r="B398" s="16"/>
      <c r="C398" s="16"/>
      <c r="D398" s="16"/>
      <c r="E398" s="16"/>
      <c r="F398" s="16"/>
      <c r="G398" s="16"/>
      <c r="K398" s="14"/>
      <c r="P398" s="14"/>
      <c r="Q398" s="14"/>
    </row>
    <row r="399" spans="2:17" hidden="1">
      <c r="B399" s="16"/>
      <c r="C399" s="16"/>
      <c r="D399" s="16"/>
      <c r="E399" s="16"/>
      <c r="F399" s="16"/>
      <c r="G399" s="16"/>
      <c r="K399" s="14"/>
      <c r="P399" s="14"/>
      <c r="Q399" s="14"/>
    </row>
    <row r="400" spans="2:17" hidden="1">
      <c r="B400" s="16"/>
      <c r="C400" s="16"/>
      <c r="D400" s="16"/>
      <c r="E400" s="16"/>
      <c r="F400" s="16"/>
      <c r="G400" s="16"/>
      <c r="K400" s="14"/>
      <c r="P400" s="14"/>
      <c r="Q400" s="14"/>
    </row>
    <row r="401" spans="2:17" hidden="1">
      <c r="B401" s="16"/>
      <c r="C401" s="16"/>
      <c r="D401" s="16"/>
      <c r="E401" s="16"/>
      <c r="F401" s="16"/>
      <c r="G401" s="16"/>
      <c r="K401" s="14"/>
      <c r="P401" s="14"/>
      <c r="Q401" s="14"/>
    </row>
    <row r="402" spans="2:17" hidden="1">
      <c r="B402" s="16"/>
      <c r="C402" s="16"/>
      <c r="D402" s="16"/>
      <c r="E402" s="16"/>
      <c r="F402" s="16"/>
      <c r="G402" s="16"/>
      <c r="K402" s="14"/>
      <c r="P402" s="14"/>
      <c r="Q402" s="14"/>
    </row>
    <row r="403" spans="2:17" hidden="1">
      <c r="B403" s="16"/>
      <c r="C403" s="16"/>
      <c r="D403" s="16"/>
      <c r="E403" s="16"/>
      <c r="F403" s="16"/>
      <c r="G403" s="16"/>
      <c r="K403" s="14"/>
      <c r="P403" s="14"/>
      <c r="Q403" s="14"/>
    </row>
    <row r="404" spans="2:17" hidden="1">
      <c r="B404" s="16"/>
      <c r="C404" s="16"/>
      <c r="D404" s="16"/>
      <c r="E404" s="16"/>
      <c r="F404" s="16"/>
      <c r="G404" s="16"/>
      <c r="K404" s="14"/>
      <c r="P404" s="14"/>
      <c r="Q404" s="14"/>
    </row>
    <row r="405" spans="2:17" hidden="1">
      <c r="B405" s="16"/>
      <c r="C405" s="16"/>
      <c r="D405" s="16"/>
      <c r="E405" s="16"/>
      <c r="F405" s="16"/>
      <c r="G405" s="16"/>
      <c r="K405" s="14"/>
      <c r="P405" s="14"/>
      <c r="Q405" s="14"/>
    </row>
    <row r="406" spans="2:17" hidden="1">
      <c r="B406" s="16"/>
      <c r="C406" s="16"/>
      <c r="D406" s="16"/>
      <c r="E406" s="16"/>
      <c r="F406" s="16"/>
      <c r="G406" s="16"/>
      <c r="K406" s="14"/>
      <c r="P406" s="14"/>
      <c r="Q406" s="14"/>
    </row>
    <row r="407" spans="2:17" hidden="1">
      <c r="B407" s="16"/>
      <c r="C407" s="16"/>
      <c r="D407" s="16"/>
      <c r="E407" s="16"/>
      <c r="F407" s="16"/>
      <c r="G407" s="16"/>
      <c r="K407" s="14"/>
      <c r="P407" s="14"/>
      <c r="Q407" s="14"/>
    </row>
    <row r="408" spans="2:17" hidden="1">
      <c r="B408" s="16"/>
      <c r="C408" s="16"/>
      <c r="D408" s="16"/>
      <c r="E408" s="16"/>
      <c r="F408" s="16"/>
      <c r="G408" s="16"/>
      <c r="K408" s="14"/>
      <c r="P408" s="14"/>
      <c r="Q408" s="14"/>
    </row>
    <row r="409" spans="2:17" hidden="1">
      <c r="B409" s="16"/>
      <c r="C409" s="16"/>
      <c r="D409" s="16"/>
      <c r="E409" s="16"/>
      <c r="F409" s="16"/>
      <c r="G409" s="16"/>
      <c r="K409" s="14"/>
      <c r="P409" s="14"/>
      <c r="Q409" s="14"/>
    </row>
    <row r="410" spans="2:17" hidden="1">
      <c r="B410" s="16"/>
      <c r="C410" s="16"/>
      <c r="D410" s="16"/>
      <c r="E410" s="16"/>
      <c r="F410" s="16"/>
      <c r="G410" s="16"/>
      <c r="K410" s="14"/>
      <c r="P410" s="14"/>
      <c r="Q410" s="14"/>
    </row>
    <row r="411" spans="2:17" hidden="1">
      <c r="B411" s="16"/>
      <c r="C411" s="16"/>
      <c r="D411" s="16"/>
      <c r="E411" s="16"/>
      <c r="F411" s="16"/>
      <c r="G411" s="16"/>
      <c r="K411" s="14"/>
      <c r="P411" s="14"/>
      <c r="Q411" s="14"/>
    </row>
    <row r="412" spans="2:17" hidden="1">
      <c r="B412" s="16"/>
      <c r="C412" s="16"/>
      <c r="D412" s="16"/>
      <c r="E412" s="16"/>
      <c r="F412" s="16"/>
      <c r="G412" s="16"/>
      <c r="K412" s="14"/>
      <c r="P412" s="14"/>
      <c r="Q412" s="14"/>
    </row>
    <row r="413" spans="2:17" hidden="1">
      <c r="B413" s="16"/>
      <c r="C413" s="16"/>
      <c r="D413" s="16"/>
      <c r="E413" s="16"/>
      <c r="F413" s="16"/>
      <c r="G413" s="16"/>
      <c r="K413" s="14"/>
      <c r="P413" s="14"/>
      <c r="Q413" s="14"/>
    </row>
    <row r="414" spans="2:17" hidden="1">
      <c r="B414" s="16"/>
      <c r="C414" s="16"/>
      <c r="D414" s="16"/>
      <c r="E414" s="16"/>
      <c r="F414" s="16"/>
      <c r="G414" s="16"/>
      <c r="K414" s="14"/>
      <c r="P414" s="14"/>
      <c r="Q414" s="14"/>
    </row>
    <row r="415" spans="2:17" hidden="1">
      <c r="B415" s="16"/>
      <c r="C415" s="16"/>
      <c r="D415" s="16"/>
      <c r="E415" s="16"/>
      <c r="F415" s="16"/>
      <c r="G415" s="16"/>
      <c r="K415" s="14"/>
      <c r="P415" s="14"/>
      <c r="Q415" s="14"/>
    </row>
    <row r="416" spans="2:17" hidden="1">
      <c r="B416" s="16"/>
      <c r="C416" s="16"/>
      <c r="D416" s="16"/>
      <c r="E416" s="16"/>
      <c r="F416" s="16"/>
      <c r="G416" s="16"/>
      <c r="K416" s="14"/>
      <c r="P416" s="14"/>
      <c r="Q416" s="14"/>
    </row>
    <row r="417" spans="2:17" hidden="1">
      <c r="B417" s="16"/>
      <c r="C417" s="16"/>
      <c r="D417" s="16"/>
      <c r="E417" s="16"/>
      <c r="F417" s="16"/>
      <c r="G417" s="16"/>
      <c r="K417" s="14"/>
      <c r="P417" s="14"/>
      <c r="Q417" s="14"/>
    </row>
    <row r="418" spans="2:17" hidden="1">
      <c r="B418" s="16"/>
      <c r="C418" s="16"/>
      <c r="D418" s="16"/>
      <c r="E418" s="16"/>
      <c r="F418" s="16"/>
      <c r="G418" s="16"/>
      <c r="K418" s="14"/>
      <c r="P418" s="14"/>
      <c r="Q418" s="14"/>
    </row>
    <row r="419" spans="2:17" hidden="1">
      <c r="B419" s="16"/>
      <c r="C419" s="16"/>
      <c r="D419" s="16"/>
      <c r="E419" s="16"/>
      <c r="F419" s="16"/>
      <c r="G419" s="16"/>
      <c r="K419" s="14"/>
      <c r="P419" s="14"/>
      <c r="Q419" s="14"/>
    </row>
    <row r="420" spans="2:17" hidden="1">
      <c r="B420" s="16"/>
      <c r="C420" s="16"/>
      <c r="D420" s="16"/>
      <c r="E420" s="16"/>
      <c r="F420" s="16"/>
      <c r="G420" s="16"/>
      <c r="K420" s="14"/>
      <c r="P420" s="14"/>
      <c r="Q420" s="14"/>
    </row>
    <row r="421" spans="2:17" hidden="1">
      <c r="B421" s="16"/>
      <c r="C421" s="16"/>
      <c r="D421" s="16"/>
      <c r="E421" s="16"/>
      <c r="F421" s="16"/>
      <c r="G421" s="16"/>
      <c r="K421" s="14"/>
      <c r="P421" s="14"/>
      <c r="Q421" s="14"/>
    </row>
    <row r="422" spans="2:17" hidden="1">
      <c r="B422" s="16"/>
      <c r="C422" s="16"/>
      <c r="D422" s="16"/>
      <c r="E422" s="16"/>
      <c r="F422" s="16"/>
      <c r="G422" s="16"/>
      <c r="K422" s="14"/>
      <c r="P422" s="14"/>
      <c r="Q422" s="14"/>
    </row>
    <row r="423" spans="2:17" hidden="1">
      <c r="B423" s="16"/>
      <c r="C423" s="16"/>
      <c r="D423" s="16"/>
      <c r="E423" s="16"/>
      <c r="F423" s="16"/>
      <c r="G423" s="16"/>
      <c r="K423" s="14"/>
      <c r="P423" s="14"/>
      <c r="Q423" s="14"/>
    </row>
    <row r="424" spans="2:17" hidden="1">
      <c r="B424" s="16"/>
      <c r="C424" s="16"/>
      <c r="D424" s="16"/>
      <c r="E424" s="16"/>
      <c r="F424" s="16"/>
      <c r="G424" s="16"/>
      <c r="K424" s="14"/>
      <c r="P424" s="14"/>
      <c r="Q424" s="14"/>
    </row>
    <row r="425" spans="2:17" hidden="1">
      <c r="B425" s="16"/>
      <c r="C425" s="16"/>
      <c r="D425" s="16"/>
      <c r="E425" s="16"/>
      <c r="F425" s="16"/>
      <c r="G425" s="16"/>
      <c r="K425" s="14"/>
      <c r="P425" s="14"/>
      <c r="Q425" s="14"/>
    </row>
    <row r="426" spans="2:17" hidden="1">
      <c r="B426" s="16"/>
      <c r="C426" s="16"/>
      <c r="D426" s="16"/>
      <c r="E426" s="16"/>
      <c r="F426" s="16"/>
      <c r="G426" s="16"/>
      <c r="K426" s="14"/>
      <c r="P426" s="14"/>
      <c r="Q426" s="14"/>
    </row>
    <row r="427" spans="2:17" hidden="1">
      <c r="B427" s="16"/>
      <c r="C427" s="16"/>
      <c r="D427" s="16"/>
      <c r="E427" s="16"/>
      <c r="F427" s="16"/>
      <c r="G427" s="16"/>
      <c r="K427" s="14"/>
      <c r="P427" s="14"/>
      <c r="Q427" s="14"/>
    </row>
    <row r="428" spans="2:17" hidden="1">
      <c r="B428" s="16"/>
      <c r="C428" s="16"/>
      <c r="D428" s="16"/>
      <c r="E428" s="16"/>
      <c r="F428" s="16"/>
      <c r="G428" s="16"/>
      <c r="K428" s="14"/>
      <c r="P428" s="14"/>
      <c r="Q428" s="14"/>
    </row>
    <row r="429" spans="2:17" hidden="1">
      <c r="B429" s="16"/>
      <c r="C429" s="16"/>
      <c r="D429" s="16"/>
      <c r="E429" s="16"/>
      <c r="F429" s="16"/>
      <c r="G429" s="16"/>
      <c r="K429" s="14"/>
      <c r="P429" s="14"/>
      <c r="Q429" s="14"/>
    </row>
    <row r="430" spans="2:17" hidden="1">
      <c r="B430" s="16"/>
      <c r="C430" s="16"/>
      <c r="D430" s="16"/>
      <c r="E430" s="16"/>
      <c r="F430" s="16"/>
      <c r="G430" s="16"/>
      <c r="K430" s="14"/>
      <c r="P430" s="14"/>
      <c r="Q430" s="14"/>
    </row>
    <row r="431" spans="2:17" hidden="1">
      <c r="B431" s="16"/>
      <c r="C431" s="16"/>
      <c r="D431" s="16"/>
      <c r="E431" s="16"/>
      <c r="F431" s="16"/>
      <c r="G431" s="16"/>
      <c r="K431" s="14"/>
      <c r="P431" s="14"/>
      <c r="Q431" s="14"/>
    </row>
    <row r="432" spans="2:17" hidden="1">
      <c r="B432" s="16"/>
      <c r="C432" s="16"/>
      <c r="D432" s="16"/>
      <c r="E432" s="16"/>
      <c r="F432" s="16"/>
      <c r="G432" s="16"/>
      <c r="K432" s="14"/>
      <c r="P432" s="14"/>
      <c r="Q432" s="14"/>
    </row>
    <row r="433" spans="2:17" hidden="1">
      <c r="B433" s="16"/>
      <c r="C433" s="16"/>
      <c r="D433" s="16"/>
      <c r="E433" s="16"/>
      <c r="F433" s="16"/>
      <c r="G433" s="16"/>
      <c r="K433" s="14"/>
      <c r="P433" s="14"/>
      <c r="Q433" s="14"/>
    </row>
    <row r="434" spans="2:17" hidden="1">
      <c r="B434" s="16"/>
      <c r="C434" s="16"/>
      <c r="D434" s="16"/>
      <c r="E434" s="16"/>
      <c r="F434" s="16"/>
      <c r="G434" s="16"/>
      <c r="K434" s="14"/>
      <c r="P434" s="14"/>
      <c r="Q434" s="14"/>
    </row>
    <row r="435" spans="2:17" hidden="1">
      <c r="B435" s="16"/>
      <c r="C435" s="16"/>
      <c r="D435" s="16"/>
      <c r="E435" s="16"/>
      <c r="F435" s="16"/>
      <c r="G435" s="16"/>
      <c r="K435" s="14"/>
      <c r="P435" s="14"/>
      <c r="Q435" s="14"/>
    </row>
    <row r="436" spans="2:17" hidden="1">
      <c r="B436" s="16"/>
      <c r="C436" s="16"/>
      <c r="D436" s="16"/>
      <c r="E436" s="16"/>
      <c r="F436" s="16"/>
      <c r="G436" s="16"/>
      <c r="K436" s="14"/>
      <c r="P436" s="14"/>
      <c r="Q436" s="14"/>
    </row>
    <row r="437" spans="2:17" hidden="1">
      <c r="B437" s="16"/>
      <c r="C437" s="16"/>
      <c r="D437" s="16"/>
      <c r="E437" s="16"/>
      <c r="F437" s="16"/>
      <c r="G437" s="16"/>
      <c r="K437" s="14"/>
      <c r="P437" s="14"/>
      <c r="Q437" s="14"/>
    </row>
    <row r="438" spans="2:17" hidden="1">
      <c r="B438" s="16"/>
      <c r="C438" s="16"/>
      <c r="D438" s="16"/>
      <c r="E438" s="16"/>
      <c r="F438" s="16"/>
      <c r="G438" s="16"/>
      <c r="K438" s="14"/>
      <c r="P438" s="14"/>
      <c r="Q438" s="14"/>
    </row>
    <row r="439" spans="2:17" hidden="1">
      <c r="B439" s="16"/>
      <c r="C439" s="16"/>
      <c r="D439" s="16"/>
      <c r="E439" s="16"/>
      <c r="F439" s="16"/>
      <c r="G439" s="16"/>
      <c r="K439" s="14"/>
      <c r="P439" s="14"/>
      <c r="Q439" s="14"/>
    </row>
    <row r="440" spans="2:17" hidden="1">
      <c r="B440" s="16"/>
      <c r="C440" s="16"/>
      <c r="D440" s="16"/>
      <c r="E440" s="16"/>
      <c r="F440" s="16"/>
      <c r="G440" s="16"/>
      <c r="K440" s="14"/>
      <c r="P440" s="14"/>
      <c r="Q440" s="14"/>
    </row>
    <row r="441" spans="2:17" hidden="1">
      <c r="B441" s="16"/>
      <c r="C441" s="16"/>
      <c r="D441" s="16"/>
      <c r="E441" s="16"/>
      <c r="F441" s="16"/>
      <c r="G441" s="16"/>
      <c r="K441" s="14"/>
      <c r="P441" s="14"/>
      <c r="Q441" s="14"/>
    </row>
    <row r="442" spans="2:17" hidden="1">
      <c r="B442" s="16"/>
      <c r="C442" s="16"/>
      <c r="D442" s="16"/>
      <c r="E442" s="16"/>
      <c r="F442" s="16"/>
      <c r="G442" s="16"/>
      <c r="K442" s="14"/>
      <c r="P442" s="14"/>
      <c r="Q442" s="14"/>
    </row>
    <row r="443" spans="2:17" hidden="1">
      <c r="B443" s="16"/>
      <c r="C443" s="16"/>
      <c r="D443" s="16"/>
      <c r="E443" s="16"/>
      <c r="F443" s="16"/>
      <c r="G443" s="16"/>
      <c r="K443" s="14"/>
      <c r="P443" s="14"/>
      <c r="Q443" s="14"/>
    </row>
    <row r="444" spans="2:17" hidden="1">
      <c r="B444" s="16"/>
      <c r="C444" s="16"/>
      <c r="D444" s="16"/>
      <c r="E444" s="16"/>
      <c r="F444" s="16"/>
      <c r="G444" s="16"/>
      <c r="K444" s="14"/>
      <c r="P444" s="14"/>
      <c r="Q444" s="14"/>
    </row>
    <row r="445" spans="2:17" hidden="1">
      <c r="B445" s="16"/>
      <c r="C445" s="16"/>
      <c r="D445" s="16"/>
      <c r="E445" s="16"/>
      <c r="F445" s="16"/>
      <c r="G445" s="16"/>
      <c r="K445" s="14"/>
      <c r="P445" s="14"/>
      <c r="Q445" s="14"/>
    </row>
    <row r="446" spans="2:17" hidden="1">
      <c r="B446" s="16"/>
      <c r="C446" s="16"/>
      <c r="D446" s="16"/>
      <c r="E446" s="16"/>
      <c r="F446" s="16"/>
      <c r="G446" s="16"/>
      <c r="K446" s="14"/>
      <c r="P446" s="14"/>
      <c r="Q446" s="14"/>
    </row>
    <row r="447" spans="2:17" hidden="1">
      <c r="B447" s="16"/>
      <c r="C447" s="16"/>
      <c r="D447" s="16"/>
      <c r="E447" s="16"/>
      <c r="F447" s="16"/>
      <c r="G447" s="16"/>
      <c r="K447" s="14"/>
      <c r="P447" s="14"/>
      <c r="Q447" s="14"/>
    </row>
    <row r="448" spans="2:17" hidden="1">
      <c r="B448" s="16"/>
      <c r="C448" s="16"/>
      <c r="D448" s="16"/>
      <c r="E448" s="16"/>
      <c r="F448" s="16"/>
      <c r="G448" s="16"/>
      <c r="K448" s="14"/>
      <c r="P448" s="14"/>
      <c r="Q448" s="14"/>
    </row>
    <row r="449" spans="2:17" hidden="1">
      <c r="B449" s="16"/>
      <c r="C449" s="16"/>
      <c r="D449" s="16"/>
      <c r="E449" s="16"/>
      <c r="F449" s="16"/>
      <c r="G449" s="16"/>
      <c r="K449" s="14"/>
      <c r="P449" s="14"/>
      <c r="Q449" s="14"/>
    </row>
    <row r="450" spans="2:17" hidden="1">
      <c r="B450" s="16"/>
      <c r="C450" s="16"/>
      <c r="D450" s="16"/>
      <c r="E450" s="16"/>
      <c r="F450" s="16"/>
      <c r="G450" s="16"/>
      <c r="K450" s="14"/>
      <c r="P450" s="14"/>
      <c r="Q450" s="14"/>
    </row>
    <row r="451" spans="2:17" hidden="1">
      <c r="B451" s="16"/>
      <c r="C451" s="16"/>
      <c r="D451" s="16"/>
      <c r="E451" s="16"/>
      <c r="F451" s="16"/>
      <c r="G451" s="16"/>
      <c r="K451" s="14"/>
      <c r="P451" s="14"/>
      <c r="Q451" s="14"/>
    </row>
    <row r="452" spans="2:17" hidden="1">
      <c r="B452" s="16"/>
      <c r="C452" s="16"/>
      <c r="D452" s="16"/>
      <c r="E452" s="16"/>
      <c r="F452" s="16"/>
      <c r="G452" s="16"/>
      <c r="K452" s="14"/>
      <c r="P452" s="14"/>
      <c r="Q452" s="14"/>
    </row>
    <row r="453" spans="2:17" hidden="1">
      <c r="B453" s="16"/>
      <c r="C453" s="16"/>
      <c r="D453" s="16"/>
      <c r="E453" s="16"/>
      <c r="F453" s="16"/>
      <c r="G453" s="16"/>
      <c r="K453" s="14"/>
      <c r="P453" s="14"/>
      <c r="Q453" s="14"/>
    </row>
    <row r="454" spans="2:17" hidden="1">
      <c r="B454" s="16"/>
      <c r="C454" s="16"/>
      <c r="D454" s="16"/>
      <c r="E454" s="16"/>
      <c r="F454" s="16"/>
      <c r="G454" s="16"/>
      <c r="K454" s="14"/>
      <c r="P454" s="14"/>
      <c r="Q454" s="14"/>
    </row>
    <row r="455" spans="2:17" hidden="1">
      <c r="B455" s="16"/>
      <c r="C455" s="16"/>
      <c r="D455" s="16"/>
      <c r="E455" s="16"/>
      <c r="F455" s="16"/>
      <c r="G455" s="16"/>
      <c r="K455" s="14"/>
      <c r="P455" s="14"/>
      <c r="Q455" s="14"/>
    </row>
    <row r="456" spans="2:17" hidden="1">
      <c r="B456" s="16"/>
      <c r="C456" s="16"/>
      <c r="D456" s="16"/>
      <c r="E456" s="16"/>
      <c r="F456" s="16"/>
      <c r="G456" s="16"/>
      <c r="K456" s="14"/>
      <c r="P456" s="14"/>
      <c r="Q456" s="14"/>
    </row>
    <row r="457" spans="2:17" hidden="1">
      <c r="B457" s="16"/>
      <c r="C457" s="16"/>
      <c r="D457" s="16"/>
      <c r="E457" s="16"/>
      <c r="F457" s="16"/>
      <c r="G457" s="16"/>
      <c r="K457" s="14"/>
      <c r="P457" s="14"/>
      <c r="Q457" s="14"/>
    </row>
    <row r="458" spans="2:17" hidden="1">
      <c r="B458" s="16"/>
      <c r="C458" s="16"/>
      <c r="D458" s="16"/>
      <c r="E458" s="16"/>
      <c r="F458" s="16"/>
      <c r="G458" s="16"/>
      <c r="K458" s="14"/>
      <c r="P458" s="14"/>
      <c r="Q458" s="14"/>
    </row>
    <row r="459" spans="2:17" hidden="1">
      <c r="B459" s="16"/>
      <c r="C459" s="16"/>
      <c r="D459" s="16"/>
      <c r="E459" s="16"/>
      <c r="F459" s="16"/>
      <c r="G459" s="16"/>
      <c r="K459" s="14"/>
      <c r="P459" s="14"/>
      <c r="Q459" s="14"/>
    </row>
    <row r="460" spans="2:17" hidden="1">
      <c r="B460" s="16"/>
      <c r="C460" s="16"/>
      <c r="D460" s="16"/>
      <c r="E460" s="16"/>
      <c r="F460" s="16"/>
      <c r="G460" s="16"/>
      <c r="K460" s="14"/>
      <c r="P460" s="14"/>
      <c r="Q460" s="14"/>
    </row>
    <row r="461" spans="2:17" hidden="1">
      <c r="B461" s="16"/>
      <c r="C461" s="16"/>
      <c r="D461" s="16"/>
      <c r="E461" s="16"/>
      <c r="F461" s="16"/>
      <c r="G461" s="16"/>
      <c r="K461" s="14"/>
      <c r="P461" s="14"/>
      <c r="Q461" s="14"/>
    </row>
    <row r="462" spans="2:17" hidden="1">
      <c r="B462" s="16"/>
      <c r="C462" s="16"/>
      <c r="D462" s="16"/>
      <c r="E462" s="16"/>
      <c r="F462" s="16"/>
      <c r="G462" s="16"/>
      <c r="K462" s="14"/>
      <c r="P462" s="14"/>
      <c r="Q462" s="14"/>
    </row>
    <row r="463" spans="2:17" hidden="1">
      <c r="B463" s="16"/>
      <c r="C463" s="16"/>
      <c r="D463" s="16"/>
      <c r="E463" s="16"/>
      <c r="F463" s="16"/>
      <c r="G463" s="16"/>
      <c r="K463" s="14"/>
      <c r="P463" s="14"/>
      <c r="Q463" s="14"/>
    </row>
    <row r="464" spans="2:17" hidden="1">
      <c r="B464" s="16"/>
      <c r="C464" s="16"/>
      <c r="D464" s="16"/>
      <c r="E464" s="16"/>
      <c r="F464" s="16"/>
      <c r="G464" s="16"/>
      <c r="K464" s="14"/>
      <c r="P464" s="14"/>
      <c r="Q464" s="14"/>
    </row>
    <row r="465" spans="2:17" hidden="1">
      <c r="B465" s="16"/>
      <c r="C465" s="16"/>
      <c r="D465" s="16"/>
      <c r="E465" s="16"/>
      <c r="F465" s="16"/>
      <c r="G465" s="16"/>
      <c r="K465" s="14"/>
      <c r="P465" s="14"/>
      <c r="Q465" s="14"/>
    </row>
    <row r="466" spans="2:17" hidden="1">
      <c r="B466" s="16"/>
      <c r="C466" s="16"/>
      <c r="D466" s="16"/>
      <c r="E466" s="16"/>
      <c r="F466" s="16"/>
      <c r="G466" s="16"/>
      <c r="K466" s="14"/>
      <c r="P466" s="14"/>
      <c r="Q466" s="14"/>
    </row>
    <row r="467" spans="2:17" hidden="1">
      <c r="B467" s="16"/>
      <c r="C467" s="16"/>
      <c r="D467" s="16"/>
      <c r="E467" s="16"/>
      <c r="F467" s="16"/>
      <c r="G467" s="16"/>
      <c r="K467" s="14"/>
      <c r="P467" s="14"/>
      <c r="Q467" s="14"/>
    </row>
    <row r="468" spans="2:17" hidden="1">
      <c r="B468" s="16"/>
      <c r="C468" s="16"/>
      <c r="D468" s="16"/>
      <c r="E468" s="16"/>
      <c r="F468" s="16"/>
      <c r="G468" s="16"/>
      <c r="K468" s="14"/>
      <c r="P468" s="14"/>
      <c r="Q468" s="14"/>
    </row>
    <row r="469" spans="2:17" hidden="1">
      <c r="B469" s="16"/>
      <c r="C469" s="16"/>
      <c r="D469" s="16"/>
      <c r="E469" s="16"/>
      <c r="F469" s="16"/>
      <c r="G469" s="16"/>
      <c r="K469" s="14"/>
      <c r="P469" s="14"/>
      <c r="Q469" s="14"/>
    </row>
    <row r="470" spans="2:17" hidden="1">
      <c r="B470" s="16"/>
      <c r="C470" s="16"/>
      <c r="D470" s="16"/>
      <c r="E470" s="16"/>
      <c r="F470" s="16"/>
      <c r="G470" s="16"/>
      <c r="K470" s="14"/>
      <c r="P470" s="14"/>
      <c r="Q470" s="14"/>
    </row>
    <row r="471" spans="2:17" hidden="1">
      <c r="B471" s="16"/>
      <c r="C471" s="16"/>
      <c r="D471" s="16"/>
      <c r="E471" s="16"/>
      <c r="F471" s="16"/>
      <c r="G471" s="16"/>
      <c r="K471" s="14"/>
      <c r="P471" s="14"/>
      <c r="Q471" s="14"/>
    </row>
    <row r="472" spans="2:17" hidden="1">
      <c r="B472" s="16"/>
      <c r="C472" s="16"/>
      <c r="D472" s="16"/>
      <c r="E472" s="16"/>
      <c r="F472" s="16"/>
      <c r="G472" s="16"/>
      <c r="K472" s="14"/>
      <c r="P472" s="14"/>
      <c r="Q472" s="14"/>
    </row>
    <row r="473" spans="2:17" hidden="1">
      <c r="B473" s="16"/>
      <c r="C473" s="16"/>
      <c r="D473" s="16"/>
      <c r="E473" s="16"/>
      <c r="F473" s="16"/>
      <c r="G473" s="16"/>
      <c r="K473" s="14"/>
      <c r="P473" s="14"/>
      <c r="Q473" s="14"/>
    </row>
    <row r="474" spans="2:17" hidden="1">
      <c r="B474" s="16"/>
      <c r="C474" s="16"/>
      <c r="D474" s="16"/>
      <c r="E474" s="16"/>
      <c r="F474" s="16"/>
      <c r="G474" s="16"/>
      <c r="K474" s="14"/>
      <c r="P474" s="14"/>
      <c r="Q474" s="14"/>
    </row>
    <row r="475" spans="2:17" hidden="1">
      <c r="B475" s="16"/>
      <c r="C475" s="16"/>
      <c r="D475" s="16"/>
      <c r="E475" s="16"/>
      <c r="F475" s="16"/>
      <c r="G475" s="16"/>
      <c r="K475" s="14"/>
      <c r="P475" s="14"/>
      <c r="Q475" s="14"/>
    </row>
    <row r="476" spans="2:17" hidden="1">
      <c r="B476" s="16"/>
      <c r="C476" s="16"/>
      <c r="D476" s="16"/>
      <c r="E476" s="16"/>
      <c r="F476" s="16"/>
      <c r="G476" s="16"/>
      <c r="K476" s="14"/>
      <c r="P476" s="14"/>
      <c r="Q476" s="14"/>
    </row>
    <row r="477" spans="2:17" hidden="1">
      <c r="B477" s="16"/>
      <c r="C477" s="16"/>
      <c r="D477" s="16"/>
      <c r="E477" s="16"/>
      <c r="F477" s="16"/>
      <c r="G477" s="16"/>
      <c r="K477" s="14"/>
      <c r="P477" s="14"/>
      <c r="Q477" s="14"/>
    </row>
    <row r="478" spans="2:17" hidden="1">
      <c r="B478" s="16"/>
      <c r="C478" s="16"/>
      <c r="D478" s="16"/>
      <c r="E478" s="16"/>
      <c r="F478" s="16"/>
      <c r="G478" s="16"/>
      <c r="K478" s="14"/>
      <c r="P478" s="14"/>
      <c r="Q478" s="14"/>
    </row>
    <row r="479" spans="2:17" hidden="1">
      <c r="B479" s="16"/>
      <c r="C479" s="16"/>
      <c r="D479" s="16"/>
      <c r="E479" s="16"/>
      <c r="F479" s="16"/>
      <c r="G479" s="16"/>
      <c r="K479" s="14"/>
      <c r="P479" s="14"/>
      <c r="Q479" s="14"/>
    </row>
    <row r="480" spans="2:17" hidden="1">
      <c r="B480" s="16"/>
      <c r="C480" s="16"/>
      <c r="D480" s="16"/>
      <c r="E480" s="16"/>
      <c r="F480" s="16"/>
      <c r="G480" s="16"/>
      <c r="K480" s="14"/>
      <c r="P480" s="14"/>
      <c r="Q480" s="14"/>
    </row>
    <row r="481" spans="2:17" hidden="1">
      <c r="B481" s="16"/>
      <c r="C481" s="16"/>
      <c r="D481" s="16"/>
      <c r="E481" s="16"/>
      <c r="F481" s="16"/>
      <c r="G481" s="16"/>
      <c r="K481" s="14"/>
      <c r="P481" s="14"/>
      <c r="Q481" s="14"/>
    </row>
    <row r="482" spans="2:17" hidden="1">
      <c r="B482" s="16"/>
      <c r="C482" s="16"/>
      <c r="D482" s="16"/>
      <c r="E482" s="16"/>
      <c r="F482" s="16"/>
      <c r="G482" s="16"/>
      <c r="K482" s="14"/>
      <c r="P482" s="14"/>
      <c r="Q482" s="14"/>
    </row>
    <row r="483" spans="2:17" hidden="1">
      <c r="B483" s="16"/>
      <c r="C483" s="16"/>
      <c r="D483" s="16"/>
      <c r="E483" s="16"/>
      <c r="F483" s="16"/>
      <c r="G483" s="16"/>
      <c r="K483" s="14"/>
      <c r="P483" s="14"/>
      <c r="Q483" s="14"/>
    </row>
    <row r="484" spans="2:17" hidden="1">
      <c r="B484" s="16"/>
      <c r="C484" s="16"/>
      <c r="D484" s="16"/>
      <c r="E484" s="16"/>
      <c r="F484" s="16"/>
      <c r="G484" s="16"/>
      <c r="K484" s="14"/>
      <c r="P484" s="14"/>
      <c r="Q484" s="14"/>
    </row>
    <row r="485" spans="2:17" hidden="1">
      <c r="B485" s="16"/>
      <c r="C485" s="16"/>
      <c r="D485" s="16"/>
      <c r="E485" s="16"/>
      <c r="F485" s="16"/>
      <c r="G485" s="16"/>
      <c r="K485" s="14"/>
      <c r="P485" s="14"/>
      <c r="Q485" s="14"/>
    </row>
    <row r="486" spans="2:17" hidden="1">
      <c r="B486" s="16"/>
      <c r="C486" s="16"/>
      <c r="D486" s="16"/>
      <c r="E486" s="16"/>
      <c r="F486" s="16"/>
      <c r="G486" s="16"/>
      <c r="K486" s="14"/>
      <c r="P486" s="14"/>
      <c r="Q486" s="14"/>
    </row>
    <row r="487" spans="2:17" hidden="1">
      <c r="B487" s="16"/>
      <c r="C487" s="16"/>
      <c r="D487" s="16"/>
      <c r="E487" s="16"/>
      <c r="F487" s="16"/>
      <c r="G487" s="16"/>
      <c r="K487" s="14"/>
      <c r="P487" s="14"/>
      <c r="Q487" s="14"/>
    </row>
    <row r="488" spans="2:17" hidden="1">
      <c r="B488" s="16"/>
      <c r="C488" s="16"/>
      <c r="D488" s="16"/>
      <c r="E488" s="16"/>
      <c r="F488" s="16"/>
      <c r="G488" s="16"/>
      <c r="K488" s="14"/>
      <c r="P488" s="14"/>
      <c r="Q488" s="14"/>
    </row>
    <row r="489" spans="2:17" hidden="1">
      <c r="B489" s="16"/>
      <c r="C489" s="16"/>
      <c r="D489" s="16"/>
      <c r="E489" s="16"/>
      <c r="F489" s="16"/>
      <c r="G489" s="16"/>
      <c r="K489" s="14"/>
      <c r="P489" s="14"/>
      <c r="Q489" s="14"/>
    </row>
    <row r="490" spans="2:17" hidden="1">
      <c r="B490" s="16"/>
      <c r="C490" s="16"/>
      <c r="D490" s="16"/>
      <c r="E490" s="16"/>
      <c r="F490" s="16"/>
      <c r="G490" s="16"/>
      <c r="K490" s="14"/>
      <c r="P490" s="14"/>
      <c r="Q490" s="14"/>
    </row>
    <row r="491" spans="2:17" hidden="1">
      <c r="B491" s="16"/>
      <c r="C491" s="16"/>
      <c r="D491" s="16"/>
      <c r="E491" s="16"/>
      <c r="F491" s="16"/>
      <c r="G491" s="16"/>
      <c r="K491" s="14"/>
      <c r="P491" s="14"/>
      <c r="Q491" s="14"/>
    </row>
    <row r="492" spans="2:17" hidden="1">
      <c r="B492" s="16"/>
      <c r="C492" s="16"/>
      <c r="D492" s="16"/>
      <c r="E492" s="16"/>
      <c r="F492" s="16"/>
      <c r="G492" s="16"/>
      <c r="K492" s="14"/>
      <c r="P492" s="14"/>
      <c r="Q492" s="14"/>
    </row>
    <row r="493" spans="2:17" hidden="1">
      <c r="B493" s="16"/>
      <c r="C493" s="16"/>
      <c r="D493" s="16"/>
      <c r="E493" s="16"/>
      <c r="F493" s="16"/>
      <c r="G493" s="16"/>
      <c r="K493" s="14"/>
      <c r="P493" s="14"/>
      <c r="Q493" s="14"/>
    </row>
    <row r="494" spans="2:17" hidden="1">
      <c r="B494" s="16"/>
      <c r="C494" s="16"/>
      <c r="D494" s="16"/>
      <c r="E494" s="16"/>
      <c r="F494" s="16"/>
      <c r="G494" s="16"/>
      <c r="K494" s="14"/>
      <c r="P494" s="14"/>
      <c r="Q494" s="14"/>
    </row>
    <row r="495" spans="2:17" hidden="1">
      <c r="B495" s="16"/>
      <c r="C495" s="16"/>
      <c r="D495" s="16"/>
      <c r="E495" s="16"/>
      <c r="F495" s="16"/>
      <c r="G495" s="16"/>
      <c r="K495" s="14"/>
      <c r="P495" s="14"/>
      <c r="Q495" s="14"/>
    </row>
    <row r="496" spans="2:17" hidden="1">
      <c r="B496" s="16"/>
      <c r="C496" s="16"/>
      <c r="D496" s="16"/>
      <c r="E496" s="16"/>
      <c r="F496" s="16"/>
      <c r="G496" s="16"/>
      <c r="K496" s="14"/>
      <c r="P496" s="14"/>
      <c r="Q496" s="14"/>
    </row>
    <row r="497" spans="2:17" hidden="1">
      <c r="B497" s="16"/>
      <c r="C497" s="16"/>
      <c r="D497" s="16"/>
      <c r="E497" s="16"/>
      <c r="F497" s="16"/>
      <c r="G497" s="16"/>
      <c r="K497" s="14"/>
      <c r="P497" s="14"/>
      <c r="Q497" s="14"/>
    </row>
    <row r="498" spans="2:17" hidden="1">
      <c r="B498" s="16"/>
      <c r="C498" s="16"/>
      <c r="D498" s="16"/>
      <c r="E498" s="16"/>
      <c r="F498" s="16"/>
      <c r="G498" s="16"/>
      <c r="K498" s="14"/>
      <c r="P498" s="14"/>
      <c r="Q498" s="14"/>
    </row>
    <row r="499" spans="2:17" hidden="1">
      <c r="B499" s="16"/>
      <c r="C499" s="16"/>
      <c r="D499" s="16"/>
      <c r="E499" s="16"/>
      <c r="F499" s="16"/>
      <c r="G499" s="16"/>
      <c r="K499" s="14"/>
      <c r="P499" s="14"/>
      <c r="Q499" s="14"/>
    </row>
    <row r="500" spans="2:17" hidden="1">
      <c r="B500" s="16"/>
      <c r="C500" s="16"/>
      <c r="D500" s="16"/>
      <c r="E500" s="16"/>
      <c r="F500" s="16"/>
      <c r="G500" s="16"/>
      <c r="K500" s="14"/>
      <c r="P500" s="14"/>
      <c r="Q500" s="14"/>
    </row>
    <row r="501" spans="2:17" hidden="1">
      <c r="B501" s="16"/>
      <c r="C501" s="16"/>
      <c r="D501" s="16"/>
      <c r="E501" s="16"/>
      <c r="F501" s="16"/>
      <c r="G501" s="16"/>
      <c r="K501" s="14"/>
      <c r="P501" s="14"/>
      <c r="Q501" s="14"/>
    </row>
    <row r="502" spans="2:17" hidden="1">
      <c r="B502" s="16"/>
      <c r="C502" s="16"/>
      <c r="D502" s="16"/>
      <c r="E502" s="16"/>
      <c r="F502" s="16"/>
      <c r="G502" s="16"/>
      <c r="K502" s="14"/>
      <c r="P502" s="14"/>
      <c r="Q502" s="14"/>
    </row>
    <row r="503" spans="2:17" hidden="1">
      <c r="B503" s="16"/>
      <c r="C503" s="16"/>
      <c r="D503" s="16"/>
      <c r="E503" s="16"/>
      <c r="F503" s="16"/>
      <c r="G503" s="16"/>
      <c r="K503" s="14"/>
      <c r="P503" s="14"/>
      <c r="Q503" s="14"/>
    </row>
    <row r="504" spans="2:17" hidden="1">
      <c r="B504" s="16"/>
      <c r="C504" s="16"/>
      <c r="D504" s="16"/>
      <c r="E504" s="16"/>
      <c r="F504" s="16"/>
      <c r="G504" s="16"/>
      <c r="K504" s="14"/>
      <c r="P504" s="14"/>
      <c r="Q504" s="14"/>
    </row>
    <row r="505" spans="2:17" hidden="1">
      <c r="B505" s="16"/>
      <c r="C505" s="16"/>
      <c r="D505" s="16"/>
      <c r="E505" s="16"/>
      <c r="F505" s="16"/>
      <c r="G505" s="16"/>
      <c r="K505" s="14"/>
      <c r="P505" s="14"/>
      <c r="Q505" s="14"/>
    </row>
    <row r="506" spans="2:17" hidden="1">
      <c r="B506" s="16"/>
      <c r="C506" s="16"/>
      <c r="D506" s="16"/>
      <c r="E506" s="16"/>
      <c r="F506" s="16"/>
      <c r="G506" s="16"/>
      <c r="K506" s="14"/>
      <c r="P506" s="14"/>
      <c r="Q506" s="14"/>
    </row>
    <row r="507" spans="2:17" hidden="1">
      <c r="B507" s="16"/>
      <c r="C507" s="16"/>
      <c r="D507" s="16"/>
      <c r="E507" s="16"/>
      <c r="F507" s="16"/>
      <c r="G507" s="16"/>
      <c r="K507" s="14"/>
      <c r="P507" s="14"/>
      <c r="Q507" s="14"/>
    </row>
    <row r="508" spans="2:17" hidden="1">
      <c r="B508" s="16"/>
      <c r="C508" s="16"/>
      <c r="D508" s="16"/>
      <c r="E508" s="16"/>
      <c r="F508" s="16"/>
      <c r="G508" s="16"/>
      <c r="K508" s="14"/>
      <c r="P508" s="14"/>
      <c r="Q508" s="14"/>
    </row>
    <row r="509" spans="2:17" hidden="1">
      <c r="B509" s="16"/>
      <c r="C509" s="16"/>
      <c r="D509" s="16"/>
      <c r="E509" s="16"/>
      <c r="F509" s="16"/>
      <c r="G509" s="16"/>
      <c r="K509" s="14"/>
      <c r="P509" s="14"/>
      <c r="Q509" s="14"/>
    </row>
    <row r="510" spans="2:17" hidden="1">
      <c r="B510" s="16"/>
      <c r="C510" s="16"/>
      <c r="D510" s="16"/>
      <c r="E510" s="16"/>
      <c r="F510" s="16"/>
      <c r="G510" s="16"/>
      <c r="K510" s="14"/>
      <c r="P510" s="14"/>
      <c r="Q510" s="14"/>
    </row>
    <row r="511" spans="2:17" hidden="1">
      <c r="B511" s="16"/>
      <c r="C511" s="16"/>
      <c r="D511" s="16"/>
      <c r="E511" s="16"/>
      <c r="F511" s="16"/>
      <c r="G511" s="16"/>
      <c r="K511" s="14"/>
      <c r="P511" s="14"/>
      <c r="Q511" s="14"/>
    </row>
    <row r="512" spans="2:17" hidden="1">
      <c r="B512" s="16"/>
      <c r="C512" s="16"/>
      <c r="D512" s="16"/>
      <c r="E512" s="16"/>
      <c r="F512" s="16"/>
      <c r="G512" s="16"/>
      <c r="K512" s="14"/>
      <c r="P512" s="14"/>
      <c r="Q512" s="14"/>
    </row>
    <row r="513" spans="2:17" hidden="1">
      <c r="B513" s="16"/>
      <c r="C513" s="16"/>
      <c r="D513" s="16"/>
      <c r="E513" s="16"/>
      <c r="F513" s="16"/>
      <c r="G513" s="16"/>
      <c r="K513" s="14"/>
      <c r="P513" s="14"/>
      <c r="Q513" s="14"/>
    </row>
    <row r="514" spans="2:17" hidden="1">
      <c r="B514" s="16"/>
      <c r="C514" s="16"/>
      <c r="D514" s="16"/>
      <c r="E514" s="16"/>
      <c r="F514" s="16"/>
      <c r="G514" s="16"/>
      <c r="K514" s="14"/>
      <c r="P514" s="14"/>
      <c r="Q514" s="14"/>
    </row>
    <row r="515" spans="2:17" hidden="1">
      <c r="B515" s="16"/>
      <c r="C515" s="16"/>
      <c r="D515" s="16"/>
      <c r="E515" s="16"/>
      <c r="F515" s="16"/>
      <c r="G515" s="16"/>
      <c r="K515" s="14"/>
      <c r="P515" s="14"/>
      <c r="Q515" s="14"/>
    </row>
    <row r="516" spans="2:17" hidden="1">
      <c r="B516" s="16"/>
      <c r="C516" s="16"/>
      <c r="D516" s="16"/>
      <c r="E516" s="16"/>
      <c r="F516" s="16"/>
      <c r="G516" s="16"/>
      <c r="K516" s="14"/>
      <c r="P516" s="14"/>
      <c r="Q516" s="14"/>
    </row>
    <row r="517" spans="2:17" hidden="1">
      <c r="B517" s="16"/>
      <c r="C517" s="16"/>
      <c r="D517" s="16"/>
      <c r="E517" s="16"/>
      <c r="F517" s="16"/>
      <c r="G517" s="16"/>
      <c r="K517" s="14"/>
      <c r="P517" s="14"/>
      <c r="Q517" s="14"/>
    </row>
    <row r="518" spans="2:17" hidden="1">
      <c r="B518" s="16"/>
      <c r="C518" s="16"/>
      <c r="D518" s="16"/>
      <c r="E518" s="16"/>
      <c r="F518" s="16"/>
      <c r="G518" s="16"/>
      <c r="K518" s="14"/>
      <c r="P518" s="14"/>
      <c r="Q518" s="14"/>
    </row>
    <row r="519" spans="2:17" hidden="1">
      <c r="B519" s="16"/>
      <c r="C519" s="16"/>
      <c r="D519" s="16"/>
      <c r="E519" s="16"/>
      <c r="F519" s="16"/>
      <c r="G519" s="16"/>
      <c r="K519" s="14"/>
      <c r="P519" s="14"/>
      <c r="Q519" s="14"/>
    </row>
    <row r="520" spans="2:17" hidden="1">
      <c r="B520" s="16"/>
      <c r="C520" s="16"/>
      <c r="D520" s="16"/>
      <c r="E520" s="16"/>
      <c r="F520" s="16"/>
      <c r="G520" s="16"/>
      <c r="K520" s="14"/>
      <c r="P520" s="14"/>
      <c r="Q520" s="14"/>
    </row>
    <row r="521" spans="2:17" hidden="1">
      <c r="B521" s="16"/>
      <c r="C521" s="16"/>
      <c r="D521" s="16"/>
      <c r="E521" s="16"/>
      <c r="F521" s="16"/>
      <c r="G521" s="16"/>
      <c r="K521" s="14"/>
      <c r="P521" s="14"/>
      <c r="Q521" s="14"/>
    </row>
    <row r="522" spans="2:17" hidden="1">
      <c r="B522" s="16"/>
      <c r="C522" s="16"/>
      <c r="D522" s="16"/>
      <c r="E522" s="16"/>
      <c r="F522" s="16"/>
      <c r="G522" s="16"/>
      <c r="K522" s="14"/>
      <c r="P522" s="14"/>
      <c r="Q522" s="14"/>
    </row>
    <row r="523" spans="2:17" hidden="1">
      <c r="B523" s="16"/>
      <c r="C523" s="16"/>
      <c r="D523" s="16"/>
      <c r="E523" s="16"/>
      <c r="F523" s="16"/>
      <c r="G523" s="16"/>
      <c r="K523" s="14"/>
      <c r="P523" s="14"/>
      <c r="Q523" s="14"/>
    </row>
    <row r="524" spans="2:17" hidden="1">
      <c r="B524" s="16"/>
      <c r="C524" s="16"/>
      <c r="D524" s="16"/>
      <c r="E524" s="16"/>
      <c r="F524" s="16"/>
      <c r="G524" s="16"/>
      <c r="K524" s="14"/>
      <c r="P524" s="14"/>
      <c r="Q524" s="14"/>
    </row>
    <row r="525" spans="2:17" hidden="1">
      <c r="B525" s="16"/>
      <c r="C525" s="16"/>
      <c r="D525" s="16"/>
      <c r="E525" s="16"/>
      <c r="F525" s="16"/>
      <c r="G525" s="16"/>
      <c r="K525" s="14"/>
      <c r="P525" s="14"/>
      <c r="Q525" s="14"/>
    </row>
    <row r="526" spans="2:17" hidden="1">
      <c r="B526" s="16"/>
      <c r="C526" s="16"/>
      <c r="D526" s="16"/>
      <c r="E526" s="16"/>
      <c r="F526" s="16"/>
      <c r="G526" s="16"/>
      <c r="K526" s="14"/>
      <c r="P526" s="14"/>
      <c r="Q526" s="14"/>
    </row>
    <row r="527" spans="2:17" hidden="1">
      <c r="B527" s="16"/>
      <c r="C527" s="16"/>
      <c r="D527" s="16"/>
      <c r="E527" s="16"/>
      <c r="F527" s="16"/>
      <c r="G527" s="16"/>
      <c r="K527" s="14"/>
      <c r="P527" s="14"/>
      <c r="Q527" s="14"/>
    </row>
    <row r="528" spans="2:17" hidden="1">
      <c r="B528" s="16"/>
      <c r="C528" s="16"/>
      <c r="D528" s="16"/>
      <c r="E528" s="16"/>
      <c r="F528" s="16"/>
      <c r="G528" s="16"/>
      <c r="K528" s="14"/>
      <c r="P528" s="14"/>
      <c r="Q528" s="14"/>
    </row>
    <row r="529" spans="2:17" hidden="1">
      <c r="B529" s="16"/>
      <c r="C529" s="16"/>
      <c r="D529" s="16"/>
      <c r="E529" s="16"/>
      <c r="F529" s="16"/>
      <c r="G529" s="16"/>
      <c r="K529" s="14"/>
      <c r="P529" s="14"/>
      <c r="Q529" s="14"/>
    </row>
    <row r="530" spans="2:17" hidden="1">
      <c r="B530" s="16"/>
      <c r="C530" s="16"/>
      <c r="D530" s="16"/>
      <c r="E530" s="16"/>
      <c r="F530" s="16"/>
      <c r="G530" s="16"/>
      <c r="K530" s="14"/>
      <c r="P530" s="14"/>
      <c r="Q530" s="14"/>
    </row>
    <row r="531" spans="2:17" hidden="1">
      <c r="B531" s="16"/>
      <c r="C531" s="16"/>
      <c r="D531" s="16"/>
      <c r="E531" s="16"/>
      <c r="F531" s="16"/>
      <c r="G531" s="16"/>
      <c r="K531" s="14"/>
      <c r="P531" s="14"/>
      <c r="Q531" s="14"/>
    </row>
    <row r="532" spans="2:17" hidden="1">
      <c r="B532" s="16"/>
      <c r="C532" s="16"/>
      <c r="D532" s="16"/>
      <c r="E532" s="16"/>
      <c r="F532" s="16"/>
      <c r="G532" s="16"/>
      <c r="K532" s="14"/>
      <c r="P532" s="14"/>
      <c r="Q532" s="14"/>
    </row>
    <row r="533" spans="2:17" hidden="1">
      <c r="B533" s="16"/>
      <c r="C533" s="16"/>
      <c r="D533" s="16"/>
      <c r="E533" s="16"/>
      <c r="F533" s="16"/>
      <c r="G533" s="16"/>
      <c r="K533" s="14"/>
      <c r="P533" s="14"/>
      <c r="Q533" s="14"/>
    </row>
    <row r="534" spans="2:17" hidden="1">
      <c r="B534" s="16"/>
      <c r="C534" s="16"/>
      <c r="D534" s="16"/>
      <c r="E534" s="16"/>
      <c r="F534" s="16"/>
      <c r="G534" s="16"/>
      <c r="K534" s="14"/>
      <c r="P534" s="14"/>
      <c r="Q534" s="14"/>
    </row>
    <row r="535" spans="2:17" hidden="1">
      <c r="B535" s="16"/>
      <c r="C535" s="16"/>
      <c r="D535" s="16"/>
      <c r="E535" s="16"/>
      <c r="F535" s="16"/>
      <c r="G535" s="16"/>
      <c r="K535" s="14"/>
      <c r="P535" s="14"/>
      <c r="Q535" s="14"/>
    </row>
    <row r="536" spans="2:17" hidden="1">
      <c r="B536" s="16"/>
      <c r="C536" s="16"/>
      <c r="D536" s="16"/>
      <c r="E536" s="16"/>
      <c r="F536" s="16"/>
      <c r="G536" s="16"/>
      <c r="K536" s="14"/>
      <c r="P536" s="14"/>
      <c r="Q536" s="14"/>
    </row>
    <row r="537" spans="2:17" hidden="1">
      <c r="B537" s="16"/>
      <c r="C537" s="16"/>
      <c r="D537" s="16"/>
      <c r="E537" s="16"/>
      <c r="F537" s="16"/>
      <c r="G537" s="16"/>
      <c r="K537" s="14"/>
      <c r="P537" s="14"/>
      <c r="Q537" s="14"/>
    </row>
    <row r="538" spans="2:17" hidden="1">
      <c r="B538" s="16"/>
      <c r="C538" s="16"/>
      <c r="D538" s="16"/>
      <c r="E538" s="16"/>
      <c r="F538" s="16"/>
      <c r="G538" s="16"/>
      <c r="K538" s="14"/>
      <c r="P538" s="14"/>
      <c r="Q538" s="14"/>
    </row>
    <row r="539" spans="2:17" hidden="1">
      <c r="B539" s="16"/>
      <c r="C539" s="16"/>
      <c r="D539" s="16"/>
      <c r="E539" s="16"/>
      <c r="F539" s="16"/>
      <c r="G539" s="16"/>
      <c r="K539" s="14"/>
      <c r="P539" s="14"/>
      <c r="Q539" s="14"/>
    </row>
    <row r="540" spans="2:17" hidden="1">
      <c r="B540" s="16"/>
      <c r="C540" s="16"/>
      <c r="D540" s="16"/>
      <c r="E540" s="16"/>
      <c r="F540" s="16"/>
      <c r="G540" s="16"/>
      <c r="K540" s="14"/>
      <c r="P540" s="14"/>
      <c r="Q540" s="14"/>
    </row>
    <row r="541" spans="2:17" hidden="1">
      <c r="B541" s="16"/>
      <c r="C541" s="16"/>
      <c r="D541" s="16"/>
      <c r="E541" s="16"/>
      <c r="F541" s="16"/>
      <c r="G541" s="16"/>
      <c r="K541" s="14"/>
      <c r="P541" s="14"/>
      <c r="Q541" s="14"/>
    </row>
    <row r="542" spans="2:17" hidden="1">
      <c r="B542" s="16"/>
      <c r="C542" s="16"/>
      <c r="D542" s="16"/>
      <c r="E542" s="16"/>
      <c r="F542" s="16"/>
      <c r="G542" s="16"/>
      <c r="K542" s="14"/>
      <c r="P542" s="14"/>
      <c r="Q542" s="14"/>
    </row>
    <row r="543" spans="2:17" hidden="1">
      <c r="B543" s="16"/>
      <c r="C543" s="16"/>
      <c r="D543" s="16"/>
      <c r="E543" s="16"/>
      <c r="F543" s="16"/>
      <c r="G543" s="16"/>
      <c r="K543" s="14"/>
      <c r="P543" s="14"/>
      <c r="Q543" s="14"/>
    </row>
    <row r="544" spans="2:17" hidden="1">
      <c r="B544" s="16"/>
      <c r="C544" s="16"/>
      <c r="D544" s="16"/>
      <c r="E544" s="16"/>
      <c r="F544" s="16"/>
      <c r="G544" s="16"/>
      <c r="K544" s="14"/>
      <c r="P544" s="14"/>
      <c r="Q544" s="14"/>
    </row>
    <row r="545" spans="2:17" hidden="1">
      <c r="B545" s="16"/>
      <c r="C545" s="16"/>
      <c r="D545" s="16"/>
      <c r="E545" s="16"/>
      <c r="F545" s="16"/>
      <c r="G545" s="16"/>
      <c r="K545" s="14"/>
      <c r="P545" s="14"/>
      <c r="Q545" s="14"/>
    </row>
    <row r="546" spans="2:17" hidden="1">
      <c r="B546" s="16"/>
      <c r="C546" s="16"/>
      <c r="D546" s="16"/>
      <c r="E546" s="16"/>
      <c r="F546" s="16"/>
      <c r="G546" s="16"/>
      <c r="K546" s="14"/>
      <c r="P546" s="14"/>
      <c r="Q546" s="14"/>
    </row>
    <row r="547" spans="2:17" hidden="1">
      <c r="B547" s="16"/>
      <c r="C547" s="16"/>
      <c r="D547" s="16"/>
      <c r="E547" s="16"/>
      <c r="F547" s="16"/>
      <c r="G547" s="16"/>
      <c r="K547" s="14"/>
      <c r="P547" s="14"/>
      <c r="Q547" s="14"/>
    </row>
    <row r="548" spans="2:17" hidden="1">
      <c r="B548" s="16"/>
      <c r="C548" s="16"/>
      <c r="D548" s="16"/>
      <c r="E548" s="16"/>
      <c r="F548" s="16"/>
      <c r="G548" s="16"/>
      <c r="K548" s="14"/>
      <c r="P548" s="14"/>
      <c r="Q548" s="14"/>
    </row>
    <row r="549" spans="2:17" hidden="1">
      <c r="B549" s="16"/>
      <c r="C549" s="16"/>
      <c r="D549" s="16"/>
      <c r="E549" s="16"/>
      <c r="F549" s="16"/>
      <c r="G549" s="16"/>
      <c r="K549" s="14"/>
      <c r="P549" s="14"/>
      <c r="Q549" s="14"/>
    </row>
    <row r="550" spans="2:17" hidden="1">
      <c r="B550" s="16"/>
      <c r="C550" s="16"/>
      <c r="D550" s="16"/>
      <c r="E550" s="16"/>
      <c r="F550" s="16"/>
      <c r="G550" s="16"/>
      <c r="K550" s="14"/>
      <c r="P550" s="14"/>
      <c r="Q550" s="14"/>
    </row>
    <row r="551" spans="2:17" hidden="1">
      <c r="B551" s="16"/>
      <c r="C551" s="16"/>
      <c r="D551" s="16"/>
      <c r="E551" s="16"/>
      <c r="F551" s="16"/>
      <c r="G551" s="16"/>
      <c r="K551" s="14"/>
      <c r="P551" s="14"/>
      <c r="Q551" s="14"/>
    </row>
    <row r="552" spans="2:17" hidden="1">
      <c r="B552" s="16"/>
      <c r="C552" s="16"/>
      <c r="D552" s="16"/>
      <c r="E552" s="16"/>
      <c r="F552" s="16"/>
      <c r="G552" s="16"/>
      <c r="K552" s="14"/>
      <c r="P552" s="14"/>
      <c r="Q552" s="14"/>
    </row>
    <row r="553" spans="2:17" hidden="1">
      <c r="B553" s="16"/>
      <c r="C553" s="16"/>
      <c r="D553" s="16"/>
      <c r="E553" s="16"/>
      <c r="F553" s="16"/>
      <c r="G553" s="16"/>
      <c r="K553" s="14"/>
      <c r="P553" s="14"/>
      <c r="Q553" s="14"/>
    </row>
    <row r="554" spans="2:17" hidden="1">
      <c r="B554" s="16"/>
      <c r="C554" s="16"/>
      <c r="D554" s="16"/>
      <c r="E554" s="16"/>
      <c r="F554" s="16"/>
      <c r="G554" s="16"/>
      <c r="K554" s="14"/>
      <c r="P554" s="14"/>
      <c r="Q554" s="14"/>
    </row>
    <row r="555" spans="2:17" hidden="1">
      <c r="B555" s="16"/>
      <c r="C555" s="16"/>
      <c r="D555" s="16"/>
      <c r="E555" s="16"/>
      <c r="F555" s="16"/>
      <c r="G555" s="16"/>
      <c r="K555" s="14"/>
      <c r="P555" s="14"/>
      <c r="Q555" s="14"/>
    </row>
    <row r="556" spans="2:17" hidden="1">
      <c r="B556" s="16"/>
      <c r="C556" s="16"/>
      <c r="D556" s="16"/>
      <c r="E556" s="16"/>
      <c r="F556" s="16"/>
      <c r="G556" s="16"/>
      <c r="K556" s="14"/>
      <c r="P556" s="14"/>
      <c r="Q556" s="14"/>
    </row>
    <row r="557" spans="2:17" hidden="1">
      <c r="B557" s="16"/>
      <c r="C557" s="16"/>
      <c r="D557" s="16"/>
      <c r="E557" s="16"/>
      <c r="F557" s="16"/>
      <c r="G557" s="16"/>
      <c r="K557" s="14"/>
      <c r="P557" s="14"/>
      <c r="Q557" s="14"/>
    </row>
    <row r="558" spans="2:17" hidden="1">
      <c r="B558" s="16"/>
      <c r="C558" s="16"/>
      <c r="D558" s="16"/>
      <c r="E558" s="16"/>
      <c r="F558" s="16"/>
      <c r="G558" s="16"/>
      <c r="K558" s="14"/>
      <c r="P558" s="14"/>
      <c r="Q558" s="14"/>
    </row>
    <row r="559" spans="2:17" hidden="1">
      <c r="B559" s="16"/>
      <c r="C559" s="16"/>
      <c r="D559" s="16"/>
      <c r="E559" s="16"/>
      <c r="F559" s="16"/>
      <c r="G559" s="16"/>
      <c r="K559" s="14"/>
      <c r="P559" s="14"/>
      <c r="Q559" s="14"/>
    </row>
    <row r="560" spans="2:17" hidden="1">
      <c r="B560" s="16"/>
      <c r="C560" s="16"/>
      <c r="D560" s="16"/>
      <c r="E560" s="16"/>
      <c r="F560" s="16"/>
      <c r="G560" s="16"/>
      <c r="K560" s="14"/>
      <c r="P560" s="14"/>
      <c r="Q560" s="14"/>
    </row>
    <row r="561" spans="2:17" hidden="1">
      <c r="B561" s="16"/>
      <c r="C561" s="16"/>
      <c r="D561" s="16"/>
      <c r="E561" s="16"/>
      <c r="F561" s="16"/>
      <c r="G561" s="16"/>
      <c r="K561" s="14"/>
      <c r="P561" s="14"/>
      <c r="Q561" s="14"/>
    </row>
    <row r="562" spans="2:17" hidden="1">
      <c r="B562" s="16"/>
      <c r="C562" s="16"/>
      <c r="D562" s="16"/>
      <c r="E562" s="16"/>
      <c r="F562" s="16"/>
      <c r="G562" s="16"/>
      <c r="K562" s="14"/>
      <c r="P562" s="14"/>
      <c r="Q562" s="14"/>
    </row>
    <row r="563" spans="2:17" hidden="1">
      <c r="B563" s="16"/>
      <c r="C563" s="16"/>
      <c r="D563" s="16"/>
      <c r="E563" s="16"/>
      <c r="F563" s="16"/>
      <c r="G563" s="16"/>
      <c r="K563" s="14"/>
      <c r="P563" s="14"/>
      <c r="Q563" s="14"/>
    </row>
    <row r="564" spans="2:17" hidden="1">
      <c r="B564" s="16"/>
      <c r="C564" s="16"/>
      <c r="D564" s="16"/>
      <c r="E564" s="16"/>
      <c r="F564" s="16"/>
      <c r="G564" s="16"/>
      <c r="K564" s="14"/>
      <c r="P564" s="14"/>
      <c r="Q564" s="14"/>
    </row>
    <row r="565" spans="2:17" hidden="1">
      <c r="B565" s="16"/>
      <c r="C565" s="16"/>
      <c r="D565" s="16"/>
      <c r="E565" s="16"/>
      <c r="F565" s="16"/>
      <c r="G565" s="16"/>
      <c r="K565" s="14"/>
      <c r="P565" s="14"/>
      <c r="Q565" s="14"/>
    </row>
    <row r="566" spans="2:17" hidden="1">
      <c r="B566" s="16"/>
      <c r="C566" s="16"/>
      <c r="D566" s="16"/>
      <c r="E566" s="16"/>
      <c r="F566" s="16"/>
      <c r="G566" s="16"/>
      <c r="K566" s="14"/>
      <c r="P566" s="14"/>
      <c r="Q566" s="14"/>
    </row>
    <row r="567" spans="2:17" hidden="1">
      <c r="B567" s="16"/>
      <c r="C567" s="16"/>
      <c r="D567" s="16"/>
      <c r="E567" s="16"/>
      <c r="F567" s="16"/>
      <c r="G567" s="16"/>
      <c r="K567" s="14"/>
      <c r="P567" s="14"/>
      <c r="Q567" s="14"/>
    </row>
    <row r="568" spans="2:17" hidden="1">
      <c r="B568" s="16"/>
      <c r="C568" s="16"/>
      <c r="D568" s="16"/>
      <c r="E568" s="16"/>
      <c r="F568" s="16"/>
      <c r="G568" s="16"/>
      <c r="K568" s="14"/>
      <c r="P568" s="14"/>
      <c r="Q568" s="14"/>
    </row>
    <row r="569" spans="2:17" hidden="1">
      <c r="B569" s="16"/>
      <c r="C569" s="16"/>
      <c r="D569" s="16"/>
      <c r="E569" s="16"/>
      <c r="F569" s="16"/>
      <c r="G569" s="16"/>
      <c r="K569" s="14"/>
      <c r="P569" s="14"/>
      <c r="Q569" s="14"/>
    </row>
    <row r="570" spans="2:17" hidden="1">
      <c r="K570" s="14"/>
      <c r="P570" s="14"/>
      <c r="Q570" s="14"/>
    </row>
  </sheetData>
  <dataValidations count="1">
    <dataValidation allowBlank="1" showInputMessage="1" showErrorMessage="1" sqref="A1:J1048576 L1:O1048576 R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16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80" ht="26.25" customHeight="1">
      <c r="A6" s="102" t="s">
        <v>132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1425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223</v>
      </c>
      <c r="B13" t="s">
        <v>223</v>
      </c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1426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223</v>
      </c>
      <c r="B15" t="s">
        <v>223</v>
      </c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1427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1428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223</v>
      </c>
      <c r="B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1429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223</v>
      </c>
      <c r="B20" t="s">
        <v>223</v>
      </c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1430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223</v>
      </c>
      <c r="B22" t="s">
        <v>223</v>
      </c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1431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223</v>
      </c>
      <c r="B24" t="s">
        <v>223</v>
      </c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228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1425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1426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223</v>
      </c>
      <c r="B29" t="s">
        <v>223</v>
      </c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1427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1428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223</v>
      </c>
      <c r="B32" t="s">
        <v>223</v>
      </c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1429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223</v>
      </c>
      <c r="B34" t="s">
        <v>223</v>
      </c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1430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223</v>
      </c>
      <c r="B36" t="s">
        <v>223</v>
      </c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1431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223</v>
      </c>
      <c r="B38" t="s">
        <v>223</v>
      </c>
      <c r="D38" t="s">
        <v>223</v>
      </c>
      <c r="G38" s="65">
        <v>0</v>
      </c>
      <c r="H38" t="s">
        <v>223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8" t="s">
        <v>230</v>
      </c>
    </row>
    <row r="40" spans="1:16">
      <c r="A40" s="88" t="s">
        <v>339</v>
      </c>
    </row>
    <row r="41" spans="1:16">
      <c r="A41" s="88" t="s">
        <v>340</v>
      </c>
    </row>
    <row r="42" spans="1:16">
      <c r="A42" s="88" t="s">
        <v>341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1:71" ht="26.25" customHeight="1">
      <c r="A6" s="102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1432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223</v>
      </c>
      <c r="B13" t="s">
        <v>223</v>
      </c>
      <c r="C13" t="s">
        <v>223</v>
      </c>
      <c r="F13" s="65">
        <v>0</v>
      </c>
      <c r="G13" t="s">
        <v>223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1433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223</v>
      </c>
      <c r="B15" t="s">
        <v>223</v>
      </c>
      <c r="C15" t="s">
        <v>223</v>
      </c>
      <c r="F15" s="65">
        <v>0</v>
      </c>
      <c r="G15" t="s">
        <v>223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1434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223</v>
      </c>
      <c r="B17" t="s">
        <v>223</v>
      </c>
      <c r="C17" t="s">
        <v>223</v>
      </c>
      <c r="F17" s="65">
        <v>0</v>
      </c>
      <c r="G17" t="s">
        <v>223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1435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223</v>
      </c>
      <c r="B19" t="s">
        <v>223</v>
      </c>
      <c r="C19" t="s">
        <v>223</v>
      </c>
      <c r="F19" s="65">
        <v>0</v>
      </c>
      <c r="G19" t="s">
        <v>223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979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F21" s="65">
        <v>0</v>
      </c>
      <c r="G21" t="s">
        <v>223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323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223</v>
      </c>
      <c r="B24" t="s">
        <v>223</v>
      </c>
      <c r="C24" t="s">
        <v>223</v>
      </c>
      <c r="F24" s="65">
        <v>0</v>
      </c>
      <c r="G24" t="s">
        <v>223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1436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223</v>
      </c>
      <c r="B26" t="s">
        <v>223</v>
      </c>
      <c r="C26" t="s">
        <v>223</v>
      </c>
      <c r="F26" s="65">
        <v>0</v>
      </c>
      <c r="G26" t="s">
        <v>223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8" t="s">
        <v>339</v>
      </c>
    </row>
    <row r="28" spans="1:15">
      <c r="A28" s="88" t="s">
        <v>340</v>
      </c>
    </row>
    <row r="29" spans="1:15">
      <c r="A29" s="88" t="s">
        <v>341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</row>
    <row r="6" spans="1:64" ht="26.25" customHeight="1">
      <c r="A6" s="102" t="s">
        <v>81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5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1437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I13" s="65">
        <v>0</v>
      </c>
      <c r="J13" t="s">
        <v>223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1438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I15" s="65">
        <v>0</v>
      </c>
      <c r="J15" t="s">
        <v>223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344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I17" s="65">
        <v>0</v>
      </c>
      <c r="J17" t="s">
        <v>223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979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I19" s="65">
        <v>0</v>
      </c>
      <c r="J19" t="s">
        <v>223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1439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I22" s="65">
        <v>0</v>
      </c>
      <c r="J22" t="s">
        <v>223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1440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8" t="s">
        <v>230</v>
      </c>
      <c r="C25" s="14"/>
      <c r="D25" s="14"/>
      <c r="E25" s="14"/>
    </row>
    <row r="26" spans="1:18">
      <c r="A26" s="88" t="s">
        <v>339</v>
      </c>
      <c r="C26" s="14"/>
      <c r="D26" s="14"/>
      <c r="E26" s="14"/>
    </row>
    <row r="27" spans="1:18">
      <c r="A27" s="88" t="s">
        <v>340</v>
      </c>
      <c r="C27" s="14"/>
      <c r="D27" s="14"/>
      <c r="E27" s="14"/>
    </row>
    <row r="28" spans="1:18">
      <c r="A28" s="88" t="s">
        <v>341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</row>
    <row r="6" spans="1:80" ht="26.25" customHeight="1">
      <c r="A6" s="102" t="s">
        <v>88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5" t="s">
        <v>54</v>
      </c>
      <c r="M7" s="105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5.99</v>
      </c>
      <c r="J10" s="7"/>
      <c r="K10" s="7"/>
      <c r="L10" s="64">
        <v>1.8700000000000001E-2</v>
      </c>
      <c r="M10" s="63">
        <v>23328794.609999999</v>
      </c>
      <c r="N10" s="7"/>
      <c r="O10" s="63">
        <v>28667.07648616</v>
      </c>
      <c r="P10" s="7"/>
      <c r="Q10" s="64">
        <v>1</v>
      </c>
      <c r="R10" s="64">
        <v>1.2800000000000001E-2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5.99</v>
      </c>
      <c r="L11" s="68">
        <v>1.8700000000000001E-2</v>
      </c>
      <c r="M11" s="69">
        <v>23328794.609999999</v>
      </c>
      <c r="O11" s="69">
        <v>28667.07648616</v>
      </c>
      <c r="Q11" s="68">
        <v>1</v>
      </c>
      <c r="R11" s="68">
        <v>1.2800000000000001E-2</v>
      </c>
    </row>
    <row r="12" spans="1:80">
      <c r="A12" s="67" t="s">
        <v>1437</v>
      </c>
      <c r="B12" s="14"/>
      <c r="C12" s="14"/>
      <c r="D12" s="14"/>
      <c r="I12" s="69">
        <v>11.26</v>
      </c>
      <c r="L12" s="68">
        <v>7.1000000000000004E-3</v>
      </c>
      <c r="M12" s="69">
        <v>6234047.4000000004</v>
      </c>
      <c r="O12" s="69">
        <v>9004.7604522000001</v>
      </c>
      <c r="Q12" s="68">
        <v>0.31409999999999999</v>
      </c>
      <c r="R12" s="68">
        <v>4.0000000000000001E-3</v>
      </c>
    </row>
    <row r="13" spans="1:80">
      <c r="A13" t="s">
        <v>1441</v>
      </c>
      <c r="B13" t="s">
        <v>1442</v>
      </c>
      <c r="C13" t="s">
        <v>122</v>
      </c>
      <c r="D13" t="s">
        <v>389</v>
      </c>
      <c r="E13" t="s">
        <v>390</v>
      </c>
      <c r="F13" t="s">
        <v>205</v>
      </c>
      <c r="G13" t="s">
        <v>206</v>
      </c>
      <c r="H13" t="s">
        <v>1443</v>
      </c>
      <c r="I13" s="65">
        <v>11.42</v>
      </c>
      <c r="J13" t="s">
        <v>101</v>
      </c>
      <c r="K13" s="66">
        <v>4.1000000000000002E-2</v>
      </c>
      <c r="L13" s="66">
        <v>7.1999999999999998E-3</v>
      </c>
      <c r="M13" s="65">
        <v>5040000.4000000004</v>
      </c>
      <c r="N13" s="65">
        <v>154.15</v>
      </c>
      <c r="O13" s="65">
        <v>7769.1606166000001</v>
      </c>
      <c r="P13" s="66">
        <v>1.1999999999999999E-3</v>
      </c>
      <c r="Q13" s="66">
        <v>0.27100000000000002</v>
      </c>
      <c r="R13" s="66">
        <v>3.5000000000000001E-3</v>
      </c>
    </row>
    <row r="14" spans="1:80">
      <c r="A14" t="s">
        <v>1444</v>
      </c>
      <c r="B14" t="s">
        <v>1445</v>
      </c>
      <c r="C14" t="s">
        <v>122</v>
      </c>
      <c r="D14" t="s">
        <v>1446</v>
      </c>
      <c r="E14" t="s">
        <v>425</v>
      </c>
      <c r="F14" t="s">
        <v>359</v>
      </c>
      <c r="G14" t="s">
        <v>149</v>
      </c>
      <c r="H14" t="s">
        <v>1447</v>
      </c>
      <c r="I14" s="65">
        <v>10.27</v>
      </c>
      <c r="J14" t="s">
        <v>101</v>
      </c>
      <c r="K14" s="66">
        <v>8.3000000000000001E-3</v>
      </c>
      <c r="L14" s="66">
        <v>6.3E-3</v>
      </c>
      <c r="M14" s="65">
        <v>1194047</v>
      </c>
      <c r="N14" s="65">
        <v>103.48</v>
      </c>
      <c r="O14" s="65">
        <v>1235.5998356</v>
      </c>
      <c r="P14" s="66">
        <v>3.3999999999999998E-3</v>
      </c>
      <c r="Q14" s="66">
        <v>4.3099999999999999E-2</v>
      </c>
      <c r="R14" s="66">
        <v>5.9999999999999995E-4</v>
      </c>
    </row>
    <row r="15" spans="1:80">
      <c r="A15" s="67" t="s">
        <v>1438</v>
      </c>
      <c r="B15" s="14"/>
      <c r="C15" s="14"/>
      <c r="D15" s="14"/>
      <c r="I15" s="69">
        <v>3.9</v>
      </c>
      <c r="L15" s="68">
        <v>2.3400000000000001E-2</v>
      </c>
      <c r="M15" s="69">
        <v>16404747.210000001</v>
      </c>
      <c r="O15" s="69">
        <v>17342.284873960001</v>
      </c>
      <c r="Q15" s="68">
        <v>0.60499999999999998</v>
      </c>
      <c r="R15" s="68">
        <v>7.7000000000000002E-3</v>
      </c>
    </row>
    <row r="16" spans="1:80">
      <c r="A16" t="s">
        <v>1448</v>
      </c>
      <c r="B16" t="s">
        <v>1449</v>
      </c>
      <c r="C16" t="s">
        <v>122</v>
      </c>
      <c r="D16" t="s">
        <v>1450</v>
      </c>
      <c r="E16" t="s">
        <v>727</v>
      </c>
      <c r="F16" t="s">
        <v>359</v>
      </c>
      <c r="G16" t="s">
        <v>149</v>
      </c>
      <c r="H16" t="s">
        <v>930</v>
      </c>
      <c r="I16" s="65">
        <v>6.01</v>
      </c>
      <c r="J16" t="s">
        <v>101</v>
      </c>
      <c r="K16" s="66">
        <v>3.7400000000000003E-2</v>
      </c>
      <c r="L16" s="66">
        <v>1.78E-2</v>
      </c>
      <c r="M16" s="65">
        <v>1800000</v>
      </c>
      <c r="N16" s="65">
        <v>113.28</v>
      </c>
      <c r="O16" s="65">
        <v>2039.04</v>
      </c>
      <c r="P16" s="66">
        <v>2.3E-3</v>
      </c>
      <c r="Q16" s="66">
        <v>7.1099999999999997E-2</v>
      </c>
      <c r="R16" s="66">
        <v>8.9999999999999998E-4</v>
      </c>
    </row>
    <row r="17" spans="1:18">
      <c r="A17" t="s">
        <v>1451</v>
      </c>
      <c r="B17" t="s">
        <v>1452</v>
      </c>
      <c r="C17" t="s">
        <v>122</v>
      </c>
      <c r="D17" t="s">
        <v>1450</v>
      </c>
      <c r="E17" t="s">
        <v>727</v>
      </c>
      <c r="F17" t="s">
        <v>359</v>
      </c>
      <c r="G17" t="s">
        <v>149</v>
      </c>
      <c r="H17" t="s">
        <v>930</v>
      </c>
      <c r="I17" s="65">
        <v>2.63</v>
      </c>
      <c r="J17" t="s">
        <v>101</v>
      </c>
      <c r="K17" s="66">
        <v>2.5000000000000001E-2</v>
      </c>
      <c r="L17" s="66">
        <v>9.9000000000000008E-3</v>
      </c>
      <c r="M17" s="65">
        <v>1800000</v>
      </c>
      <c r="N17" s="65">
        <v>104.8</v>
      </c>
      <c r="O17" s="65">
        <v>1886.4</v>
      </c>
      <c r="P17" s="66">
        <v>2.5999999999999999E-3</v>
      </c>
      <c r="Q17" s="66">
        <v>6.5799999999999997E-2</v>
      </c>
      <c r="R17" s="66">
        <v>8.0000000000000004E-4</v>
      </c>
    </row>
    <row r="18" spans="1:18">
      <c r="A18" t="s">
        <v>1453</v>
      </c>
      <c r="B18" t="s">
        <v>1454</v>
      </c>
      <c r="C18" t="s">
        <v>122</v>
      </c>
      <c r="D18" t="s">
        <v>1011</v>
      </c>
      <c r="E18" t="s">
        <v>862</v>
      </c>
      <c r="F18" t="s">
        <v>540</v>
      </c>
      <c r="G18" t="s">
        <v>206</v>
      </c>
      <c r="H18" t="s">
        <v>1455</v>
      </c>
      <c r="I18" s="65">
        <v>4.99</v>
      </c>
      <c r="J18" t="s">
        <v>101</v>
      </c>
      <c r="K18" s="66">
        <v>3.3500000000000002E-2</v>
      </c>
      <c r="L18" s="66">
        <v>2.4299999999999999E-2</v>
      </c>
      <c r="M18" s="65">
        <v>4600000</v>
      </c>
      <c r="N18" s="65">
        <v>104.79</v>
      </c>
      <c r="O18" s="65">
        <v>4820.34</v>
      </c>
      <c r="P18" s="66">
        <v>4.5999999999999999E-3</v>
      </c>
      <c r="Q18" s="66">
        <v>0.1681</v>
      </c>
      <c r="R18" s="66">
        <v>2.2000000000000001E-3</v>
      </c>
    </row>
    <row r="19" spans="1:18">
      <c r="A19" t="s">
        <v>1456</v>
      </c>
      <c r="B19" t="s">
        <v>1457</v>
      </c>
      <c r="C19" t="s">
        <v>122</v>
      </c>
      <c r="D19" t="s">
        <v>1458</v>
      </c>
      <c r="E19" t="s">
        <v>680</v>
      </c>
      <c r="F19" t="s">
        <v>625</v>
      </c>
      <c r="G19" t="s">
        <v>206</v>
      </c>
      <c r="H19" t="s">
        <v>1459</v>
      </c>
      <c r="I19" s="65">
        <v>0.5</v>
      </c>
      <c r="J19" t="s">
        <v>101</v>
      </c>
      <c r="K19" s="66">
        <v>2.5700000000000001E-2</v>
      </c>
      <c r="L19" s="66">
        <v>1.6400000000000001E-2</v>
      </c>
      <c r="M19" s="65">
        <v>1800000</v>
      </c>
      <c r="N19" s="65">
        <v>100.47</v>
      </c>
      <c r="O19" s="65">
        <v>1808.46</v>
      </c>
      <c r="P19" s="66">
        <v>1.12E-2</v>
      </c>
      <c r="Q19" s="66">
        <v>6.3100000000000003E-2</v>
      </c>
      <c r="R19" s="66">
        <v>8.0000000000000004E-4</v>
      </c>
    </row>
    <row r="20" spans="1:18">
      <c r="A20" t="s">
        <v>1460</v>
      </c>
      <c r="B20" t="s">
        <v>1461</v>
      </c>
      <c r="C20" t="s">
        <v>122</v>
      </c>
      <c r="D20" t="s">
        <v>1462</v>
      </c>
      <c r="E20" t="s">
        <v>680</v>
      </c>
      <c r="F20" t="s">
        <v>630</v>
      </c>
      <c r="G20" t="s">
        <v>149</v>
      </c>
      <c r="H20" t="s">
        <v>1463</v>
      </c>
      <c r="I20" s="65">
        <v>4.21</v>
      </c>
      <c r="J20" t="s">
        <v>101</v>
      </c>
      <c r="K20" s="66">
        <v>4.4699999999999997E-2</v>
      </c>
      <c r="L20" s="66">
        <v>3.6200000000000003E-2</v>
      </c>
      <c r="M20" s="65">
        <v>2825013.67</v>
      </c>
      <c r="N20" s="65">
        <v>103.7</v>
      </c>
      <c r="O20" s="65">
        <v>2929.5391757900002</v>
      </c>
      <c r="P20" s="66">
        <v>4.7000000000000002E-3</v>
      </c>
      <c r="Q20" s="66">
        <v>0.1022</v>
      </c>
      <c r="R20" s="66">
        <v>1.2999999999999999E-3</v>
      </c>
    </row>
    <row r="21" spans="1:18">
      <c r="A21" t="s">
        <v>1464</v>
      </c>
      <c r="B21" t="s">
        <v>1465</v>
      </c>
      <c r="C21" t="s">
        <v>122</v>
      </c>
      <c r="D21" t="s">
        <v>1466</v>
      </c>
      <c r="E21" t="s">
        <v>531</v>
      </c>
      <c r="F21" t="s">
        <v>657</v>
      </c>
      <c r="G21" t="s">
        <v>149</v>
      </c>
      <c r="H21" t="s">
        <v>1467</v>
      </c>
      <c r="I21" s="65">
        <v>3.5</v>
      </c>
      <c r="J21" t="s">
        <v>101</v>
      </c>
      <c r="K21" s="66">
        <v>4.2999999999999997E-2</v>
      </c>
      <c r="L21" s="66">
        <v>2.64E-2</v>
      </c>
      <c r="M21" s="65">
        <v>3530000</v>
      </c>
      <c r="N21" s="65">
        <v>105.91</v>
      </c>
      <c r="O21" s="65">
        <v>3738.623</v>
      </c>
      <c r="P21" s="66">
        <v>1.7299999999999999E-2</v>
      </c>
      <c r="Q21" s="66">
        <v>0.13039999999999999</v>
      </c>
      <c r="R21" s="66">
        <v>1.6999999999999999E-3</v>
      </c>
    </row>
    <row r="22" spans="1:18">
      <c r="A22" t="s">
        <v>1468</v>
      </c>
      <c r="B22" t="s">
        <v>1469</v>
      </c>
      <c r="C22" t="s">
        <v>122</v>
      </c>
      <c r="D22" t="s">
        <v>1470</v>
      </c>
      <c r="E22" t="s">
        <v>652</v>
      </c>
      <c r="F22" t="s">
        <v>223</v>
      </c>
      <c r="G22" t="s">
        <v>666</v>
      </c>
      <c r="H22" t="s">
        <v>1471</v>
      </c>
      <c r="I22" s="65">
        <v>0</v>
      </c>
      <c r="J22" t="s">
        <v>101</v>
      </c>
      <c r="K22" s="66">
        <v>8.6499999999999994E-2</v>
      </c>
      <c r="L22" s="66">
        <v>0</v>
      </c>
      <c r="M22" s="65">
        <v>49733.54</v>
      </c>
      <c r="N22" s="65">
        <v>241.05</v>
      </c>
      <c r="O22" s="65">
        <v>119.88269817</v>
      </c>
      <c r="P22" s="66">
        <v>1.8E-3</v>
      </c>
      <c r="Q22" s="66">
        <v>4.1999999999999997E-3</v>
      </c>
      <c r="R22" s="66">
        <v>1E-4</v>
      </c>
    </row>
    <row r="23" spans="1:18">
      <c r="A23" s="67" t="s">
        <v>344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979</v>
      </c>
      <c r="B25" s="14"/>
      <c r="C25" s="14"/>
      <c r="D25" s="14"/>
      <c r="I25" s="69">
        <v>1.18</v>
      </c>
      <c r="L25" s="68">
        <v>2.9000000000000001E-2</v>
      </c>
      <c r="M25" s="69">
        <v>690000</v>
      </c>
      <c r="O25" s="69">
        <v>2320.03116</v>
      </c>
      <c r="Q25" s="68">
        <v>8.09E-2</v>
      </c>
      <c r="R25" s="68">
        <v>1E-3</v>
      </c>
    </row>
    <row r="26" spans="1:18">
      <c r="A26" t="s">
        <v>1472</v>
      </c>
      <c r="B26" t="s">
        <v>1473</v>
      </c>
      <c r="C26" t="s">
        <v>122</v>
      </c>
      <c r="D26" t="s">
        <v>1011</v>
      </c>
      <c r="E26" t="s">
        <v>862</v>
      </c>
      <c r="F26" t="s">
        <v>540</v>
      </c>
      <c r="G26" t="s">
        <v>206</v>
      </c>
      <c r="H26" t="s">
        <v>1474</v>
      </c>
      <c r="I26" s="65">
        <v>1.18</v>
      </c>
      <c r="J26" t="s">
        <v>105</v>
      </c>
      <c r="K26" s="66">
        <v>4.4499999999999998E-2</v>
      </c>
      <c r="L26" s="66">
        <v>2.9000000000000001E-2</v>
      </c>
      <c r="M26" s="65">
        <v>690000</v>
      </c>
      <c r="N26" s="65">
        <v>103.14</v>
      </c>
      <c r="O26" s="65">
        <v>2320.03116</v>
      </c>
      <c r="P26" s="66">
        <v>3.2000000000000002E-3</v>
      </c>
      <c r="Q26" s="66">
        <v>8.09E-2</v>
      </c>
      <c r="R26" s="66">
        <v>1E-3</v>
      </c>
    </row>
    <row r="27" spans="1:18">
      <c r="A27" s="67" t="s">
        <v>228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s="67" t="s">
        <v>345</v>
      </c>
      <c r="B28" s="14"/>
      <c r="C28" s="14"/>
      <c r="D28" s="14"/>
      <c r="I28" s="69">
        <v>0</v>
      </c>
      <c r="L28" s="68">
        <v>0</v>
      </c>
      <c r="M28" s="69">
        <v>0</v>
      </c>
      <c r="O28" s="69">
        <v>0</v>
      </c>
      <c r="Q28" s="68">
        <v>0</v>
      </c>
      <c r="R28" s="68">
        <v>0</v>
      </c>
    </row>
    <row r="29" spans="1:18">
      <c r="A29" t="s">
        <v>223</v>
      </c>
      <c r="B29" t="s">
        <v>223</v>
      </c>
      <c r="C29" s="14"/>
      <c r="D29" s="14"/>
      <c r="E29" t="s">
        <v>223</v>
      </c>
      <c r="F29" t="s">
        <v>223</v>
      </c>
      <c r="I29" s="65">
        <v>0</v>
      </c>
      <c r="J29" t="s">
        <v>223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  <c r="R29" s="66">
        <v>0</v>
      </c>
    </row>
    <row r="30" spans="1:18">
      <c r="A30" s="67" t="s">
        <v>346</v>
      </c>
      <c r="B30" s="14"/>
      <c r="C30" s="14"/>
      <c r="D30" s="14"/>
      <c r="I30" s="69">
        <v>0</v>
      </c>
      <c r="L30" s="68">
        <v>0</v>
      </c>
      <c r="M30" s="69">
        <v>0</v>
      </c>
      <c r="O30" s="69">
        <v>0</v>
      </c>
      <c r="Q30" s="68">
        <v>0</v>
      </c>
      <c r="R30" s="68">
        <v>0</v>
      </c>
    </row>
    <row r="31" spans="1:18">
      <c r="A31" t="s">
        <v>223</v>
      </c>
      <c r="B31" t="s">
        <v>223</v>
      </c>
      <c r="C31" s="14"/>
      <c r="D31" s="14"/>
      <c r="E31" t="s">
        <v>223</v>
      </c>
      <c r="F31" t="s">
        <v>223</v>
      </c>
      <c r="I31" s="65">
        <v>0</v>
      </c>
      <c r="J31" t="s">
        <v>223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  <c r="R31" s="66">
        <v>0</v>
      </c>
    </row>
    <row r="32" spans="1:18">
      <c r="A32" s="88" t="s">
        <v>230</v>
      </c>
      <c r="B32" s="14"/>
      <c r="C32" s="14"/>
      <c r="D32" s="14"/>
    </row>
    <row r="33" spans="1:4">
      <c r="A33" s="88" t="s">
        <v>339</v>
      </c>
      <c r="B33" s="14"/>
      <c r="C33" s="14"/>
      <c r="D33" s="14"/>
    </row>
    <row r="34" spans="1:4">
      <c r="A34" s="88" t="s">
        <v>340</v>
      </c>
      <c r="B34" s="14"/>
      <c r="C34" s="14"/>
      <c r="D34" s="14"/>
    </row>
    <row r="35" spans="1:4">
      <c r="A35" s="88" t="s">
        <v>341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</row>
    <row r="6" spans="1:97" ht="26.25" customHeight="1">
      <c r="A6" s="102" t="s">
        <v>90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223</v>
      </c>
      <c r="B12" t="s">
        <v>223</v>
      </c>
      <c r="C12" s="14"/>
      <c r="D12" s="14"/>
      <c r="E12" t="s">
        <v>223</v>
      </c>
      <c r="F12" t="s">
        <v>223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228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345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346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8" t="s">
        <v>230</v>
      </c>
      <c r="B18" s="14"/>
      <c r="C18" s="14"/>
      <c r="D18" s="14"/>
    </row>
    <row r="19" spans="1:12">
      <c r="A19" s="88" t="s">
        <v>339</v>
      </c>
      <c r="B19" s="14"/>
      <c r="C19" s="14"/>
      <c r="D19" s="14"/>
    </row>
    <row r="20" spans="1:12">
      <c r="A20" s="88" t="s">
        <v>340</v>
      </c>
      <c r="B20" s="14"/>
      <c r="C20" s="14"/>
      <c r="D20" s="14"/>
    </row>
    <row r="21" spans="1:12">
      <c r="A21" s="88" t="s">
        <v>341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4"/>
    </row>
    <row r="6" spans="1:54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6920069.9699999997</v>
      </c>
      <c r="F10" s="7"/>
      <c r="G10" s="63">
        <v>8176.7546765520001</v>
      </c>
      <c r="H10" s="7"/>
      <c r="I10" s="64">
        <v>1</v>
      </c>
      <c r="J10" s="64">
        <v>3.5999999999999999E-3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6920069.9699999997</v>
      </c>
      <c r="G11" s="69">
        <v>8176.7546765520001</v>
      </c>
      <c r="I11" s="68">
        <v>1</v>
      </c>
      <c r="J11" s="68">
        <v>3.5999999999999999E-3</v>
      </c>
    </row>
    <row r="12" spans="1:54">
      <c r="A12" s="67" t="s">
        <v>1475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223</v>
      </c>
      <c r="B13" t="s">
        <v>223</v>
      </c>
      <c r="C13" t="s">
        <v>223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1476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223</v>
      </c>
      <c r="B15" t="s">
        <v>223</v>
      </c>
      <c r="C15" t="s">
        <v>223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1477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223</v>
      </c>
      <c r="B17" t="s">
        <v>223</v>
      </c>
      <c r="C17" t="s">
        <v>223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1478</v>
      </c>
      <c r="B18" s="14"/>
      <c r="E18" s="69">
        <v>6920069.9699999997</v>
      </c>
      <c r="G18" s="69">
        <v>8176.7546765520001</v>
      </c>
      <c r="I18" s="68">
        <v>1</v>
      </c>
      <c r="J18" s="68">
        <v>3.5999999999999999E-3</v>
      </c>
    </row>
    <row r="19" spans="1:10">
      <c r="A19" t="s">
        <v>1479</v>
      </c>
      <c r="B19" t="s">
        <v>1480</v>
      </c>
      <c r="C19" t="s">
        <v>101</v>
      </c>
      <c r="D19" t="s">
        <v>1481</v>
      </c>
      <c r="E19" s="65">
        <v>6920069.9699999997</v>
      </c>
      <c r="F19" s="65">
        <v>118.16</v>
      </c>
      <c r="G19" s="65">
        <v>8176.7546765520001</v>
      </c>
      <c r="H19" s="66">
        <v>2.0400000000000001E-2</v>
      </c>
      <c r="I19" s="66">
        <v>1</v>
      </c>
      <c r="J19" s="66">
        <v>3.5999999999999999E-3</v>
      </c>
    </row>
    <row r="20" spans="1:10">
      <c r="A20" s="67" t="s">
        <v>228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1482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223</v>
      </c>
      <c r="B22" t="s">
        <v>223</v>
      </c>
      <c r="C22" t="s">
        <v>223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1483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223</v>
      </c>
      <c r="B24" t="s">
        <v>223</v>
      </c>
      <c r="C24" t="s">
        <v>223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1484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223</v>
      </c>
      <c r="B26" t="s">
        <v>223</v>
      </c>
      <c r="C26" t="s">
        <v>223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1485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223</v>
      </c>
      <c r="B28" t="s">
        <v>223</v>
      </c>
      <c r="C28" t="s">
        <v>223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8" t="s">
        <v>230</v>
      </c>
      <c r="B29" s="14"/>
    </row>
    <row r="30" spans="1:10">
      <c r="A30" s="88" t="s">
        <v>339</v>
      </c>
      <c r="B30" s="14"/>
    </row>
    <row r="31" spans="1:10">
      <c r="A31" s="88" t="s">
        <v>340</v>
      </c>
      <c r="B31" s="14"/>
    </row>
    <row r="32" spans="1:10">
      <c r="A32" s="88" t="s">
        <v>341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58" ht="26.25" customHeight="1">
      <c r="A6" s="102" t="s">
        <v>140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11800</v>
      </c>
      <c r="G10" s="7"/>
      <c r="H10" s="63">
        <v>48.982298498239999</v>
      </c>
      <c r="I10" s="7"/>
      <c r="J10" s="64">
        <v>1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1486</v>
      </c>
      <c r="B11" s="14"/>
      <c r="C11" s="14"/>
      <c r="F11" s="69">
        <v>11800</v>
      </c>
      <c r="H11" s="69">
        <v>48.982298498239999</v>
      </c>
      <c r="J11" s="68">
        <v>1</v>
      </c>
      <c r="K11" s="68">
        <v>0</v>
      </c>
    </row>
    <row r="12" spans="1:58">
      <c r="A12" t="s">
        <v>1487</v>
      </c>
      <c r="B12" t="s">
        <v>1488</v>
      </c>
      <c r="C12" t="s">
        <v>862</v>
      </c>
      <c r="D12" t="s">
        <v>101</v>
      </c>
      <c r="E12" t="s">
        <v>386</v>
      </c>
      <c r="F12" s="65">
        <v>5600</v>
      </c>
      <c r="G12" s="65">
        <v>87.309722539999996</v>
      </c>
      <c r="H12" s="65">
        <v>4.8893444622400004</v>
      </c>
      <c r="I12" s="66">
        <v>0</v>
      </c>
      <c r="J12" s="66">
        <v>9.98E-2</v>
      </c>
      <c r="K12" s="66">
        <v>0</v>
      </c>
    </row>
    <row r="13" spans="1:58">
      <c r="A13" t="s">
        <v>1489</v>
      </c>
      <c r="B13" t="s">
        <v>1490</v>
      </c>
      <c r="C13" t="s">
        <v>871</v>
      </c>
      <c r="D13" t="s">
        <v>101</v>
      </c>
      <c r="E13" t="s">
        <v>600</v>
      </c>
      <c r="F13" s="65">
        <v>6200</v>
      </c>
      <c r="G13" s="65">
        <v>711.17667800000004</v>
      </c>
      <c r="H13" s="65">
        <v>44.092954036000002</v>
      </c>
      <c r="I13" s="66">
        <v>0</v>
      </c>
      <c r="J13" s="66">
        <v>0.9002</v>
      </c>
      <c r="K13" s="66">
        <v>0</v>
      </c>
    </row>
    <row r="14" spans="1:58">
      <c r="A14" s="67" t="s">
        <v>1394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8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8">
      <c r="A16" s="88" t="s">
        <v>230</v>
      </c>
      <c r="B16" s="14"/>
      <c r="C16" s="14"/>
    </row>
    <row r="17" spans="1:3">
      <c r="A17" s="88" t="s">
        <v>339</v>
      </c>
      <c r="B17" s="14"/>
      <c r="C17" s="14"/>
    </row>
    <row r="18" spans="1:3">
      <c r="A18" s="88" t="s">
        <v>340</v>
      </c>
      <c r="B18" s="14"/>
      <c r="C18" s="14"/>
    </row>
    <row r="19" spans="1:3">
      <c r="A19" s="88" t="s">
        <v>341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51" ht="26.25" customHeight="1">
      <c r="A6" s="102" t="s">
        <v>141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1395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1396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1491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t="s">
        <v>223</v>
      </c>
      <c r="D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1397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t="s">
        <v>223</v>
      </c>
      <c r="D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979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223</v>
      </c>
      <c r="B21" t="s">
        <v>223</v>
      </c>
      <c r="C21" t="s">
        <v>223</v>
      </c>
      <c r="D21" t="s">
        <v>223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1395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t="s">
        <v>223</v>
      </c>
      <c r="D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1398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t="s">
        <v>223</v>
      </c>
      <c r="D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1397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t="s">
        <v>223</v>
      </c>
      <c r="D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1399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t="s">
        <v>223</v>
      </c>
      <c r="D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979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223</v>
      </c>
      <c r="B32" t="s">
        <v>223</v>
      </c>
      <c r="C32" t="s">
        <v>223</v>
      </c>
      <c r="D32" t="s">
        <v>223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8" t="s">
        <v>230</v>
      </c>
      <c r="B33" s="14"/>
      <c r="C33" s="14"/>
    </row>
    <row r="34" spans="1:3">
      <c r="A34" s="88" t="s">
        <v>339</v>
      </c>
      <c r="B34" s="14"/>
      <c r="C34" s="14"/>
    </row>
    <row r="35" spans="1:3">
      <c r="A35" s="88" t="s">
        <v>340</v>
      </c>
      <c r="B35" s="14"/>
      <c r="C35" s="14"/>
    </row>
    <row r="36" spans="1:3">
      <c r="A36" s="88" t="s">
        <v>341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85" t="s">
        <v>46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2" s="16" customFormat="1">
      <c r="A6" s="87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194441.8811471198</v>
      </c>
      <c r="J9" s="64">
        <f>I9/$I$9</f>
        <v>1</v>
      </c>
      <c r="K9" s="64">
        <f>I9/'סכום נכסי הקרן'!$C$41</f>
        <v>8.647702744625016E-2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f>I11+I15</f>
        <v>194441.8811471198</v>
      </c>
      <c r="J10" s="68">
        <f t="shared" ref="J10:J24" si="0">I10/$I$9</f>
        <v>1</v>
      </c>
      <c r="K10" s="68">
        <f>I10/'סכום נכסי הקרן'!$C$41</f>
        <v>8.647702744625016E-2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f>I12+I13+I14</f>
        <v>134136.70478999979</v>
      </c>
      <c r="J11" s="68">
        <f t="shared" si="0"/>
        <v>0.68985500448079118</v>
      </c>
      <c r="K11" s="68">
        <f>I11/'סכום נכסי הקרן'!$C$41</f>
        <v>5.9656610156418398E-2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101</v>
      </c>
      <c r="G12" s="66">
        <v>0</v>
      </c>
      <c r="H12" s="66">
        <v>0</v>
      </c>
      <c r="I12" s="65">
        <f>126384.76139+7650.06399999978</f>
        <v>134034.82538999978</v>
      </c>
      <c r="J12" s="66">
        <f t="shared" si="0"/>
        <v>0.6893310463736233</v>
      </c>
      <c r="K12" s="66">
        <f>I12/'סכום נכסי הקרן'!$C$41</f>
        <v>5.9611299816804159E-2</v>
      </c>
    </row>
    <row r="13" spans="1:12">
      <c r="A13" t="s">
        <v>207</v>
      </c>
      <c r="B13" t="s">
        <v>203</v>
      </c>
      <c r="C13" t="s">
        <v>204</v>
      </c>
      <c r="D13" t="s">
        <v>205</v>
      </c>
      <c r="E13" t="s">
        <v>206</v>
      </c>
      <c r="F13" t="s">
        <v>101</v>
      </c>
      <c r="G13" s="66">
        <v>0</v>
      </c>
      <c r="H13" s="66">
        <v>0</v>
      </c>
      <c r="I13" s="65">
        <v>245.17021</v>
      </c>
      <c r="J13" s="66">
        <f t="shared" si="0"/>
        <v>1.2608919876397299E-3</v>
      </c>
      <c r="K13" s="66">
        <f>I13/'סכום נכסי הקרן'!$C$41</f>
        <v>1.0903819102187784E-4</v>
      </c>
    </row>
    <row r="14" spans="1:12">
      <c r="A14" t="s">
        <v>208</v>
      </c>
      <c r="B14" t="s">
        <v>203</v>
      </c>
      <c r="C14" t="s">
        <v>204</v>
      </c>
      <c r="D14" t="s">
        <v>205</v>
      </c>
      <c r="E14" t="s">
        <v>206</v>
      </c>
      <c r="F14" t="s">
        <v>101</v>
      </c>
      <c r="G14" s="66">
        <v>0</v>
      </c>
      <c r="H14" s="66">
        <v>0</v>
      </c>
      <c r="I14" s="65">
        <v>-143.29080999999999</v>
      </c>
      <c r="J14" s="66">
        <f t="shared" si="0"/>
        <v>-7.3693388047188469E-4</v>
      </c>
      <c r="K14" s="66">
        <f>I14/'סכום נכסי הקרן'!$C$41</f>
        <v>-6.3727851407638803E-5</v>
      </c>
    </row>
    <row r="15" spans="1:12">
      <c r="A15" s="67" t="s">
        <v>209</v>
      </c>
      <c r="C15" s="14"/>
      <c r="H15" s="68">
        <v>0</v>
      </c>
      <c r="I15" s="69">
        <v>60305.176357119999</v>
      </c>
      <c r="J15" s="68">
        <f t="shared" si="0"/>
        <v>0.31014499551920882</v>
      </c>
      <c r="K15" s="68">
        <f>I15/'סכום נכסי הקרן'!$C$41</f>
        <v>2.6820417289831752E-2</v>
      </c>
    </row>
    <row r="16" spans="1:12">
      <c r="A16" t="s">
        <v>210</v>
      </c>
      <c r="B16" t="s">
        <v>211</v>
      </c>
      <c r="C16" t="s">
        <v>204</v>
      </c>
      <c r="D16" t="s">
        <v>205</v>
      </c>
      <c r="E16" t="s">
        <v>206</v>
      </c>
      <c r="F16" t="s">
        <v>109</v>
      </c>
      <c r="G16" s="66">
        <v>0</v>
      </c>
      <c r="H16" s="66">
        <v>0</v>
      </c>
      <c r="I16" s="65">
        <v>510.18325285200001</v>
      </c>
      <c r="J16" s="66">
        <f t="shared" si="0"/>
        <v>2.6238341752411972E-3</v>
      </c>
      <c r="K16" s="66">
        <f>I16/'סכום נכסי הקרן'!$C$41</f>
        <v>2.2690137998674216E-4</v>
      </c>
    </row>
    <row r="17" spans="1:11">
      <c r="A17" t="s">
        <v>212</v>
      </c>
      <c r="B17" t="s">
        <v>211</v>
      </c>
      <c r="C17" t="s">
        <v>204</v>
      </c>
      <c r="D17" t="s">
        <v>205</v>
      </c>
      <c r="E17" t="s">
        <v>206</v>
      </c>
      <c r="F17" t="s">
        <v>109</v>
      </c>
      <c r="G17" s="66">
        <v>0</v>
      </c>
      <c r="H17" s="66">
        <v>0</v>
      </c>
      <c r="I17" s="65">
        <v>-499.95533077200002</v>
      </c>
      <c r="J17" s="66">
        <f t="shared" si="0"/>
        <v>-2.5712327396880141E-3</v>
      </c>
      <c r="K17" s="66">
        <f>I17/'סכום נכסי הקרן'!$C$41</f>
        <v>-2.2235256420069735E-4</v>
      </c>
    </row>
    <row r="18" spans="1:11">
      <c r="A18" t="s">
        <v>213</v>
      </c>
      <c r="B18" t="s">
        <v>214</v>
      </c>
      <c r="C18" t="s">
        <v>204</v>
      </c>
      <c r="D18" t="s">
        <v>205</v>
      </c>
      <c r="E18" t="s">
        <v>206</v>
      </c>
      <c r="F18" t="s">
        <v>105</v>
      </c>
      <c r="G18" s="66">
        <v>0</v>
      </c>
      <c r="H18" s="66">
        <v>0</v>
      </c>
      <c r="I18" s="65">
        <v>60189.251295200003</v>
      </c>
      <c r="J18" s="66">
        <f t="shared" si="0"/>
        <v>0.3095488016270489</v>
      </c>
      <c r="K18" s="66">
        <f>I18/'סכום נכסי הקרן'!$C$41</f>
        <v>2.6768860214256153E-2</v>
      </c>
    </row>
    <row r="19" spans="1:11">
      <c r="A19" t="s">
        <v>215</v>
      </c>
      <c r="B19" t="s">
        <v>214</v>
      </c>
      <c r="C19" t="s">
        <v>204</v>
      </c>
      <c r="D19" t="s">
        <v>205</v>
      </c>
      <c r="E19" t="s">
        <v>206</v>
      </c>
      <c r="F19" t="s">
        <v>105</v>
      </c>
      <c r="G19" s="66">
        <v>0</v>
      </c>
      <c r="H19" s="66">
        <v>0</v>
      </c>
      <c r="I19" s="65">
        <v>-2707.5657138000001</v>
      </c>
      <c r="J19" s="66">
        <f t="shared" si="0"/>
        <v>-1.3924807237137278E-2</v>
      </c>
      <c r="K19" s="66">
        <f>I19/'סכום נכסי הקרן'!$C$41</f>
        <v>-1.2041759376296632E-3</v>
      </c>
    </row>
    <row r="20" spans="1:11">
      <c r="A20" t="s">
        <v>216</v>
      </c>
      <c r="B20" t="s">
        <v>217</v>
      </c>
      <c r="C20" t="s">
        <v>204</v>
      </c>
      <c r="D20" t="s">
        <v>205</v>
      </c>
      <c r="E20" t="s">
        <v>206</v>
      </c>
      <c r="F20" t="s">
        <v>119</v>
      </c>
      <c r="G20" s="66">
        <v>0</v>
      </c>
      <c r="H20" s="66">
        <v>0</v>
      </c>
      <c r="I20" s="65">
        <v>2443.32627525</v>
      </c>
      <c r="J20" s="66">
        <f t="shared" si="0"/>
        <v>1.2565843638394527E-2</v>
      </c>
      <c r="K20" s="66">
        <f>I20/'סכום נכסי הקרן'!$C$41</f>
        <v>1.0866568052027314E-3</v>
      </c>
    </row>
    <row r="21" spans="1:11">
      <c r="A21" t="s">
        <v>218</v>
      </c>
      <c r="B21" t="s">
        <v>219</v>
      </c>
      <c r="C21" t="s">
        <v>204</v>
      </c>
      <c r="D21" t="s">
        <v>205</v>
      </c>
      <c r="E21" t="s">
        <v>206</v>
      </c>
      <c r="F21" t="s">
        <v>199</v>
      </c>
      <c r="G21" s="66">
        <v>0</v>
      </c>
      <c r="H21" s="66">
        <v>0</v>
      </c>
      <c r="I21" s="65">
        <v>28.982958415999999</v>
      </c>
      <c r="J21" s="66">
        <f t="shared" si="0"/>
        <v>1.4905717968275947E-4</v>
      </c>
      <c r="K21" s="66">
        <f>I21/'סכום נכסי הקרן'!$C$41</f>
        <v>1.2890021818486634E-5</v>
      </c>
    </row>
    <row r="22" spans="1:11">
      <c r="A22" t="s">
        <v>220</v>
      </c>
      <c r="B22" t="s">
        <v>221</v>
      </c>
      <c r="C22" t="s">
        <v>204</v>
      </c>
      <c r="D22" t="s">
        <v>205</v>
      </c>
      <c r="E22" t="s">
        <v>206</v>
      </c>
      <c r="F22" t="s">
        <v>112</v>
      </c>
      <c r="G22" s="66">
        <v>0</v>
      </c>
      <c r="H22" s="66">
        <v>0</v>
      </c>
      <c r="I22" s="65">
        <v>340.95361997399999</v>
      </c>
      <c r="J22" s="66">
        <f t="shared" si="0"/>
        <v>1.7534988756667375E-3</v>
      </c>
      <c r="K22" s="66">
        <f>I22/'סכום נכסי הקרן'!$C$41</f>
        <v>1.5163737039800126E-4</v>
      </c>
    </row>
    <row r="23" spans="1:11">
      <c r="A23" s="67" t="s">
        <v>222</v>
      </c>
      <c r="C23" s="14"/>
      <c r="H23" s="68">
        <v>0</v>
      </c>
      <c r="I23" s="69">
        <v>0</v>
      </c>
      <c r="J23" s="68">
        <f t="shared" si="0"/>
        <v>0</v>
      </c>
      <c r="K23" s="68">
        <f>I23/'סכום נכסי הקרן'!$C$41</f>
        <v>0</v>
      </c>
    </row>
    <row r="24" spans="1:11">
      <c r="A24" t="s">
        <v>223</v>
      </c>
      <c r="B24" t="s">
        <v>223</v>
      </c>
      <c r="C24" s="14"/>
      <c r="D24" t="s">
        <v>223</v>
      </c>
      <c r="F24" t="s">
        <v>223</v>
      </c>
      <c r="G24" s="66">
        <v>0</v>
      </c>
      <c r="H24" s="66">
        <v>0</v>
      </c>
      <c r="I24" s="65">
        <v>0</v>
      </c>
      <c r="J24" s="66">
        <f t="shared" si="0"/>
        <v>0</v>
      </c>
      <c r="K24" s="66">
        <f>I24/'סכום נכסי הקרן'!$C$41</f>
        <v>0</v>
      </c>
    </row>
    <row r="25" spans="1:11">
      <c r="A25" s="67" t="s">
        <v>224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s="14"/>
      <c r="D26" t="s">
        <v>223</v>
      </c>
      <c r="F26" t="s">
        <v>223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225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s="14"/>
      <c r="D28" t="s">
        <v>223</v>
      </c>
      <c r="F28" t="s">
        <v>223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226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s="14"/>
      <c r="D30" t="s">
        <v>223</v>
      </c>
      <c r="F30" t="s">
        <v>223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227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223</v>
      </c>
      <c r="B32" t="s">
        <v>223</v>
      </c>
      <c r="C32" s="14"/>
      <c r="D32" t="s">
        <v>223</v>
      </c>
      <c r="F32" t="s">
        <v>223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11">
      <c r="A33" s="67" t="s">
        <v>228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s="67" t="s">
        <v>229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223</v>
      </c>
      <c r="B35" t="s">
        <v>223</v>
      </c>
      <c r="C35" s="14"/>
      <c r="D35" t="s">
        <v>223</v>
      </c>
      <c r="F35" t="s">
        <v>223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s="67" t="s">
        <v>227</v>
      </c>
      <c r="C36" s="14"/>
      <c r="H36" s="68">
        <v>0</v>
      </c>
      <c r="I36" s="69">
        <v>0</v>
      </c>
      <c r="J36" s="68">
        <v>0</v>
      </c>
      <c r="K36" s="68">
        <v>0</v>
      </c>
    </row>
    <row r="37" spans="1:11">
      <c r="A37" t="s">
        <v>223</v>
      </c>
      <c r="B37" t="s">
        <v>223</v>
      </c>
      <c r="C37" s="14"/>
      <c r="D37" t="s">
        <v>223</v>
      </c>
      <c r="F37" t="s">
        <v>223</v>
      </c>
      <c r="G37" s="66">
        <v>0</v>
      </c>
      <c r="H37" s="66">
        <v>0</v>
      </c>
      <c r="I37" s="65">
        <v>0</v>
      </c>
      <c r="J37" s="66">
        <v>0</v>
      </c>
      <c r="K37" s="66">
        <v>0</v>
      </c>
    </row>
    <row r="38" spans="1:11">
      <c r="A38" t="s">
        <v>230</v>
      </c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4"/>
    </row>
    <row r="6" spans="1:48" ht="26.25" customHeight="1">
      <c r="A6" s="102" t="s">
        <v>142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200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1395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1396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1491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223</v>
      </c>
      <c r="B17" t="s">
        <v>223</v>
      </c>
      <c r="C17" t="s">
        <v>223</v>
      </c>
      <c r="D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1397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223</v>
      </c>
      <c r="B19" t="s">
        <v>223</v>
      </c>
      <c r="C19" t="s">
        <v>223</v>
      </c>
      <c r="D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979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223</v>
      </c>
      <c r="B21" t="s">
        <v>223</v>
      </c>
      <c r="C21" t="s">
        <v>223</v>
      </c>
      <c r="D21" t="s">
        <v>223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228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1395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223</v>
      </c>
      <c r="B24" t="s">
        <v>223</v>
      </c>
      <c r="C24" t="s">
        <v>223</v>
      </c>
      <c r="D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1398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223</v>
      </c>
      <c r="B26" t="s">
        <v>223</v>
      </c>
      <c r="C26" t="s">
        <v>223</v>
      </c>
      <c r="D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1397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223</v>
      </c>
      <c r="B28" t="s">
        <v>223</v>
      </c>
      <c r="C28" t="s">
        <v>223</v>
      </c>
      <c r="D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979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223</v>
      </c>
      <c r="B30" t="s">
        <v>223</v>
      </c>
      <c r="C30" t="s">
        <v>223</v>
      </c>
      <c r="D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8" t="s">
        <v>230</v>
      </c>
      <c r="B31" s="14"/>
      <c r="C31" s="14"/>
    </row>
    <row r="32" spans="1:10">
      <c r="A32" s="88" t="s">
        <v>339</v>
      </c>
      <c r="B32" s="14"/>
      <c r="C32" s="14"/>
    </row>
    <row r="33" spans="1:3">
      <c r="A33" s="88" t="s">
        <v>340</v>
      </c>
      <c r="B33" s="14"/>
      <c r="C33" s="14"/>
    </row>
    <row r="34" spans="1:3">
      <c r="A34" s="88" t="s">
        <v>341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02" t="s">
        <v>135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77" ht="26.25" customHeight="1">
      <c r="A6" s="102" t="s">
        <v>144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1425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223</v>
      </c>
      <c r="B13" t="s">
        <v>223</v>
      </c>
      <c r="C13" s="14"/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1426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223</v>
      </c>
      <c r="B15" t="s">
        <v>223</v>
      </c>
      <c r="C15" s="14"/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1427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1428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223</v>
      </c>
      <c r="B18" t="s">
        <v>223</v>
      </c>
      <c r="C18" s="14"/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1429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223</v>
      </c>
      <c r="B20" t="s">
        <v>223</v>
      </c>
      <c r="C20" s="14"/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1430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223</v>
      </c>
      <c r="B22" t="s">
        <v>223</v>
      </c>
      <c r="C22" s="14"/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1431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223</v>
      </c>
      <c r="B24" t="s">
        <v>223</v>
      </c>
      <c r="C24" s="14"/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228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1425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C27" s="14"/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1426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223</v>
      </c>
      <c r="B29" t="s">
        <v>223</v>
      </c>
      <c r="C29" s="14"/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1427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1428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223</v>
      </c>
      <c r="B32" t="s">
        <v>223</v>
      </c>
      <c r="C32" s="14"/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1429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223</v>
      </c>
      <c r="B34" t="s">
        <v>223</v>
      </c>
      <c r="C34" s="14"/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1430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223</v>
      </c>
      <c r="B36" t="s">
        <v>223</v>
      </c>
      <c r="C36" s="14"/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1431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223</v>
      </c>
      <c r="B38" t="s">
        <v>223</v>
      </c>
      <c r="C38" s="14"/>
      <c r="D38" t="s">
        <v>223</v>
      </c>
      <c r="G38" s="65">
        <v>0</v>
      </c>
      <c r="H38" t="s">
        <v>223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8" t="s">
        <v>230</v>
      </c>
      <c r="C39" s="14"/>
    </row>
    <row r="40" spans="1:16">
      <c r="A40" s="88" t="s">
        <v>339</v>
      </c>
      <c r="C40" s="14"/>
    </row>
    <row r="41" spans="1:16">
      <c r="A41" s="88" t="s">
        <v>340</v>
      </c>
      <c r="C41" s="14"/>
    </row>
    <row r="42" spans="1:16">
      <c r="A42" s="88" t="s">
        <v>341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5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2" t="s">
        <v>145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</row>
    <row r="6" spans="1:59" s="16" customFormat="1" ht="126">
      <c r="A6" s="40" t="s">
        <v>95</v>
      </c>
      <c r="B6" s="41" t="s">
        <v>146</v>
      </c>
      <c r="C6" s="41" t="s">
        <v>48</v>
      </c>
      <c r="D6" s="105" t="s">
        <v>49</v>
      </c>
      <c r="E6" s="105" t="s">
        <v>50</v>
      </c>
      <c r="F6" s="105" t="s">
        <v>70</v>
      </c>
      <c r="G6" s="105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5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3.41</v>
      </c>
      <c r="I9" s="15"/>
      <c r="J9" s="15"/>
      <c r="K9" s="15"/>
      <c r="L9" s="64">
        <v>7.0000000000000001E-3</v>
      </c>
      <c r="M9" s="63">
        <v>35381303.329999998</v>
      </c>
      <c r="N9" s="7"/>
      <c r="O9" s="63">
        <v>37156.467977788452</v>
      </c>
      <c r="P9" s="64">
        <v>1</v>
      </c>
      <c r="Q9" s="64">
        <v>1.66E-2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200</v>
      </c>
      <c r="H10" s="69">
        <v>3.41</v>
      </c>
      <c r="L10" s="68">
        <v>7.0000000000000001E-3</v>
      </c>
      <c r="M10" s="69">
        <v>35381303.329999998</v>
      </c>
      <c r="O10" s="69">
        <v>37156.467977788452</v>
      </c>
      <c r="P10" s="68">
        <v>1</v>
      </c>
      <c r="Q10" s="68">
        <v>1.66E-2</v>
      </c>
    </row>
    <row r="11" spans="1:59">
      <c r="A11" s="67" t="s">
        <v>1492</v>
      </c>
      <c r="H11" s="69">
        <v>3.41</v>
      </c>
      <c r="L11" s="68">
        <v>7.0000000000000001E-3</v>
      </c>
      <c r="M11" s="69">
        <v>35381303.329999998</v>
      </c>
      <c r="O11" s="69">
        <v>37156.467977788452</v>
      </c>
      <c r="P11" s="68">
        <v>1</v>
      </c>
      <c r="Q11" s="68">
        <v>1.66E-2</v>
      </c>
    </row>
    <row r="12" spans="1:59">
      <c r="A12" t="s">
        <v>1493</v>
      </c>
      <c r="B12" t="s">
        <v>1494</v>
      </c>
      <c r="C12" t="s">
        <v>1495</v>
      </c>
      <c r="D12" t="s">
        <v>1496</v>
      </c>
      <c r="E12" t="s">
        <v>420</v>
      </c>
      <c r="F12" t="s">
        <v>1497</v>
      </c>
      <c r="G12" t="s">
        <v>206</v>
      </c>
      <c r="H12" s="65">
        <v>5.46</v>
      </c>
      <c r="I12" t="s">
        <v>1498</v>
      </c>
      <c r="J12" t="s">
        <v>101</v>
      </c>
      <c r="K12" s="66">
        <v>2.1000000000000001E-2</v>
      </c>
      <c r="L12" s="77">
        <v>7.0000000000000001E-3</v>
      </c>
      <c r="M12" s="78">
        <v>35381303.329999998</v>
      </c>
      <c r="O12" s="78">
        <v>37156.467977788452</v>
      </c>
      <c r="P12" s="77">
        <v>1</v>
      </c>
      <c r="Q12" s="77">
        <v>1.66E-2</v>
      </c>
    </row>
    <row r="13" spans="1:59">
      <c r="A13" s="67" t="s">
        <v>1499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223</v>
      </c>
      <c r="C14" t="s">
        <v>223</v>
      </c>
      <c r="E14" t="s">
        <v>223</v>
      </c>
      <c r="H14" s="65">
        <v>0</v>
      </c>
      <c r="I14" t="s">
        <v>223</v>
      </c>
      <c r="J14" t="s">
        <v>223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1500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223</v>
      </c>
      <c r="C16" t="s">
        <v>223</v>
      </c>
      <c r="E16" t="s">
        <v>223</v>
      </c>
      <c r="H16" s="65">
        <v>0</v>
      </c>
      <c r="I16" t="s">
        <v>223</v>
      </c>
      <c r="J16" t="s">
        <v>223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1501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223</v>
      </c>
      <c r="C18" t="s">
        <v>223</v>
      </c>
      <c r="E18" t="s">
        <v>223</v>
      </c>
      <c r="H18" s="65">
        <v>0</v>
      </c>
      <c r="I18" t="s">
        <v>223</v>
      </c>
      <c r="J18" t="s">
        <v>223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1502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223</v>
      </c>
      <c r="C20" t="s">
        <v>223</v>
      </c>
      <c r="E20" t="s">
        <v>223</v>
      </c>
      <c r="H20" s="65">
        <v>0</v>
      </c>
      <c r="I20" t="s">
        <v>223</v>
      </c>
      <c r="J20" t="s">
        <v>223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1503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1504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223</v>
      </c>
      <c r="C23" t="s">
        <v>223</v>
      </c>
      <c r="E23" t="s">
        <v>223</v>
      </c>
      <c r="H23" s="65">
        <v>0</v>
      </c>
      <c r="I23" t="s">
        <v>223</v>
      </c>
      <c r="J23" t="s">
        <v>223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1505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223</v>
      </c>
      <c r="C25" t="s">
        <v>223</v>
      </c>
      <c r="E25" t="s">
        <v>223</v>
      </c>
      <c r="H25" s="65">
        <v>0</v>
      </c>
      <c r="I25" t="s">
        <v>223</v>
      </c>
      <c r="J25" t="s">
        <v>223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1506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223</v>
      </c>
      <c r="C27" t="s">
        <v>223</v>
      </c>
      <c r="E27" t="s">
        <v>223</v>
      </c>
      <c r="H27" s="65">
        <v>0</v>
      </c>
      <c r="I27" t="s">
        <v>223</v>
      </c>
      <c r="J27" t="s">
        <v>223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1507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223</v>
      </c>
      <c r="C29" t="s">
        <v>223</v>
      </c>
      <c r="E29" t="s">
        <v>223</v>
      </c>
      <c r="H29" s="65">
        <v>0</v>
      </c>
      <c r="I29" t="s">
        <v>223</v>
      </c>
      <c r="J29" t="s">
        <v>223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228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1508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223</v>
      </c>
      <c r="C32" t="s">
        <v>223</v>
      </c>
      <c r="E32" t="s">
        <v>223</v>
      </c>
      <c r="H32" s="65">
        <v>0</v>
      </c>
      <c r="I32" t="s">
        <v>223</v>
      </c>
      <c r="J32" t="s">
        <v>223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1500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223</v>
      </c>
      <c r="C34" t="s">
        <v>223</v>
      </c>
      <c r="E34" t="s">
        <v>223</v>
      </c>
      <c r="H34" s="65">
        <v>0</v>
      </c>
      <c r="I34" t="s">
        <v>223</v>
      </c>
      <c r="J34" t="s">
        <v>223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1501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223</v>
      </c>
      <c r="C36" t="s">
        <v>223</v>
      </c>
      <c r="E36" t="s">
        <v>223</v>
      </c>
      <c r="H36" s="65">
        <v>0</v>
      </c>
      <c r="I36" t="s">
        <v>223</v>
      </c>
      <c r="J36" t="s">
        <v>223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1507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223</v>
      </c>
      <c r="C38" t="s">
        <v>223</v>
      </c>
      <c r="E38" t="s">
        <v>223</v>
      </c>
      <c r="H38" s="65">
        <v>0</v>
      </c>
      <c r="I38" t="s">
        <v>223</v>
      </c>
      <c r="J38" t="s">
        <v>223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8" t="s">
        <v>230</v>
      </c>
    </row>
    <row r="40" spans="1:17">
      <c r="A40" s="88" t="s">
        <v>339</v>
      </c>
    </row>
    <row r="41" spans="1:17">
      <c r="A41" s="88" t="s">
        <v>340</v>
      </c>
    </row>
    <row r="42" spans="1:17">
      <c r="A42" s="88" t="s">
        <v>341</v>
      </c>
    </row>
    <row r="43" spans="1:17" hidden="1"/>
    <row r="44" spans="1:17" hidden="1"/>
    <row r="45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7" t="s">
        <v>152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1437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223</v>
      </c>
      <c r="B12" t="s">
        <v>223</v>
      </c>
      <c r="D12" t="s">
        <v>223</v>
      </c>
      <c r="F12" s="65">
        <v>0</v>
      </c>
      <c r="G12" t="s">
        <v>223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1438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223</v>
      </c>
      <c r="B14" t="s">
        <v>223</v>
      </c>
      <c r="D14" t="s">
        <v>223</v>
      </c>
      <c r="F14" s="65">
        <v>0</v>
      </c>
      <c r="G14" t="s">
        <v>223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1509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223</v>
      </c>
      <c r="B16" t="s">
        <v>223</v>
      </c>
      <c r="D16" t="s">
        <v>223</v>
      </c>
      <c r="F16" s="65">
        <v>0</v>
      </c>
      <c r="G16" t="s">
        <v>223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1510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223</v>
      </c>
      <c r="B18" t="s">
        <v>223</v>
      </c>
      <c r="D18" t="s">
        <v>223</v>
      </c>
      <c r="F18" s="65">
        <v>0</v>
      </c>
      <c r="G18" t="s">
        <v>223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979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223</v>
      </c>
      <c r="B20" t="s">
        <v>223</v>
      </c>
      <c r="D20" t="s">
        <v>223</v>
      </c>
      <c r="F20" s="65">
        <v>0</v>
      </c>
      <c r="G20" t="s">
        <v>223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D22" t="s">
        <v>223</v>
      </c>
      <c r="F22" s="65">
        <v>0</v>
      </c>
      <c r="G22" t="s">
        <v>223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8" t="s">
        <v>230</v>
      </c>
    </row>
    <row r="24" spans="1:14">
      <c r="A24" s="88" t="s">
        <v>339</v>
      </c>
    </row>
    <row r="25" spans="1:14">
      <c r="A25" s="88" t="s">
        <v>340</v>
      </c>
    </row>
    <row r="26" spans="1:14">
      <c r="A26" s="88" t="s">
        <v>341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7" t="s">
        <v>155</v>
      </c>
      <c r="B5" s="108"/>
      <c r="C5" s="108"/>
      <c r="D5" s="108"/>
      <c r="E5" s="108"/>
      <c r="F5" s="108"/>
      <c r="G5" s="108"/>
      <c r="H5" s="108"/>
      <c r="I5" s="109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1511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223</v>
      </c>
      <c r="D12" s="66">
        <v>0</v>
      </c>
      <c r="E12" t="s">
        <v>223</v>
      </c>
      <c r="F12" s="65">
        <v>0</v>
      </c>
      <c r="G12" s="66">
        <v>0</v>
      </c>
      <c r="H12" s="66">
        <v>0</v>
      </c>
    </row>
    <row r="13" spans="1:54">
      <c r="A13" s="67" t="s">
        <v>1512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223</v>
      </c>
      <c r="D14" s="66">
        <v>0</v>
      </c>
      <c r="E14" t="s">
        <v>223</v>
      </c>
      <c r="F14" s="65">
        <v>0</v>
      </c>
      <c r="G14" s="66">
        <v>0</v>
      </c>
      <c r="H14" s="66">
        <v>0</v>
      </c>
    </row>
    <row r="15" spans="1:54">
      <c r="A15" s="67" t="s">
        <v>228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1511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223</v>
      </c>
      <c r="D17" s="66">
        <v>0</v>
      </c>
      <c r="E17" t="s">
        <v>223</v>
      </c>
      <c r="F17" s="65">
        <v>0</v>
      </c>
      <c r="G17" s="66">
        <v>0</v>
      </c>
      <c r="H17" s="66">
        <v>0</v>
      </c>
    </row>
    <row r="18" spans="1:8">
      <c r="A18" s="67" t="s">
        <v>1512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223</v>
      </c>
      <c r="D19" s="66">
        <v>0</v>
      </c>
      <c r="E19" t="s">
        <v>223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7" t="s">
        <v>161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223</v>
      </c>
      <c r="C13" t="s">
        <v>223</v>
      </c>
      <c r="D13" s="16"/>
      <c r="E13" s="66">
        <v>0</v>
      </c>
      <c r="F13" t="s">
        <v>223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7" t="s">
        <v>166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27058.813765939001</v>
      </c>
      <c r="I9" s="64">
        <v>1</v>
      </c>
      <c r="J9" s="64">
        <v>1.21E-2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B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27058.813765939001</v>
      </c>
      <c r="I12" s="68">
        <v>1</v>
      </c>
      <c r="J12" s="68">
        <v>1.21E-2</v>
      </c>
    </row>
    <row r="13" spans="1:59">
      <c r="A13" t="s">
        <v>1513</v>
      </c>
      <c r="B13" t="s">
        <v>1514</v>
      </c>
      <c r="C13" t="s">
        <v>223</v>
      </c>
      <c r="D13" t="s">
        <v>666</v>
      </c>
      <c r="E13" s="66">
        <v>0</v>
      </c>
      <c r="F13" t="s">
        <v>112</v>
      </c>
      <c r="G13" s="66">
        <v>0</v>
      </c>
      <c r="H13" s="65">
        <v>678.97430393100001</v>
      </c>
      <c r="I13" s="66">
        <v>2.5100000000000001E-2</v>
      </c>
      <c r="J13" s="66">
        <v>2.9999999999999997E-4</v>
      </c>
    </row>
    <row r="14" spans="1:59">
      <c r="A14" t="s">
        <v>1515</v>
      </c>
      <c r="B14" t="s">
        <v>1516</v>
      </c>
      <c r="C14" t="s">
        <v>223</v>
      </c>
      <c r="D14" t="s">
        <v>666</v>
      </c>
      <c r="E14" s="66">
        <v>0</v>
      </c>
      <c r="F14" t="s">
        <v>199</v>
      </c>
      <c r="G14" s="66">
        <v>0</v>
      </c>
      <c r="H14" s="65">
        <v>831.38364501399997</v>
      </c>
      <c r="I14" s="66">
        <v>3.0700000000000002E-2</v>
      </c>
      <c r="J14" s="66">
        <v>4.0000000000000002E-4</v>
      </c>
    </row>
    <row r="15" spans="1:59">
      <c r="A15" t="s">
        <v>1517</v>
      </c>
      <c r="B15" t="s">
        <v>1518</v>
      </c>
      <c r="C15" t="s">
        <v>223</v>
      </c>
      <c r="D15" t="s">
        <v>666</v>
      </c>
      <c r="E15" s="66">
        <v>0</v>
      </c>
      <c r="F15" t="s">
        <v>119</v>
      </c>
      <c r="G15" s="66">
        <v>0</v>
      </c>
      <c r="H15" s="65">
        <v>4162.2208843500002</v>
      </c>
      <c r="I15" s="66">
        <v>0.15379999999999999</v>
      </c>
      <c r="J15" s="66">
        <v>1.9E-3</v>
      </c>
    </row>
    <row r="16" spans="1:59">
      <c r="A16" t="s">
        <v>1519</v>
      </c>
      <c r="B16" t="s">
        <v>1520</v>
      </c>
      <c r="C16" t="s">
        <v>223</v>
      </c>
      <c r="D16" t="s">
        <v>666</v>
      </c>
      <c r="E16" s="66">
        <v>0</v>
      </c>
      <c r="F16" t="s">
        <v>109</v>
      </c>
      <c r="G16" s="66">
        <v>0</v>
      </c>
      <c r="H16" s="65">
        <v>3.874916244</v>
      </c>
      <c r="I16" s="66">
        <v>1E-4</v>
      </c>
      <c r="J16" s="66">
        <v>0</v>
      </c>
    </row>
    <row r="17" spans="1:10">
      <c r="A17" t="s">
        <v>1521</v>
      </c>
      <c r="B17" t="s">
        <v>1522</v>
      </c>
      <c r="C17" t="s">
        <v>223</v>
      </c>
      <c r="D17" t="s">
        <v>666</v>
      </c>
      <c r="E17" s="66">
        <v>0</v>
      </c>
      <c r="F17" t="s">
        <v>105</v>
      </c>
      <c r="G17" s="66">
        <v>0</v>
      </c>
      <c r="H17" s="65">
        <v>21382.360016400002</v>
      </c>
      <c r="I17" s="66">
        <v>0.79020000000000001</v>
      </c>
      <c r="J17" s="66">
        <v>9.4999999999999998E-3</v>
      </c>
    </row>
    <row r="18" spans="1:10" hidden="1">
      <c r="C18" s="16"/>
      <c r="D18" s="16"/>
      <c r="E18" s="16"/>
      <c r="F18" s="16"/>
      <c r="G18" s="16"/>
    </row>
    <row r="19" spans="1:10" hidden="1">
      <c r="C19" s="16"/>
      <c r="D19" s="16"/>
      <c r="E19" s="16"/>
      <c r="F19" s="16"/>
      <c r="G19" s="16"/>
    </row>
    <row r="20" spans="1:10" hidden="1">
      <c r="C20" s="16"/>
      <c r="D20" s="16"/>
      <c r="E20" s="16"/>
      <c r="F20" s="16"/>
      <c r="G20" s="16"/>
    </row>
    <row r="21" spans="1:10" hidden="1">
      <c r="C21" s="16"/>
      <c r="D21" s="16"/>
      <c r="E21" s="16"/>
      <c r="F21" s="16"/>
      <c r="G21" s="16"/>
    </row>
    <row r="22" spans="1:10" hidden="1">
      <c r="C22" s="16"/>
      <c r="D22" s="16"/>
      <c r="E22" s="16"/>
      <c r="F22" s="16"/>
      <c r="G22" s="16"/>
    </row>
    <row r="23" spans="1:10" hidden="1">
      <c r="C23" s="16"/>
      <c r="D23" s="16"/>
      <c r="E23" s="16"/>
      <c r="F23" s="16"/>
      <c r="G23" s="16"/>
    </row>
    <row r="24" spans="1:10" hidden="1">
      <c r="C24" s="16"/>
      <c r="D24" s="16"/>
      <c r="E24" s="16"/>
      <c r="F24" s="16"/>
      <c r="G24" s="16"/>
    </row>
    <row r="25" spans="1:10" hidden="1">
      <c r="C25" s="16"/>
      <c r="D25" s="16"/>
      <c r="E25" s="16"/>
      <c r="F25" s="16"/>
      <c r="G25" s="16"/>
    </row>
    <row r="26" spans="1:10" hidden="1">
      <c r="C26" s="16"/>
      <c r="D26" s="16"/>
      <c r="E26" s="16"/>
      <c r="F26" s="16"/>
      <c r="G26" s="16"/>
    </row>
    <row r="27" spans="1:10" hidden="1">
      <c r="C27" s="16"/>
      <c r="D27" s="16"/>
      <c r="E27" s="16"/>
      <c r="F27" s="16"/>
      <c r="G27" s="16"/>
    </row>
    <row r="28" spans="1:10" hidden="1">
      <c r="C28" s="16"/>
      <c r="D28" s="16"/>
      <c r="E28" s="16"/>
      <c r="F28" s="16"/>
      <c r="G28" s="16"/>
    </row>
    <row r="29" spans="1:10" hidden="1">
      <c r="C29" s="16"/>
      <c r="D29" s="16"/>
      <c r="E29" s="16"/>
      <c r="F29" s="16"/>
      <c r="G29" s="16"/>
    </row>
    <row r="30" spans="1:10" hidden="1">
      <c r="C30" s="16"/>
      <c r="D30" s="16"/>
      <c r="E30" s="16"/>
      <c r="F30" s="16"/>
      <c r="G30" s="16"/>
    </row>
    <row r="31" spans="1:10" hidden="1">
      <c r="C31" s="16"/>
      <c r="D31" s="16"/>
      <c r="E31" s="16"/>
      <c r="F31" s="16"/>
      <c r="G31" s="16"/>
    </row>
    <row r="32" spans="1:10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7" t="s">
        <v>168</v>
      </c>
      <c r="B5" s="108"/>
      <c r="C5" s="108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200</v>
      </c>
      <c r="B10" s="69">
        <v>0</v>
      </c>
    </row>
    <row r="11" spans="1:16">
      <c r="A11" t="s">
        <v>223</v>
      </c>
      <c r="B11" s="65">
        <v>0</v>
      </c>
    </row>
    <row r="12" spans="1:16">
      <c r="A12" s="67" t="s">
        <v>228</v>
      </c>
      <c r="B12" s="69">
        <v>0</v>
      </c>
    </row>
    <row r="13" spans="1:16">
      <c r="A13" t="s">
        <v>223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2" t="s">
        <v>172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343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263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344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979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345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346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8" t="s">
        <v>230</v>
      </c>
      <c r="C24" s="14"/>
    </row>
    <row r="25" spans="1:15">
      <c r="A25" s="88" t="s">
        <v>339</v>
      </c>
      <c r="C25" s="14"/>
    </row>
    <row r="26" spans="1:15">
      <c r="A26" s="88" t="s">
        <v>341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2" t="s">
        <v>176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1437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1438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344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979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345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346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8" t="s">
        <v>230</v>
      </c>
      <c r="C24" s="14"/>
    </row>
    <row r="25" spans="1:15">
      <c r="A25" s="88" t="s">
        <v>339</v>
      </c>
      <c r="C25" s="14"/>
    </row>
    <row r="26" spans="1:15">
      <c r="A26" s="88" t="s">
        <v>341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23.28515625" style="13" bestFit="1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90" t="s">
        <v>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52" ht="27.75" customHeight="1">
      <c r="A6" s="93" t="s">
        <v>68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6" t="s">
        <v>191</v>
      </c>
      <c r="N7" s="41" t="s">
        <v>55</v>
      </c>
      <c r="O7" s="41" t="s">
        <v>188</v>
      </c>
      <c r="P7" s="41" t="s">
        <v>56</v>
      </c>
      <c r="Q7" s="97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4.74</v>
      </c>
      <c r="H10" s="7"/>
      <c r="I10" s="7"/>
      <c r="J10" s="64">
        <v>-3.5999999999999999E-3</v>
      </c>
      <c r="K10" s="63">
        <v>619825727.96000004</v>
      </c>
      <c r="L10" s="7"/>
      <c r="M10" s="63">
        <v>0</v>
      </c>
      <c r="N10" s="63">
        <v>705687.68199765682</v>
      </c>
      <c r="O10" s="7"/>
      <c r="P10" s="64">
        <v>1</v>
      </c>
      <c r="Q10" s="64">
        <v>0.31490000000000001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4.75</v>
      </c>
      <c r="J11" s="68">
        <v>-3.7000000000000002E-3</v>
      </c>
      <c r="K11" s="69">
        <v>617495727.96000004</v>
      </c>
      <c r="M11" s="69">
        <v>0</v>
      </c>
      <c r="N11" s="69">
        <v>696342.90986473497</v>
      </c>
      <c r="P11" s="68">
        <v>0.98680000000000001</v>
      </c>
      <c r="Q11" s="68">
        <v>0.31080000000000002</v>
      </c>
    </row>
    <row r="12" spans="1:52">
      <c r="A12" s="67" t="s">
        <v>231</v>
      </c>
      <c r="B12" s="14"/>
      <c r="C12" s="14"/>
      <c r="G12" s="69">
        <v>4.2300000000000004</v>
      </c>
      <c r="J12" s="68">
        <v>-1.3100000000000001E-2</v>
      </c>
      <c r="K12" s="69">
        <v>295007909.41000003</v>
      </c>
      <c r="M12" s="69">
        <v>0</v>
      </c>
      <c r="N12" s="69">
        <v>352836.82625511999</v>
      </c>
      <c r="P12" s="68">
        <v>0.5</v>
      </c>
      <c r="Q12" s="68">
        <v>0.1575</v>
      </c>
    </row>
    <row r="13" spans="1:52">
      <c r="A13" s="67" t="s">
        <v>232</v>
      </c>
      <c r="B13" s="14"/>
      <c r="C13" s="14"/>
      <c r="G13" s="69">
        <v>4.2300000000000004</v>
      </c>
      <c r="J13" s="68">
        <v>-1.3100000000000001E-2</v>
      </c>
      <c r="K13" s="69">
        <v>295007909.41000003</v>
      </c>
      <c r="M13" s="69">
        <v>0</v>
      </c>
      <c r="N13" s="69">
        <v>352836.82625511999</v>
      </c>
      <c r="P13" s="68">
        <v>0.5</v>
      </c>
      <c r="Q13" s="68">
        <v>0.1575</v>
      </c>
    </row>
    <row r="14" spans="1:52">
      <c r="A14" t="s">
        <v>233</v>
      </c>
      <c r="B14" t="s">
        <v>234</v>
      </c>
      <c r="C14" t="s">
        <v>99</v>
      </c>
      <c r="D14" t="s">
        <v>235</v>
      </c>
      <c r="F14" t="s">
        <v>236</v>
      </c>
      <c r="G14" s="65">
        <v>0.08</v>
      </c>
      <c r="H14" t="s">
        <v>101</v>
      </c>
      <c r="I14" s="66">
        <v>0.04</v>
      </c>
      <c r="J14" s="66">
        <v>1.24E-2</v>
      </c>
      <c r="K14" s="65">
        <v>12854520</v>
      </c>
      <c r="L14" s="65">
        <v>137.53</v>
      </c>
      <c r="M14" s="65">
        <v>0</v>
      </c>
      <c r="N14" s="65">
        <v>17678.821356</v>
      </c>
      <c r="O14" s="66">
        <v>1.1999999999999999E-3</v>
      </c>
      <c r="P14" s="66">
        <v>2.5100000000000001E-2</v>
      </c>
      <c r="Q14" s="66">
        <v>7.9000000000000008E-3</v>
      </c>
    </row>
    <row r="15" spans="1:52">
      <c r="A15" t="s">
        <v>237</v>
      </c>
      <c r="B15" t="s">
        <v>238</v>
      </c>
      <c r="C15" t="s">
        <v>99</v>
      </c>
      <c r="D15" t="s">
        <v>235</v>
      </c>
      <c r="F15" t="s">
        <v>239</v>
      </c>
      <c r="G15" s="65">
        <v>2.89</v>
      </c>
      <c r="H15" t="s">
        <v>101</v>
      </c>
      <c r="I15" s="66">
        <v>0.04</v>
      </c>
      <c r="J15" s="66">
        <v>-1.6E-2</v>
      </c>
      <c r="K15" s="65">
        <v>43314008.490000002</v>
      </c>
      <c r="L15" s="65">
        <v>152.28</v>
      </c>
      <c r="M15" s="65">
        <v>0</v>
      </c>
      <c r="N15" s="65">
        <v>65958.572128572006</v>
      </c>
      <c r="O15" s="66">
        <v>3.0999999999999999E-3</v>
      </c>
      <c r="P15" s="66">
        <v>9.35E-2</v>
      </c>
      <c r="Q15" s="66">
        <v>2.9399999999999999E-2</v>
      </c>
    </row>
    <row r="16" spans="1:52">
      <c r="A16" t="s">
        <v>240</v>
      </c>
      <c r="B16" t="s">
        <v>241</v>
      </c>
      <c r="C16" t="s">
        <v>99</v>
      </c>
      <c r="D16" t="s">
        <v>235</v>
      </c>
      <c r="F16" t="s">
        <v>242</v>
      </c>
      <c r="G16" s="65">
        <v>1.23</v>
      </c>
      <c r="H16" t="s">
        <v>101</v>
      </c>
      <c r="I16" s="66">
        <v>2.75E-2</v>
      </c>
      <c r="J16" s="66">
        <v>-1.89E-2</v>
      </c>
      <c r="K16" s="65">
        <v>24872027</v>
      </c>
      <c r="L16" s="65">
        <v>113.53</v>
      </c>
      <c r="M16" s="65">
        <v>0</v>
      </c>
      <c r="N16" s="65">
        <v>28237.212253099999</v>
      </c>
      <c r="O16" s="66">
        <v>1.4E-3</v>
      </c>
      <c r="P16" s="66">
        <v>0.04</v>
      </c>
      <c r="Q16" s="66">
        <v>1.26E-2</v>
      </c>
    </row>
    <row r="17" spans="1:17">
      <c r="A17" t="s">
        <v>243</v>
      </c>
      <c r="B17" t="s">
        <v>244</v>
      </c>
      <c r="C17" t="s">
        <v>99</v>
      </c>
      <c r="D17" t="s">
        <v>235</v>
      </c>
      <c r="F17" t="s">
        <v>245</v>
      </c>
      <c r="G17" s="65">
        <v>2.2000000000000002</v>
      </c>
      <c r="H17" t="s">
        <v>101</v>
      </c>
      <c r="I17" s="66">
        <v>1.7500000000000002E-2</v>
      </c>
      <c r="J17" s="66">
        <v>-1.7500000000000002E-2</v>
      </c>
      <c r="K17" s="65">
        <v>60206912.920000002</v>
      </c>
      <c r="L17" s="65">
        <v>112.94</v>
      </c>
      <c r="M17" s="65">
        <v>0</v>
      </c>
      <c r="N17" s="65">
        <v>67997.687451848004</v>
      </c>
      <c r="O17" s="66">
        <v>3.0999999999999999E-3</v>
      </c>
      <c r="P17" s="66">
        <v>9.64E-2</v>
      </c>
      <c r="Q17" s="66">
        <v>3.0300000000000001E-2</v>
      </c>
    </row>
    <row r="18" spans="1:17">
      <c r="A18" t="s">
        <v>246</v>
      </c>
      <c r="B18" t="s">
        <v>247</v>
      </c>
      <c r="C18" t="s">
        <v>99</v>
      </c>
      <c r="D18" t="s">
        <v>235</v>
      </c>
      <c r="F18" t="s">
        <v>248</v>
      </c>
      <c r="G18" s="65">
        <v>7.79</v>
      </c>
      <c r="H18" t="s">
        <v>101</v>
      </c>
      <c r="I18" s="66">
        <v>5.0000000000000001E-3</v>
      </c>
      <c r="J18" s="66">
        <v>-8.3999999999999995E-3</v>
      </c>
      <c r="K18" s="65">
        <v>40051450</v>
      </c>
      <c r="L18" s="65">
        <v>112.75</v>
      </c>
      <c r="M18" s="65">
        <v>0</v>
      </c>
      <c r="N18" s="65">
        <v>45158.009875000003</v>
      </c>
      <c r="O18" s="66">
        <v>2E-3</v>
      </c>
      <c r="P18" s="66">
        <v>6.4000000000000001E-2</v>
      </c>
      <c r="Q18" s="66">
        <v>2.0199999999999999E-2</v>
      </c>
    </row>
    <row r="19" spans="1:17">
      <c r="A19" t="s">
        <v>249</v>
      </c>
      <c r="B19" t="s">
        <v>250</v>
      </c>
      <c r="C19" t="s">
        <v>99</v>
      </c>
      <c r="D19" t="s">
        <v>235</v>
      </c>
      <c r="F19" t="s">
        <v>251</v>
      </c>
      <c r="G19" s="65">
        <v>5.07</v>
      </c>
      <c r="H19" t="s">
        <v>101</v>
      </c>
      <c r="I19" s="66">
        <v>1E-3</v>
      </c>
      <c r="J19" s="66">
        <v>-1.32E-2</v>
      </c>
      <c r="K19" s="65">
        <v>17560000</v>
      </c>
      <c r="L19" s="65">
        <v>109.2</v>
      </c>
      <c r="M19" s="65">
        <v>0</v>
      </c>
      <c r="N19" s="65">
        <v>19175.52</v>
      </c>
      <c r="O19" s="66">
        <v>2.0999999999999999E-3</v>
      </c>
      <c r="P19" s="66">
        <v>2.7199999999999998E-2</v>
      </c>
      <c r="Q19" s="66">
        <v>8.6E-3</v>
      </c>
    </row>
    <row r="20" spans="1:17">
      <c r="A20" t="s">
        <v>252</v>
      </c>
      <c r="B20" t="s">
        <v>253</v>
      </c>
      <c r="C20" t="s">
        <v>99</v>
      </c>
      <c r="D20" t="s">
        <v>235</v>
      </c>
      <c r="F20" t="s">
        <v>254</v>
      </c>
      <c r="G20" s="65">
        <v>4.2699999999999996</v>
      </c>
      <c r="H20" t="s">
        <v>101</v>
      </c>
      <c r="I20" s="66">
        <v>7.4999999999999997E-3</v>
      </c>
      <c r="J20" s="66">
        <v>-1.44E-2</v>
      </c>
      <c r="K20" s="65">
        <v>58312271</v>
      </c>
      <c r="L20" s="65">
        <v>112.46</v>
      </c>
      <c r="M20" s="65">
        <v>0</v>
      </c>
      <c r="N20" s="65">
        <v>65577.979966600004</v>
      </c>
      <c r="O20" s="66">
        <v>2.7000000000000001E-3</v>
      </c>
      <c r="P20" s="66">
        <v>9.2899999999999996E-2</v>
      </c>
      <c r="Q20" s="66">
        <v>2.93E-2</v>
      </c>
    </row>
    <row r="21" spans="1:17">
      <c r="A21" t="s">
        <v>255</v>
      </c>
      <c r="B21" t="s">
        <v>256</v>
      </c>
      <c r="C21" t="s">
        <v>99</v>
      </c>
      <c r="D21" t="s">
        <v>235</v>
      </c>
      <c r="F21" t="s">
        <v>257</v>
      </c>
      <c r="G21" s="65">
        <v>10.37</v>
      </c>
      <c r="H21" t="s">
        <v>101</v>
      </c>
      <c r="I21" s="66">
        <v>1E-3</v>
      </c>
      <c r="J21" s="66">
        <v>-5.4999999999999997E-3</v>
      </c>
      <c r="K21" s="65">
        <v>9500000</v>
      </c>
      <c r="L21" s="65">
        <v>108.59</v>
      </c>
      <c r="M21" s="65">
        <v>0</v>
      </c>
      <c r="N21" s="65">
        <v>10316.049999999999</v>
      </c>
      <c r="O21" s="66">
        <v>1.4E-3</v>
      </c>
      <c r="P21" s="66">
        <v>1.46E-2</v>
      </c>
      <c r="Q21" s="66">
        <v>4.5999999999999999E-3</v>
      </c>
    </row>
    <row r="22" spans="1:17">
      <c r="A22" t="s">
        <v>258</v>
      </c>
      <c r="B22" t="s">
        <v>259</v>
      </c>
      <c r="C22" t="s">
        <v>99</v>
      </c>
      <c r="D22" t="s">
        <v>235</v>
      </c>
      <c r="F22" t="s">
        <v>236</v>
      </c>
      <c r="G22" s="65">
        <v>5.82</v>
      </c>
      <c r="H22" t="s">
        <v>101</v>
      </c>
      <c r="I22" s="66">
        <v>7.4999999999999997E-3</v>
      </c>
      <c r="J22" s="66">
        <v>-1.61E-2</v>
      </c>
      <c r="K22" s="65">
        <v>23672146</v>
      </c>
      <c r="L22" s="65">
        <v>114.87</v>
      </c>
      <c r="M22" s="65">
        <v>0</v>
      </c>
      <c r="N22" s="65">
        <v>27192.194110199998</v>
      </c>
      <c r="O22" s="66">
        <v>1.1999999999999999E-3</v>
      </c>
      <c r="P22" s="66">
        <v>3.85E-2</v>
      </c>
      <c r="Q22" s="66">
        <v>1.21E-2</v>
      </c>
    </row>
    <row r="23" spans="1:17">
      <c r="A23" t="s">
        <v>260</v>
      </c>
      <c r="B23" t="s">
        <v>261</v>
      </c>
      <c r="C23" t="s">
        <v>99</v>
      </c>
      <c r="D23" t="s">
        <v>235</v>
      </c>
      <c r="F23" t="s">
        <v>262</v>
      </c>
      <c r="G23" s="65">
        <v>21.61</v>
      </c>
      <c r="H23" t="s">
        <v>101</v>
      </c>
      <c r="I23" s="66">
        <v>0.01</v>
      </c>
      <c r="J23" s="66">
        <v>3.0000000000000001E-3</v>
      </c>
      <c r="K23" s="65">
        <v>4664574</v>
      </c>
      <c r="L23" s="65">
        <v>118.87</v>
      </c>
      <c r="M23" s="65">
        <v>0</v>
      </c>
      <c r="N23" s="65">
        <v>5544.7791138000002</v>
      </c>
      <c r="O23" s="66">
        <v>2.9999999999999997E-4</v>
      </c>
      <c r="P23" s="66">
        <v>7.9000000000000008E-3</v>
      </c>
      <c r="Q23" s="66">
        <v>2.5000000000000001E-3</v>
      </c>
    </row>
    <row r="24" spans="1:17">
      <c r="A24" s="67" t="s">
        <v>263</v>
      </c>
      <c r="B24" s="14"/>
      <c r="C24" s="14"/>
      <c r="G24" s="69">
        <v>5.3</v>
      </c>
      <c r="J24" s="68">
        <v>5.8999999999999999E-3</v>
      </c>
      <c r="K24" s="69">
        <v>322487818.55000001</v>
      </c>
      <c r="M24" s="69">
        <v>0</v>
      </c>
      <c r="N24" s="69">
        <v>343506.08360961499</v>
      </c>
      <c r="P24" s="68">
        <v>0.48680000000000001</v>
      </c>
      <c r="Q24" s="68">
        <v>0.15329999999999999</v>
      </c>
    </row>
    <row r="25" spans="1:17">
      <c r="A25" s="67" t="s">
        <v>264</v>
      </c>
      <c r="B25" s="14"/>
      <c r="C25" s="14"/>
      <c r="G25" s="69">
        <v>0.77</v>
      </c>
      <c r="J25" s="68">
        <v>1E-4</v>
      </c>
      <c r="K25" s="69">
        <v>3000000</v>
      </c>
      <c r="M25" s="69">
        <v>0</v>
      </c>
      <c r="N25" s="69">
        <v>2999.7</v>
      </c>
      <c r="P25" s="68">
        <v>4.3E-3</v>
      </c>
      <c r="Q25" s="68">
        <v>1.2999999999999999E-3</v>
      </c>
    </row>
    <row r="26" spans="1:17">
      <c r="A26" t="s">
        <v>265</v>
      </c>
      <c r="B26" t="s">
        <v>266</v>
      </c>
      <c r="C26" t="s">
        <v>99</v>
      </c>
      <c r="D26" t="s">
        <v>235</v>
      </c>
      <c r="F26" t="s">
        <v>267</v>
      </c>
      <c r="G26" s="65">
        <v>0.77</v>
      </c>
      <c r="H26" t="s">
        <v>101</v>
      </c>
      <c r="I26" s="66">
        <v>0</v>
      </c>
      <c r="J26" s="66">
        <v>1E-4</v>
      </c>
      <c r="K26" s="65">
        <v>3000000</v>
      </c>
      <c r="L26" s="65">
        <v>99.99</v>
      </c>
      <c r="M26" s="65">
        <v>0</v>
      </c>
      <c r="N26" s="65">
        <v>2999.7</v>
      </c>
      <c r="O26" s="66">
        <v>2.9999999999999997E-4</v>
      </c>
      <c r="P26" s="66">
        <v>4.3E-3</v>
      </c>
      <c r="Q26" s="66">
        <v>1.2999999999999999E-3</v>
      </c>
    </row>
    <row r="27" spans="1:17">
      <c r="A27" s="67" t="s">
        <v>268</v>
      </c>
      <c r="B27" s="14"/>
      <c r="C27" s="14"/>
      <c r="G27" s="69">
        <v>5.35</v>
      </c>
      <c r="J27" s="68">
        <v>6.0000000000000001E-3</v>
      </c>
      <c r="K27" s="69">
        <v>317821151.55000001</v>
      </c>
      <c r="M27" s="69">
        <v>0</v>
      </c>
      <c r="N27" s="69">
        <v>338844.24994521501</v>
      </c>
      <c r="P27" s="68">
        <v>0.48020000000000002</v>
      </c>
      <c r="Q27" s="68">
        <v>0.1512</v>
      </c>
    </row>
    <row r="28" spans="1:17">
      <c r="A28" t="s">
        <v>269</v>
      </c>
      <c r="B28" t="s">
        <v>270</v>
      </c>
      <c r="C28" t="s">
        <v>99</v>
      </c>
      <c r="D28" t="s">
        <v>235</v>
      </c>
      <c r="F28" t="s">
        <v>271</v>
      </c>
      <c r="G28" s="65">
        <v>0.17</v>
      </c>
      <c r="H28" t="s">
        <v>101</v>
      </c>
      <c r="I28" s="66">
        <v>0</v>
      </c>
      <c r="J28" s="66">
        <v>5.9999999999999995E-4</v>
      </c>
      <c r="K28" s="65">
        <v>4000000</v>
      </c>
      <c r="L28" s="65">
        <v>99.99</v>
      </c>
      <c r="M28" s="65">
        <v>0</v>
      </c>
      <c r="N28" s="65">
        <v>3999.6</v>
      </c>
      <c r="O28" s="66">
        <v>5.9999999999999995E-4</v>
      </c>
      <c r="P28" s="66">
        <v>5.7000000000000002E-3</v>
      </c>
      <c r="Q28" s="66">
        <v>1.8E-3</v>
      </c>
    </row>
    <row r="29" spans="1:17">
      <c r="A29" t="s">
        <v>272</v>
      </c>
      <c r="B29" t="s">
        <v>273</v>
      </c>
      <c r="C29" t="s">
        <v>99</v>
      </c>
      <c r="D29" t="s">
        <v>235</v>
      </c>
      <c r="F29" t="s">
        <v>274</v>
      </c>
      <c r="G29" s="65">
        <v>4.62</v>
      </c>
      <c r="H29" t="s">
        <v>101</v>
      </c>
      <c r="I29" s="66">
        <v>5.0000000000000001E-3</v>
      </c>
      <c r="J29" s="66">
        <v>4.4000000000000003E-3</v>
      </c>
      <c r="K29" s="65">
        <v>6039000</v>
      </c>
      <c r="L29" s="65">
        <v>100.38</v>
      </c>
      <c r="M29" s="65">
        <v>0</v>
      </c>
      <c r="N29" s="65">
        <v>6061.9481999999998</v>
      </c>
      <c r="O29" s="66">
        <v>1.1000000000000001E-3</v>
      </c>
      <c r="P29" s="66">
        <v>8.6E-3</v>
      </c>
      <c r="Q29" s="66">
        <v>2.7000000000000001E-3</v>
      </c>
    </row>
    <row r="30" spans="1:17">
      <c r="A30" t="s">
        <v>275</v>
      </c>
      <c r="B30" t="s">
        <v>276</v>
      </c>
      <c r="C30" t="s">
        <v>99</v>
      </c>
      <c r="D30" t="s">
        <v>235</v>
      </c>
      <c r="F30" t="s">
        <v>277</v>
      </c>
      <c r="G30" s="65">
        <v>3.32</v>
      </c>
      <c r="H30" t="s">
        <v>101</v>
      </c>
      <c r="I30" s="66">
        <v>4.0000000000000001E-3</v>
      </c>
      <c r="J30" s="66">
        <v>2.8E-3</v>
      </c>
      <c r="K30" s="65">
        <v>4300000</v>
      </c>
      <c r="L30" s="65">
        <v>100.44</v>
      </c>
      <c r="M30" s="65">
        <v>0</v>
      </c>
      <c r="N30" s="65">
        <v>4318.92</v>
      </c>
      <c r="O30" s="66">
        <v>2.5000000000000001E-3</v>
      </c>
      <c r="P30" s="66">
        <v>6.1000000000000004E-3</v>
      </c>
      <c r="Q30" s="66">
        <v>1.9E-3</v>
      </c>
    </row>
    <row r="31" spans="1:17">
      <c r="A31" t="s">
        <v>278</v>
      </c>
      <c r="B31" t="s">
        <v>279</v>
      </c>
      <c r="C31" t="s">
        <v>99</v>
      </c>
      <c r="D31" t="s">
        <v>235</v>
      </c>
      <c r="F31" t="s">
        <v>280</v>
      </c>
      <c r="G31" s="65">
        <v>5.48</v>
      </c>
      <c r="H31" t="s">
        <v>101</v>
      </c>
      <c r="I31" s="66">
        <v>0.02</v>
      </c>
      <c r="J31" s="66">
        <v>6.0000000000000001E-3</v>
      </c>
      <c r="K31" s="65">
        <v>52965620</v>
      </c>
      <c r="L31" s="65">
        <v>108.39</v>
      </c>
      <c r="M31" s="65">
        <v>0</v>
      </c>
      <c r="N31" s="65">
        <v>57409.435517999998</v>
      </c>
      <c r="O31" s="66">
        <v>2.5999999999999999E-3</v>
      </c>
      <c r="P31" s="66">
        <v>8.14E-2</v>
      </c>
      <c r="Q31" s="66">
        <v>2.5600000000000001E-2</v>
      </c>
    </row>
    <row r="32" spans="1:17">
      <c r="A32" t="s">
        <v>281</v>
      </c>
      <c r="B32" t="s">
        <v>282</v>
      </c>
      <c r="C32" t="s">
        <v>99</v>
      </c>
      <c r="D32" t="s">
        <v>235</v>
      </c>
      <c r="F32" t="s">
        <v>248</v>
      </c>
      <c r="G32" s="65">
        <v>8.4</v>
      </c>
      <c r="H32" t="s">
        <v>101</v>
      </c>
      <c r="I32" s="66">
        <v>0.01</v>
      </c>
      <c r="J32" s="66">
        <v>1.1299999999999999E-2</v>
      </c>
      <c r="K32" s="65">
        <v>18685946</v>
      </c>
      <c r="L32" s="65">
        <v>99.34</v>
      </c>
      <c r="M32" s="65">
        <v>0</v>
      </c>
      <c r="N32" s="65">
        <v>18562.618756399999</v>
      </c>
      <c r="O32" s="66">
        <v>8.0000000000000004E-4</v>
      </c>
      <c r="P32" s="66">
        <v>2.63E-2</v>
      </c>
      <c r="Q32" s="66">
        <v>8.3000000000000001E-3</v>
      </c>
    </row>
    <row r="33" spans="1:17">
      <c r="A33" t="s">
        <v>283</v>
      </c>
      <c r="B33" t="s">
        <v>284</v>
      </c>
      <c r="C33" t="s">
        <v>99</v>
      </c>
      <c r="D33" t="s">
        <v>235</v>
      </c>
      <c r="F33" t="s">
        <v>285</v>
      </c>
      <c r="G33" s="65">
        <v>17.96</v>
      </c>
      <c r="H33" t="s">
        <v>101</v>
      </c>
      <c r="I33" s="66">
        <v>3.7499999999999999E-2</v>
      </c>
      <c r="J33" s="66">
        <v>2.2700000000000001E-2</v>
      </c>
      <c r="K33" s="65">
        <v>13477590</v>
      </c>
      <c r="L33" s="65">
        <v>129.58000000000001</v>
      </c>
      <c r="M33" s="65">
        <v>0</v>
      </c>
      <c r="N33" s="65">
        <v>17464.261122</v>
      </c>
      <c r="O33" s="66">
        <v>5.0000000000000001E-4</v>
      </c>
      <c r="P33" s="66">
        <v>2.47E-2</v>
      </c>
      <c r="Q33" s="66">
        <v>7.7999999999999996E-3</v>
      </c>
    </row>
    <row r="34" spans="1:17">
      <c r="A34" t="s">
        <v>286</v>
      </c>
      <c r="B34" t="s">
        <v>287</v>
      </c>
      <c r="C34" t="s">
        <v>99</v>
      </c>
      <c r="D34" t="s">
        <v>235</v>
      </c>
      <c r="F34" t="s">
        <v>288</v>
      </c>
      <c r="G34" s="65">
        <v>14.22</v>
      </c>
      <c r="H34" t="s">
        <v>101</v>
      </c>
      <c r="I34" s="66">
        <v>1.4999999999999999E-2</v>
      </c>
      <c r="J34" s="66">
        <v>1.8700000000000001E-2</v>
      </c>
      <c r="K34" s="65">
        <v>11467000</v>
      </c>
      <c r="L34" s="65">
        <v>95</v>
      </c>
      <c r="M34" s="65">
        <v>0</v>
      </c>
      <c r="N34" s="65">
        <v>10893.65</v>
      </c>
      <c r="O34" s="66">
        <v>5.9999999999999995E-4</v>
      </c>
      <c r="P34" s="66">
        <v>1.54E-2</v>
      </c>
      <c r="Q34" s="66">
        <v>4.8999999999999998E-3</v>
      </c>
    </row>
    <row r="35" spans="1:17">
      <c r="A35" t="s">
        <v>289</v>
      </c>
      <c r="B35" t="s">
        <v>290</v>
      </c>
      <c r="C35" t="s">
        <v>99</v>
      </c>
      <c r="D35" t="s">
        <v>235</v>
      </c>
      <c r="F35" t="s">
        <v>291</v>
      </c>
      <c r="G35" s="65">
        <v>1.08</v>
      </c>
      <c r="H35" t="s">
        <v>101</v>
      </c>
      <c r="I35" s="66">
        <v>7.4999999999999997E-3</v>
      </c>
      <c r="J35" s="66">
        <v>2.0000000000000001E-4</v>
      </c>
      <c r="K35" s="65">
        <v>5019500</v>
      </c>
      <c r="L35" s="65">
        <v>101.48</v>
      </c>
      <c r="M35" s="65">
        <v>0</v>
      </c>
      <c r="N35" s="65">
        <v>5093.7885999999999</v>
      </c>
      <c r="O35" s="66">
        <v>2.9999999999999997E-4</v>
      </c>
      <c r="P35" s="66">
        <v>7.1999999999999998E-3</v>
      </c>
      <c r="Q35" s="66">
        <v>2.3E-3</v>
      </c>
    </row>
    <row r="36" spans="1:17">
      <c r="A36" t="s">
        <v>292</v>
      </c>
      <c r="B36" t="s">
        <v>293</v>
      </c>
      <c r="C36" t="s">
        <v>99</v>
      </c>
      <c r="D36" t="s">
        <v>235</v>
      </c>
      <c r="F36" t="s">
        <v>294</v>
      </c>
      <c r="G36" s="65">
        <v>6.7</v>
      </c>
      <c r="H36" t="s">
        <v>101</v>
      </c>
      <c r="I36" s="66">
        <v>2.2499999999999999E-2</v>
      </c>
      <c r="J36" s="66">
        <v>8.5000000000000006E-3</v>
      </c>
      <c r="K36" s="65">
        <v>64286797</v>
      </c>
      <c r="L36" s="65">
        <v>111.45</v>
      </c>
      <c r="M36" s="65">
        <v>0</v>
      </c>
      <c r="N36" s="65">
        <v>71647.635256499998</v>
      </c>
      <c r="O36" s="66">
        <v>3.3999999999999998E-3</v>
      </c>
      <c r="P36" s="66">
        <v>0.10150000000000001</v>
      </c>
      <c r="Q36" s="66">
        <v>3.2000000000000001E-2</v>
      </c>
    </row>
    <row r="37" spans="1:17">
      <c r="A37" t="s">
        <v>295</v>
      </c>
      <c r="B37" t="s">
        <v>296</v>
      </c>
      <c r="C37" t="s">
        <v>99</v>
      </c>
      <c r="D37" t="s">
        <v>235</v>
      </c>
      <c r="F37" t="s">
        <v>239</v>
      </c>
      <c r="G37" s="65">
        <v>1.41</v>
      </c>
      <c r="H37" t="s">
        <v>101</v>
      </c>
      <c r="I37" s="66">
        <v>1.2500000000000001E-2</v>
      </c>
      <c r="J37" s="66">
        <v>5.9999999999999995E-4</v>
      </c>
      <c r="K37" s="65">
        <v>24184251</v>
      </c>
      <c r="L37" s="65">
        <v>102.42</v>
      </c>
      <c r="M37" s="65">
        <v>0</v>
      </c>
      <c r="N37" s="65">
        <v>24769.509874200001</v>
      </c>
      <c r="O37" s="66">
        <v>1.5E-3</v>
      </c>
      <c r="P37" s="66">
        <v>3.5099999999999999E-2</v>
      </c>
      <c r="Q37" s="66">
        <v>1.11E-2</v>
      </c>
    </row>
    <row r="38" spans="1:17">
      <c r="A38" t="s">
        <v>297</v>
      </c>
      <c r="B38" t="s">
        <v>298</v>
      </c>
      <c r="C38" t="s">
        <v>99</v>
      </c>
      <c r="D38" t="s">
        <v>235</v>
      </c>
      <c r="F38" t="s">
        <v>299</v>
      </c>
      <c r="G38" s="65">
        <v>2.38</v>
      </c>
      <c r="H38" t="s">
        <v>101</v>
      </c>
      <c r="I38" s="66">
        <v>1.3899999999999999E-2</v>
      </c>
      <c r="J38" s="66">
        <v>4.0000000000000002E-4</v>
      </c>
      <c r="K38" s="65">
        <v>2320785</v>
      </c>
      <c r="L38" s="65">
        <v>104.07</v>
      </c>
      <c r="M38" s="65">
        <v>0</v>
      </c>
      <c r="N38" s="65">
        <v>2415.2409495000002</v>
      </c>
      <c r="O38" s="66">
        <v>1E-4</v>
      </c>
      <c r="P38" s="66">
        <v>3.3999999999999998E-3</v>
      </c>
      <c r="Q38" s="66">
        <v>1.1000000000000001E-3</v>
      </c>
    </row>
    <row r="39" spans="1:17">
      <c r="A39" t="s">
        <v>300</v>
      </c>
      <c r="B39" t="s">
        <v>301</v>
      </c>
      <c r="C39" t="s">
        <v>99</v>
      </c>
      <c r="D39" t="s">
        <v>235</v>
      </c>
      <c r="F39" t="s">
        <v>302</v>
      </c>
      <c r="G39" s="65">
        <v>0.59</v>
      </c>
      <c r="H39" t="s">
        <v>101</v>
      </c>
      <c r="I39" s="66">
        <v>5.5E-2</v>
      </c>
      <c r="J39" s="66">
        <v>-2.0000000000000001E-4</v>
      </c>
      <c r="K39" s="65">
        <v>4634687</v>
      </c>
      <c r="L39" s="65">
        <v>105.51</v>
      </c>
      <c r="M39" s="65">
        <v>0</v>
      </c>
      <c r="N39" s="65">
        <v>4890.0582537</v>
      </c>
      <c r="O39" s="66">
        <v>2.9999999999999997E-4</v>
      </c>
      <c r="P39" s="66">
        <v>6.8999999999999999E-3</v>
      </c>
      <c r="Q39" s="66">
        <v>2.2000000000000001E-3</v>
      </c>
    </row>
    <row r="40" spans="1:17">
      <c r="A40" t="s">
        <v>303</v>
      </c>
      <c r="B40" t="s">
        <v>304</v>
      </c>
      <c r="C40" t="s">
        <v>99</v>
      </c>
      <c r="D40" t="s">
        <v>235</v>
      </c>
      <c r="F40" t="s">
        <v>239</v>
      </c>
      <c r="G40" s="65">
        <v>1.71</v>
      </c>
      <c r="H40" t="s">
        <v>101</v>
      </c>
      <c r="I40" s="66">
        <v>4.2500000000000003E-2</v>
      </c>
      <c r="J40" s="66">
        <v>8.9999999999999998E-4</v>
      </c>
      <c r="K40" s="65">
        <v>22002281.550000001</v>
      </c>
      <c r="L40" s="65">
        <v>108.33</v>
      </c>
      <c r="M40" s="65">
        <v>0</v>
      </c>
      <c r="N40" s="65">
        <v>23835.071603115</v>
      </c>
      <c r="O40" s="66">
        <v>1.1999999999999999E-3</v>
      </c>
      <c r="P40" s="66">
        <v>3.3799999999999997E-2</v>
      </c>
      <c r="Q40" s="66">
        <v>1.06E-2</v>
      </c>
    </row>
    <row r="41" spans="1:17">
      <c r="A41" t="s">
        <v>305</v>
      </c>
      <c r="B41" t="s">
        <v>306</v>
      </c>
      <c r="C41" t="s">
        <v>99</v>
      </c>
      <c r="D41" t="s">
        <v>235</v>
      </c>
      <c r="F41" t="s">
        <v>294</v>
      </c>
      <c r="G41" s="65">
        <v>2.65</v>
      </c>
      <c r="H41" t="s">
        <v>101</v>
      </c>
      <c r="I41" s="66">
        <v>3.7499999999999999E-2</v>
      </c>
      <c r="J41" s="66">
        <v>1.9E-3</v>
      </c>
      <c r="K41" s="65">
        <v>16250000</v>
      </c>
      <c r="L41" s="65">
        <v>110.69</v>
      </c>
      <c r="M41" s="65">
        <v>0</v>
      </c>
      <c r="N41" s="65">
        <v>17987.125</v>
      </c>
      <c r="O41" s="66">
        <v>8.0000000000000004E-4</v>
      </c>
      <c r="P41" s="66">
        <v>2.5499999999999998E-2</v>
      </c>
      <c r="Q41" s="66">
        <v>8.0000000000000002E-3</v>
      </c>
    </row>
    <row r="42" spans="1:17">
      <c r="A42" t="s">
        <v>307</v>
      </c>
      <c r="B42" t="s">
        <v>308</v>
      </c>
      <c r="C42" t="s">
        <v>99</v>
      </c>
      <c r="D42" t="s">
        <v>235</v>
      </c>
      <c r="F42" t="s">
        <v>309</v>
      </c>
      <c r="G42" s="65">
        <v>4.01</v>
      </c>
      <c r="H42" t="s">
        <v>101</v>
      </c>
      <c r="I42" s="66">
        <v>1.7500000000000002E-2</v>
      </c>
      <c r="J42" s="66">
        <v>3.5000000000000001E-3</v>
      </c>
      <c r="K42" s="65">
        <v>14972054</v>
      </c>
      <c r="L42" s="65">
        <v>107.19</v>
      </c>
      <c r="M42" s="65">
        <v>0</v>
      </c>
      <c r="N42" s="65">
        <v>16048.544682600001</v>
      </c>
      <c r="O42" s="66">
        <v>8.0000000000000004E-4</v>
      </c>
      <c r="P42" s="66">
        <v>2.2700000000000001E-2</v>
      </c>
      <c r="Q42" s="66">
        <v>7.1999999999999998E-3</v>
      </c>
    </row>
    <row r="43" spans="1:17">
      <c r="A43" t="s">
        <v>310</v>
      </c>
      <c r="B43" t="s">
        <v>311</v>
      </c>
      <c r="C43" t="s">
        <v>99</v>
      </c>
      <c r="D43" t="s">
        <v>235</v>
      </c>
      <c r="F43" t="s">
        <v>312</v>
      </c>
      <c r="G43" s="65">
        <v>3.81</v>
      </c>
      <c r="H43" t="s">
        <v>101</v>
      </c>
      <c r="I43" s="66">
        <v>5.0000000000000001E-3</v>
      </c>
      <c r="J43" s="66">
        <v>3.2000000000000002E-3</v>
      </c>
      <c r="K43" s="65">
        <v>22120238</v>
      </c>
      <c r="L43" s="65">
        <v>100.75</v>
      </c>
      <c r="M43" s="65">
        <v>0</v>
      </c>
      <c r="N43" s="65">
        <v>22286.139784999999</v>
      </c>
      <c r="O43" s="66">
        <v>1.1000000000000001E-3</v>
      </c>
      <c r="P43" s="66">
        <v>3.1600000000000003E-2</v>
      </c>
      <c r="Q43" s="66">
        <v>9.9000000000000008E-3</v>
      </c>
    </row>
    <row r="44" spans="1:17">
      <c r="A44" t="s">
        <v>313</v>
      </c>
      <c r="B44" t="s">
        <v>314</v>
      </c>
      <c r="C44" t="s">
        <v>99</v>
      </c>
      <c r="D44" t="s">
        <v>235</v>
      </c>
      <c r="F44" t="s">
        <v>239</v>
      </c>
      <c r="G44" s="65">
        <v>2.08</v>
      </c>
      <c r="H44" t="s">
        <v>101</v>
      </c>
      <c r="I44" s="66">
        <v>1.5E-3</v>
      </c>
      <c r="J44" s="66">
        <v>1.1000000000000001E-3</v>
      </c>
      <c r="K44" s="65">
        <v>31095402</v>
      </c>
      <c r="L44" s="65">
        <v>100.21</v>
      </c>
      <c r="M44" s="65">
        <v>0</v>
      </c>
      <c r="N44" s="65">
        <v>31160.702344199999</v>
      </c>
      <c r="O44" s="66">
        <v>1.6000000000000001E-3</v>
      </c>
      <c r="P44" s="66">
        <v>4.4200000000000003E-2</v>
      </c>
      <c r="Q44" s="66">
        <v>1.3899999999999999E-2</v>
      </c>
    </row>
    <row r="45" spans="1:17">
      <c r="A45" s="67" t="s">
        <v>315</v>
      </c>
      <c r="B45" s="14"/>
      <c r="C45" s="14"/>
      <c r="G45" s="69">
        <v>2.21</v>
      </c>
      <c r="J45" s="68">
        <v>5.9999999999999995E-4</v>
      </c>
      <c r="K45" s="69">
        <v>1666667</v>
      </c>
      <c r="M45" s="69">
        <v>0</v>
      </c>
      <c r="N45" s="69">
        <v>1662.1336644</v>
      </c>
      <c r="P45" s="68">
        <v>2.3999999999999998E-3</v>
      </c>
      <c r="Q45" s="68">
        <v>6.9999999999999999E-4</v>
      </c>
    </row>
    <row r="46" spans="1:17">
      <c r="A46" t="s">
        <v>316</v>
      </c>
      <c r="B46" t="s">
        <v>317</v>
      </c>
      <c r="C46" t="s">
        <v>99</v>
      </c>
      <c r="D46" t="s">
        <v>235</v>
      </c>
      <c r="F46" t="s">
        <v>318</v>
      </c>
      <c r="G46" s="65">
        <v>4.92</v>
      </c>
      <c r="H46" t="s">
        <v>101</v>
      </c>
      <c r="I46" s="66">
        <v>0</v>
      </c>
      <c r="J46" s="66">
        <v>1.4E-3</v>
      </c>
      <c r="K46" s="65">
        <v>666667</v>
      </c>
      <c r="L46" s="65">
        <v>99.32</v>
      </c>
      <c r="M46" s="65">
        <v>0</v>
      </c>
      <c r="N46" s="65">
        <v>662.13366440000004</v>
      </c>
      <c r="O46" s="66">
        <v>0</v>
      </c>
      <c r="P46" s="66">
        <v>8.9999999999999998E-4</v>
      </c>
      <c r="Q46" s="66">
        <v>2.9999999999999997E-4</v>
      </c>
    </row>
    <row r="47" spans="1:17">
      <c r="A47" t="s">
        <v>319</v>
      </c>
      <c r="B47" t="s">
        <v>320</v>
      </c>
      <c r="C47" t="s">
        <v>99</v>
      </c>
      <c r="D47" t="s">
        <v>235</v>
      </c>
      <c r="F47" t="s">
        <v>321</v>
      </c>
      <c r="G47" s="65">
        <v>0.42</v>
      </c>
      <c r="H47" t="s">
        <v>101</v>
      </c>
      <c r="I47" s="66">
        <v>0</v>
      </c>
      <c r="J47" s="66">
        <v>0</v>
      </c>
      <c r="K47" s="65">
        <v>1000000</v>
      </c>
      <c r="L47" s="65">
        <v>100</v>
      </c>
      <c r="M47" s="65">
        <v>0</v>
      </c>
      <c r="N47" s="65">
        <v>1000</v>
      </c>
      <c r="O47" s="66">
        <v>1E-4</v>
      </c>
      <c r="P47" s="66">
        <v>1.4E-3</v>
      </c>
      <c r="Q47" s="66">
        <v>4.0000000000000002E-4</v>
      </c>
    </row>
    <row r="48" spans="1:17">
      <c r="A48" s="67" t="s">
        <v>322</v>
      </c>
      <c r="B48" s="14"/>
      <c r="C48" s="14"/>
      <c r="G48" s="69">
        <v>0</v>
      </c>
      <c r="J48" s="68">
        <v>0</v>
      </c>
      <c r="K48" s="69">
        <v>0</v>
      </c>
      <c r="M48" s="69">
        <v>0</v>
      </c>
      <c r="N48" s="69">
        <v>0</v>
      </c>
      <c r="P48" s="68">
        <v>0</v>
      </c>
      <c r="Q48" s="68">
        <v>0</v>
      </c>
    </row>
    <row r="49" spans="1:17">
      <c r="A49" t="s">
        <v>223</v>
      </c>
      <c r="B49" t="s">
        <v>223</v>
      </c>
      <c r="C49" s="14"/>
      <c r="D49" t="s">
        <v>223</v>
      </c>
      <c r="G49" s="65">
        <v>0</v>
      </c>
      <c r="H49" t="s">
        <v>223</v>
      </c>
      <c r="I49" s="66">
        <v>0</v>
      </c>
      <c r="J49" s="66">
        <v>0</v>
      </c>
      <c r="K49" s="65">
        <v>0</v>
      </c>
      <c r="L49" s="65">
        <v>0</v>
      </c>
      <c r="N49" s="65">
        <v>0</v>
      </c>
      <c r="O49" s="66">
        <v>0</v>
      </c>
      <c r="P49" s="66">
        <v>0</v>
      </c>
      <c r="Q49" s="66">
        <v>0</v>
      </c>
    </row>
    <row r="50" spans="1:17">
      <c r="A50" s="67" t="s">
        <v>228</v>
      </c>
      <c r="B50" s="14"/>
      <c r="C50" s="14"/>
      <c r="G50" s="69">
        <v>3.74</v>
      </c>
      <c r="J50" s="68">
        <v>4.0000000000000001E-3</v>
      </c>
      <c r="K50" s="69">
        <v>2330000</v>
      </c>
      <c r="M50" s="69">
        <v>0</v>
      </c>
      <c r="N50" s="69">
        <v>9344.7721329218803</v>
      </c>
      <c r="P50" s="68">
        <v>1.32E-2</v>
      </c>
      <c r="Q50" s="68">
        <v>4.1999999999999997E-3</v>
      </c>
    </row>
    <row r="51" spans="1:17">
      <c r="A51" s="67" t="s">
        <v>323</v>
      </c>
      <c r="B51" s="14"/>
      <c r="C51" s="14"/>
      <c r="G51" s="69">
        <v>3.74</v>
      </c>
      <c r="J51" s="68">
        <v>4.0000000000000001E-3</v>
      </c>
      <c r="K51" s="69">
        <v>2330000</v>
      </c>
      <c r="M51" s="69">
        <v>0</v>
      </c>
      <c r="N51" s="69">
        <v>9344.7721329218803</v>
      </c>
      <c r="P51" s="68">
        <v>1.32E-2</v>
      </c>
      <c r="Q51" s="68">
        <v>4.1999999999999997E-3</v>
      </c>
    </row>
    <row r="52" spans="1:17">
      <c r="A52" t="s">
        <v>324</v>
      </c>
      <c r="B52" t="s">
        <v>1523</v>
      </c>
      <c r="C52" t="s">
        <v>122</v>
      </c>
      <c r="D52" t="s">
        <v>325</v>
      </c>
      <c r="E52" t="s">
        <v>326</v>
      </c>
      <c r="F52" t="s">
        <v>327</v>
      </c>
      <c r="G52" s="65">
        <v>7.69</v>
      </c>
      <c r="H52" t="s">
        <v>105</v>
      </c>
      <c r="I52" s="66">
        <v>2.5000000000000001E-2</v>
      </c>
      <c r="J52" s="66">
        <v>1.9E-2</v>
      </c>
      <c r="K52" s="65">
        <v>150000</v>
      </c>
      <c r="L52" s="65">
        <v>105.88483333333333</v>
      </c>
      <c r="M52" s="65">
        <v>0</v>
      </c>
      <c r="N52" s="65">
        <v>517.77683500000001</v>
      </c>
      <c r="O52" s="66">
        <v>2.0000000000000001E-4</v>
      </c>
      <c r="P52" s="66">
        <v>6.9999999999999999E-4</v>
      </c>
      <c r="Q52" s="66">
        <v>2.0000000000000001E-4</v>
      </c>
    </row>
    <row r="53" spans="1:17">
      <c r="A53" t="s">
        <v>328</v>
      </c>
      <c r="B53" t="s">
        <v>329</v>
      </c>
      <c r="C53" t="s">
        <v>122</v>
      </c>
      <c r="D53" t="s">
        <v>325</v>
      </c>
      <c r="E53" t="s">
        <v>326</v>
      </c>
      <c r="F53" t="s">
        <v>330</v>
      </c>
      <c r="G53" s="65">
        <v>7.98</v>
      </c>
      <c r="H53" t="s">
        <v>105</v>
      </c>
      <c r="I53" s="66">
        <v>2.75E-2</v>
      </c>
      <c r="J53" s="66">
        <v>1.9400000000000001E-2</v>
      </c>
      <c r="K53" s="65">
        <v>150000</v>
      </c>
      <c r="L53" s="65">
        <v>108.10608333333333</v>
      </c>
      <c r="M53" s="65">
        <v>0</v>
      </c>
      <c r="N53" s="65">
        <v>528.63874750000002</v>
      </c>
      <c r="O53" s="66">
        <v>1E-4</v>
      </c>
      <c r="P53" s="66">
        <v>6.9999999999999999E-4</v>
      </c>
      <c r="Q53" s="66">
        <v>2.0000000000000001E-4</v>
      </c>
    </row>
    <row r="54" spans="1:17">
      <c r="A54" t="s">
        <v>331</v>
      </c>
      <c r="B54" t="s">
        <v>332</v>
      </c>
      <c r="C54" t="s">
        <v>122</v>
      </c>
      <c r="D54" t="s">
        <v>325</v>
      </c>
      <c r="E54" t="s">
        <v>326</v>
      </c>
      <c r="F54" t="s">
        <v>333</v>
      </c>
      <c r="G54" s="65">
        <v>2.5</v>
      </c>
      <c r="H54" t="s">
        <v>109</v>
      </c>
      <c r="I54" s="66">
        <v>2.8799999999999999E-2</v>
      </c>
      <c r="J54" s="66">
        <v>-1.6999999999999999E-3</v>
      </c>
      <c r="K54" s="65">
        <v>1550000</v>
      </c>
      <c r="L54" s="65">
        <v>109.10190278064516</v>
      </c>
      <c r="M54" s="65">
        <v>0</v>
      </c>
      <c r="N54" s="65">
        <v>6552.5948198638798</v>
      </c>
      <c r="O54" s="66">
        <v>4.0000000000000002E-4</v>
      </c>
      <c r="P54" s="66">
        <v>9.2999999999999992E-3</v>
      </c>
      <c r="Q54" s="66">
        <v>2.8999999999999998E-3</v>
      </c>
    </row>
    <row r="55" spans="1:17">
      <c r="A55" t="s">
        <v>334</v>
      </c>
      <c r="B55" t="s">
        <v>335</v>
      </c>
      <c r="C55" t="s">
        <v>336</v>
      </c>
      <c r="D55" t="s">
        <v>325</v>
      </c>
      <c r="E55" t="s">
        <v>326</v>
      </c>
      <c r="F55" t="s">
        <v>337</v>
      </c>
      <c r="G55" s="65">
        <v>5.91</v>
      </c>
      <c r="H55" t="s">
        <v>105</v>
      </c>
      <c r="I55" s="66">
        <v>3.2500000000000001E-2</v>
      </c>
      <c r="J55" s="66">
        <v>1.6199999999999999E-2</v>
      </c>
      <c r="K55" s="65">
        <v>480000</v>
      </c>
      <c r="L55" s="65">
        <v>111.56452777083334</v>
      </c>
      <c r="M55" s="65">
        <v>0</v>
      </c>
      <c r="N55" s="65">
        <v>1745.761730558</v>
      </c>
      <c r="O55" s="66">
        <v>5.0000000000000001E-4</v>
      </c>
      <c r="P55" s="66">
        <v>2.5000000000000001E-3</v>
      </c>
      <c r="Q55" s="66">
        <v>8.0000000000000004E-4</v>
      </c>
    </row>
    <row r="56" spans="1:17">
      <c r="A56" s="67" t="s">
        <v>338</v>
      </c>
      <c r="B56" s="14"/>
      <c r="C56" s="14"/>
      <c r="G56" s="69">
        <v>0</v>
      </c>
      <c r="J56" s="68">
        <v>0</v>
      </c>
      <c r="K56" s="69">
        <v>0</v>
      </c>
      <c r="M56" s="69">
        <v>0</v>
      </c>
      <c r="N56" s="69">
        <v>0</v>
      </c>
      <c r="P56" s="68">
        <v>0</v>
      </c>
      <c r="Q56" s="68">
        <v>0</v>
      </c>
    </row>
    <row r="57" spans="1:17">
      <c r="A57" t="s">
        <v>223</v>
      </c>
      <c r="B57" t="s">
        <v>223</v>
      </c>
      <c r="C57" s="14"/>
      <c r="D57" t="s">
        <v>223</v>
      </c>
      <c r="G57" s="65">
        <v>0</v>
      </c>
      <c r="H57" t="s">
        <v>223</v>
      </c>
      <c r="I57" s="66">
        <v>0</v>
      </c>
      <c r="J57" s="66">
        <v>0</v>
      </c>
      <c r="K57" s="65">
        <v>0</v>
      </c>
      <c r="L57" s="65">
        <v>0</v>
      </c>
      <c r="N57" s="65">
        <v>0</v>
      </c>
      <c r="O57" s="66">
        <v>0</v>
      </c>
      <c r="P57" s="66">
        <v>0</v>
      </c>
      <c r="Q57" s="66">
        <v>0</v>
      </c>
    </row>
    <row r="58" spans="1:17">
      <c r="A58" s="88" t="s">
        <v>339</v>
      </c>
      <c r="B58" s="14"/>
      <c r="C58" s="14"/>
    </row>
    <row r="59" spans="1:17">
      <c r="A59" s="88" t="s">
        <v>340</v>
      </c>
      <c r="B59" s="14"/>
      <c r="C59" s="14"/>
    </row>
    <row r="60" spans="1:17">
      <c r="A60" s="88" t="s">
        <v>341</v>
      </c>
      <c r="B60" s="14"/>
      <c r="C60" s="14"/>
    </row>
    <row r="61" spans="1:17">
      <c r="A61" s="88" t="s">
        <v>342</v>
      </c>
      <c r="B61" s="14"/>
      <c r="C61" s="14"/>
    </row>
    <row r="62" spans="1:17" hidden="1">
      <c r="B62" s="14"/>
      <c r="C62" s="14"/>
    </row>
    <row r="63" spans="1:17" hidden="1"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02" t="s">
        <v>178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1437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223</v>
      </c>
      <c r="B12" t="s">
        <v>223</v>
      </c>
      <c r="C12" t="s">
        <v>223</v>
      </c>
      <c r="D12" t="s">
        <v>223</v>
      </c>
      <c r="E12" s="13"/>
      <c r="F12" s="13"/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1438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223</v>
      </c>
      <c r="B14" t="s">
        <v>223</v>
      </c>
      <c r="C14" t="s">
        <v>223</v>
      </c>
      <c r="D14" t="s">
        <v>223</v>
      </c>
      <c r="E14" s="13"/>
      <c r="F14" s="13"/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344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223</v>
      </c>
      <c r="B16" t="s">
        <v>223</v>
      </c>
      <c r="C16" t="s">
        <v>223</v>
      </c>
      <c r="D16" t="s">
        <v>223</v>
      </c>
      <c r="E16" s="13"/>
      <c r="F16" s="13"/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979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223</v>
      </c>
      <c r="B18" t="s">
        <v>223</v>
      </c>
      <c r="C18" t="s">
        <v>223</v>
      </c>
      <c r="D18" t="s">
        <v>223</v>
      </c>
      <c r="E18" s="13"/>
      <c r="F18" s="13"/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345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346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8" t="s">
        <v>230</v>
      </c>
      <c r="C24" s="14"/>
    </row>
    <row r="25" spans="1:22">
      <c r="A25" s="88" t="s">
        <v>339</v>
      </c>
      <c r="C25" s="14"/>
    </row>
    <row r="26" spans="1:22">
      <c r="A26" s="88" t="s">
        <v>340</v>
      </c>
      <c r="C26" s="14"/>
    </row>
    <row r="27" spans="1:22">
      <c r="A27" s="88" t="s">
        <v>341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9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BO5" s="16"/>
    </row>
    <row r="6" spans="1:67" ht="26.25" customHeight="1">
      <c r="A6" s="89" t="s">
        <v>81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BJ6" s="16"/>
      <c r="BO6" s="16"/>
    </row>
    <row r="7" spans="1:67" s="16" customFormat="1" ht="20.25">
      <c r="A7" s="100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6" t="s">
        <v>191</v>
      </c>
      <c r="Q7" s="43" t="s">
        <v>55</v>
      </c>
      <c r="R7" s="43" t="s">
        <v>72</v>
      </c>
      <c r="S7" s="43" t="s">
        <v>56</v>
      </c>
      <c r="T7" s="101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343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223</v>
      </c>
      <c r="B13" t="s">
        <v>223</v>
      </c>
      <c r="C13" s="14"/>
      <c r="D13" s="14"/>
      <c r="E13" s="14"/>
      <c r="F13" t="s">
        <v>223</v>
      </c>
      <c r="G13" t="s">
        <v>223</v>
      </c>
      <c r="J13" s="65">
        <v>0</v>
      </c>
      <c r="K13" t="s">
        <v>223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263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223</v>
      </c>
      <c r="B15" t="s">
        <v>223</v>
      </c>
      <c r="C15" s="14"/>
      <c r="D15" s="14"/>
      <c r="E15" s="14"/>
      <c r="F15" t="s">
        <v>223</v>
      </c>
      <c r="G15" t="s">
        <v>223</v>
      </c>
      <c r="J15" s="65">
        <v>0</v>
      </c>
      <c r="K15" t="s">
        <v>223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344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223</v>
      </c>
      <c r="B17" t="s">
        <v>223</v>
      </c>
      <c r="C17" s="14"/>
      <c r="D17" s="14"/>
      <c r="E17" s="14"/>
      <c r="F17" t="s">
        <v>223</v>
      </c>
      <c r="G17" t="s">
        <v>223</v>
      </c>
      <c r="J17" s="65">
        <v>0</v>
      </c>
      <c r="K17" t="s">
        <v>223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345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223</v>
      </c>
      <c r="B20" t="s">
        <v>223</v>
      </c>
      <c r="C20" s="14"/>
      <c r="D20" s="14"/>
      <c r="E20" s="14"/>
      <c r="F20" t="s">
        <v>223</v>
      </c>
      <c r="G20" t="s">
        <v>223</v>
      </c>
      <c r="J20" s="65">
        <v>0</v>
      </c>
      <c r="K20" t="s">
        <v>223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346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223</v>
      </c>
      <c r="B22" t="s">
        <v>223</v>
      </c>
      <c r="C22" s="14"/>
      <c r="D22" s="14"/>
      <c r="E22" s="14"/>
      <c r="F22" t="s">
        <v>223</v>
      </c>
      <c r="G22" t="s">
        <v>223</v>
      </c>
      <c r="J22" s="65">
        <v>0</v>
      </c>
      <c r="K22" t="s">
        <v>223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8" t="s">
        <v>230</v>
      </c>
      <c r="B23" s="14"/>
      <c r="C23" s="14"/>
      <c r="D23" s="14"/>
      <c r="E23" s="14"/>
      <c r="F23" s="14"/>
    </row>
    <row r="24" spans="1:20">
      <c r="A24" s="88" t="s">
        <v>339</v>
      </c>
      <c r="B24" s="14"/>
      <c r="C24" s="14"/>
      <c r="D24" s="14"/>
      <c r="E24" s="14"/>
      <c r="F24" s="14"/>
    </row>
    <row r="25" spans="1:20">
      <c r="A25" s="88" t="s">
        <v>340</v>
      </c>
      <c r="B25" s="14"/>
      <c r="C25" s="14"/>
      <c r="D25" s="14"/>
      <c r="E25" s="14"/>
      <c r="F25" s="14"/>
    </row>
    <row r="26" spans="1:20">
      <c r="A26" s="88" t="s">
        <v>341</v>
      </c>
      <c r="B26" s="14"/>
      <c r="C26" s="14"/>
      <c r="D26" s="14"/>
      <c r="E26" s="14"/>
      <c r="F26" s="14"/>
    </row>
    <row r="27" spans="1:20">
      <c r="A27" s="88" t="s">
        <v>342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0"/>
  <sheetViews>
    <sheetView rightToLeft="1" zoomScale="90" zoomScaleNormal="90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7109375" style="13" customWidth="1"/>
    <col min="5" max="5" width="13.85546875" style="13" customWidth="1"/>
    <col min="6" max="6" width="11.7109375" style="14" customWidth="1"/>
    <col min="7" max="7" width="10.7109375" style="14" customWidth="1"/>
    <col min="8" max="8" width="11" style="14" customWidth="1"/>
    <col min="9" max="9" width="15.140625" style="14" customWidth="1"/>
    <col min="10" max="10" width="10.7109375" style="14" customWidth="1"/>
    <col min="11" max="11" width="11.42578125" style="14" customWidth="1"/>
    <col min="12" max="12" width="14" style="14" customWidth="1"/>
    <col min="13" max="13" width="15.7109375" style="14" customWidth="1"/>
    <col min="14" max="14" width="14.7109375" style="14" customWidth="1"/>
    <col min="15" max="15" width="11.7109375" style="14" customWidth="1"/>
    <col min="16" max="16" width="30.5703125" style="14" customWidth="1"/>
    <col min="17" max="17" width="14.7109375" style="14" customWidth="1"/>
    <col min="18" max="18" width="22.5703125" style="14" customWidth="1"/>
    <col min="19" max="19" width="26.7109375" style="14" customWidth="1"/>
    <col min="20" max="20" width="25.1406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</row>
    <row r="6" spans="1:65" ht="26.25" customHeight="1">
      <c r="A6" s="102" t="s">
        <v>88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6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3.54</v>
      </c>
      <c r="K10" s="7"/>
      <c r="L10" s="7"/>
      <c r="M10" s="64">
        <v>2.07E-2</v>
      </c>
      <c r="N10" s="63">
        <f>N11+N203</f>
        <v>488002427.70000005</v>
      </c>
      <c r="O10" s="28"/>
      <c r="P10" s="63">
        <v>993.72331999999994</v>
      </c>
      <c r="Q10" s="63">
        <f>Q11+Q203</f>
        <v>519136.9639795344</v>
      </c>
      <c r="R10" s="7"/>
      <c r="S10" s="64">
        <f>Q10/$Q$10</f>
        <v>1</v>
      </c>
      <c r="T10" s="64">
        <f>Q10/'סכום נכסי הקרן'!$C$41</f>
        <v>0.2308834969995669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3.54</v>
      </c>
      <c r="M11" s="68">
        <v>2.06E-2</v>
      </c>
      <c r="N11" s="69">
        <f>N12+N111+N187+N201</f>
        <v>487354427.70000005</v>
      </c>
      <c r="P11" s="69">
        <v>993.72331999999994</v>
      </c>
      <c r="Q11" s="69">
        <f>Q12+Q111+Q187+Q201</f>
        <v>516901.99459166353</v>
      </c>
      <c r="S11" s="68">
        <f t="shared" ref="S11:S74" si="0">Q11/$Q$10</f>
        <v>0.99569483673299175</v>
      </c>
      <c r="T11" s="68">
        <f>Q11/'סכום נכסי הקרן'!$C$41</f>
        <v>0.22988950584932594</v>
      </c>
    </row>
    <row r="12" spans="1:65">
      <c r="A12" s="67" t="s">
        <v>343</v>
      </c>
      <c r="B12" s="14"/>
      <c r="C12" s="14"/>
      <c r="D12" s="14"/>
      <c r="E12" s="14"/>
      <c r="J12" s="69">
        <v>4.18</v>
      </c>
      <c r="M12" s="68">
        <v>1.9699999999999999E-2</v>
      </c>
      <c r="N12" s="69">
        <f>SUM(N13:N110)</f>
        <v>286129956.92000002</v>
      </c>
      <c r="P12" s="69">
        <v>710.73158999999998</v>
      </c>
      <c r="Q12" s="69">
        <f>SUM(Q13:Q110)</f>
        <v>316405.95783359767</v>
      </c>
      <c r="S12" s="68">
        <f t="shared" si="0"/>
        <v>0.60948454798543517</v>
      </c>
      <c r="T12" s="68">
        <f>Q12/'סכום נכסי הקרן'!$C$41</f>
        <v>0.14071992380607759</v>
      </c>
    </row>
    <row r="13" spans="1:65">
      <c r="A13" t="s">
        <v>347</v>
      </c>
      <c r="B13" t="s">
        <v>348</v>
      </c>
      <c r="C13" t="s">
        <v>99</v>
      </c>
      <c r="D13" t="s">
        <v>122</v>
      </c>
      <c r="E13" t="s">
        <v>349</v>
      </c>
      <c r="F13" t="s">
        <v>350</v>
      </c>
      <c r="G13" t="s">
        <v>205</v>
      </c>
      <c r="H13" t="s">
        <v>206</v>
      </c>
      <c r="I13" t="s">
        <v>351</v>
      </c>
      <c r="J13" s="65">
        <v>1.33</v>
      </c>
      <c r="K13" t="s">
        <v>101</v>
      </c>
      <c r="L13" s="66">
        <v>6.1999999999999998E-3</v>
      </c>
      <c r="M13" s="66">
        <v>-2.8799999999999999E-2</v>
      </c>
      <c r="N13" s="65">
        <v>15220428</v>
      </c>
      <c r="O13" s="65">
        <v>105.26</v>
      </c>
      <c r="P13" s="65">
        <v>0</v>
      </c>
      <c r="Q13" s="65">
        <v>16021.0225128</v>
      </c>
      <c r="R13" s="66">
        <v>3.0999999999999999E-3</v>
      </c>
      <c r="S13" s="66">
        <f t="shared" si="0"/>
        <v>3.0860878004116823E-2</v>
      </c>
      <c r="T13" s="66">
        <f>Q13/'סכום נכסי הקרן'!$C$41</f>
        <v>7.1252674340675061E-3</v>
      </c>
    </row>
    <row r="14" spans="1:65">
      <c r="A14" t="s">
        <v>352</v>
      </c>
      <c r="B14" t="s">
        <v>353</v>
      </c>
      <c r="C14" t="s">
        <v>99</v>
      </c>
      <c r="D14" t="s">
        <v>122</v>
      </c>
      <c r="E14" t="s">
        <v>349</v>
      </c>
      <c r="F14" t="s">
        <v>350</v>
      </c>
      <c r="G14" t="s">
        <v>205</v>
      </c>
      <c r="H14" t="s">
        <v>206</v>
      </c>
      <c r="I14" t="s">
        <v>354</v>
      </c>
      <c r="J14" s="65">
        <v>5.15</v>
      </c>
      <c r="K14" t="s">
        <v>101</v>
      </c>
      <c r="L14" s="66">
        <v>5.0000000000000001E-4</v>
      </c>
      <c r="M14" s="66">
        <v>-4.7999999999999996E-3</v>
      </c>
      <c r="N14" s="65">
        <v>8600044.5899999999</v>
      </c>
      <c r="O14" s="65">
        <v>103.61</v>
      </c>
      <c r="P14" s="65">
        <v>0</v>
      </c>
      <c r="Q14" s="65">
        <v>8910.5061996990007</v>
      </c>
      <c r="R14" s="66">
        <v>1.1900000000000001E-2</v>
      </c>
      <c r="S14" s="66">
        <f t="shared" si="0"/>
        <v>1.7164075798791076E-2</v>
      </c>
      <c r="T14" s="66">
        <f>Q14/'סכום נכסי הקרן'!$C$41</f>
        <v>3.9629018431905179E-3</v>
      </c>
    </row>
    <row r="15" spans="1:65">
      <c r="A15" t="s">
        <v>355</v>
      </c>
      <c r="B15" t="s">
        <v>356</v>
      </c>
      <c r="C15" t="s">
        <v>99</v>
      </c>
      <c r="D15" t="s">
        <v>122</v>
      </c>
      <c r="E15" t="s">
        <v>357</v>
      </c>
      <c r="F15" t="s">
        <v>358</v>
      </c>
      <c r="G15" t="s">
        <v>359</v>
      </c>
      <c r="H15" t="s">
        <v>149</v>
      </c>
      <c r="I15" t="s">
        <v>360</v>
      </c>
      <c r="J15" s="65">
        <v>4.1900000000000004</v>
      </c>
      <c r="K15" t="s">
        <v>101</v>
      </c>
      <c r="L15" s="66">
        <v>1E-3</v>
      </c>
      <c r="M15" s="66">
        <v>-9.1000000000000004E-3</v>
      </c>
      <c r="N15" s="65">
        <v>5685411</v>
      </c>
      <c r="O15" s="65">
        <v>105.27</v>
      </c>
      <c r="P15" s="65">
        <v>0</v>
      </c>
      <c r="Q15" s="65">
        <v>5985.0321597000002</v>
      </c>
      <c r="R15" s="66">
        <v>3.8E-3</v>
      </c>
      <c r="S15" s="66">
        <f t="shared" si="0"/>
        <v>1.152881142159614E-2</v>
      </c>
      <c r="T15" s="66">
        <f>Q15/'סכום נכסי הקרן'!$C$41</f>
        <v>2.6618122972666648E-3</v>
      </c>
    </row>
    <row r="16" spans="1:65">
      <c r="A16" t="s">
        <v>361</v>
      </c>
      <c r="B16" t="s">
        <v>362</v>
      </c>
      <c r="C16" t="s">
        <v>99</v>
      </c>
      <c r="D16" t="s">
        <v>122</v>
      </c>
      <c r="E16" t="s">
        <v>363</v>
      </c>
      <c r="F16" t="s">
        <v>358</v>
      </c>
      <c r="G16" t="s">
        <v>359</v>
      </c>
      <c r="H16" t="s">
        <v>149</v>
      </c>
      <c r="I16" t="s">
        <v>364</v>
      </c>
      <c r="J16" s="65">
        <v>2.16</v>
      </c>
      <c r="K16" t="s">
        <v>101</v>
      </c>
      <c r="L16" s="66">
        <v>0.01</v>
      </c>
      <c r="M16" s="66">
        <v>-1.23E-2</v>
      </c>
      <c r="N16" s="65">
        <v>7244959</v>
      </c>
      <c r="O16" s="65">
        <v>107.05</v>
      </c>
      <c r="P16" s="65">
        <v>0</v>
      </c>
      <c r="Q16" s="65">
        <v>7755.7286094999999</v>
      </c>
      <c r="R16" s="66">
        <v>3.0999999999999999E-3</v>
      </c>
      <c r="S16" s="66">
        <f t="shared" si="0"/>
        <v>1.4939657831426832E-2</v>
      </c>
      <c r="T16" s="66">
        <f>Q16/'סכום נכסי הקרן'!$C$41</f>
        <v>3.4493204440967928E-3</v>
      </c>
    </row>
    <row r="17" spans="1:20">
      <c r="A17" t="s">
        <v>365</v>
      </c>
      <c r="B17" t="s">
        <v>366</v>
      </c>
      <c r="C17" t="s">
        <v>99</v>
      </c>
      <c r="D17" t="s">
        <v>122</v>
      </c>
      <c r="E17" t="s">
        <v>367</v>
      </c>
      <c r="F17" t="s">
        <v>358</v>
      </c>
      <c r="G17" t="s">
        <v>359</v>
      </c>
      <c r="H17" t="s">
        <v>149</v>
      </c>
      <c r="I17" t="s">
        <v>368</v>
      </c>
      <c r="J17" s="65">
        <v>3.2</v>
      </c>
      <c r="K17" t="s">
        <v>101</v>
      </c>
      <c r="L17" s="66">
        <v>8.6E-3</v>
      </c>
      <c r="M17" s="66">
        <v>-1.0500000000000001E-2</v>
      </c>
      <c r="N17" s="65">
        <v>5324744</v>
      </c>
      <c r="O17" s="65">
        <v>109.56</v>
      </c>
      <c r="P17" s="65">
        <v>0</v>
      </c>
      <c r="Q17" s="65">
        <v>5833.7895263999999</v>
      </c>
      <c r="R17" s="66">
        <v>2.0999999999999999E-3</v>
      </c>
      <c r="S17" s="66">
        <f t="shared" si="0"/>
        <v>1.1237476679911356E-2</v>
      </c>
      <c r="T17" s="66">
        <f>Q17/'סכום נכסי הקרן'!$C$41</f>
        <v>2.5945479133090165E-3</v>
      </c>
    </row>
    <row r="18" spans="1:20">
      <c r="A18" t="s">
        <v>369</v>
      </c>
      <c r="B18" t="s">
        <v>370</v>
      </c>
      <c r="C18" t="s">
        <v>99</v>
      </c>
      <c r="D18" t="s">
        <v>122</v>
      </c>
      <c r="E18" t="s">
        <v>367</v>
      </c>
      <c r="F18" t="s">
        <v>358</v>
      </c>
      <c r="G18" t="s">
        <v>359</v>
      </c>
      <c r="H18" t="s">
        <v>149</v>
      </c>
      <c r="I18" t="s">
        <v>371</v>
      </c>
      <c r="J18" s="65">
        <v>6.02</v>
      </c>
      <c r="K18" t="s">
        <v>101</v>
      </c>
      <c r="L18" s="66">
        <v>1.2200000000000001E-2</v>
      </c>
      <c r="M18" s="66">
        <v>-6.1999999999999998E-3</v>
      </c>
      <c r="N18" s="65">
        <v>2441234</v>
      </c>
      <c r="O18" s="65">
        <v>115.4</v>
      </c>
      <c r="P18" s="65">
        <v>0</v>
      </c>
      <c r="Q18" s="65">
        <v>2817.1840360000001</v>
      </c>
      <c r="R18" s="66">
        <v>1.1999999999999999E-3</v>
      </c>
      <c r="S18" s="66">
        <f t="shared" si="0"/>
        <v>5.4266681655730838E-3</v>
      </c>
      <c r="T18" s="66">
        <f>Q18/'סכום נכסי הקרן'!$C$41</f>
        <v>1.2529281231237384E-3</v>
      </c>
    </row>
    <row r="19" spans="1:20">
      <c r="A19" t="s">
        <v>372</v>
      </c>
      <c r="B19" t="s">
        <v>373</v>
      </c>
      <c r="C19" t="s">
        <v>99</v>
      </c>
      <c r="D19" t="s">
        <v>122</v>
      </c>
      <c r="E19" t="s">
        <v>367</v>
      </c>
      <c r="F19" t="s">
        <v>358</v>
      </c>
      <c r="G19" t="s">
        <v>359</v>
      </c>
      <c r="H19" t="s">
        <v>149</v>
      </c>
      <c r="I19" t="s">
        <v>374</v>
      </c>
      <c r="J19" s="65">
        <v>2.33</v>
      </c>
      <c r="K19" t="s">
        <v>101</v>
      </c>
      <c r="L19" s="66">
        <v>1E-3</v>
      </c>
      <c r="M19" s="66">
        <v>-1.23E-2</v>
      </c>
      <c r="N19" s="65">
        <v>8434453</v>
      </c>
      <c r="O19" s="65">
        <v>104.05</v>
      </c>
      <c r="P19" s="65">
        <v>0</v>
      </c>
      <c r="Q19" s="65">
        <v>8776.0483464999998</v>
      </c>
      <c r="R19" s="66">
        <v>3.3E-3</v>
      </c>
      <c r="S19" s="66">
        <f t="shared" si="0"/>
        <v>1.6905073141441671E-2</v>
      </c>
      <c r="T19" s="66">
        <f>Q19/'סכום נכסי הקרן'!$C$41</f>
        <v>3.9031024039295069E-3</v>
      </c>
    </row>
    <row r="20" spans="1:20">
      <c r="A20" t="s">
        <v>375</v>
      </c>
      <c r="B20" t="s">
        <v>376</v>
      </c>
      <c r="C20" t="s">
        <v>99</v>
      </c>
      <c r="D20" t="s">
        <v>122</v>
      </c>
      <c r="E20" t="s">
        <v>367</v>
      </c>
      <c r="F20" t="s">
        <v>358</v>
      </c>
      <c r="G20" t="s">
        <v>359</v>
      </c>
      <c r="H20" t="s">
        <v>149</v>
      </c>
      <c r="I20" t="s">
        <v>377</v>
      </c>
      <c r="J20" s="65">
        <v>0.2</v>
      </c>
      <c r="K20" t="s">
        <v>101</v>
      </c>
      <c r="L20" s="66">
        <v>4.1000000000000003E-3</v>
      </c>
      <c r="M20" s="66">
        <v>-7.7000000000000002E-3</v>
      </c>
      <c r="N20" s="65">
        <v>1851929.19</v>
      </c>
      <c r="O20" s="65">
        <v>101.67</v>
      </c>
      <c r="P20" s="65">
        <v>0</v>
      </c>
      <c r="Q20" s="65">
        <v>1882.856407473</v>
      </c>
      <c r="R20" s="66">
        <v>4.4999999999999997E-3</v>
      </c>
      <c r="S20" s="66">
        <f t="shared" si="0"/>
        <v>3.6268972123264694E-3</v>
      </c>
      <c r="T20" s="66">
        <f>Q20/'סכום נכסי הקרן'!$C$41</f>
        <v>8.3739071163991586E-4</v>
      </c>
    </row>
    <row r="21" spans="1:20">
      <c r="A21" t="s">
        <v>378</v>
      </c>
      <c r="B21" t="s">
        <v>379</v>
      </c>
      <c r="C21" t="s">
        <v>99</v>
      </c>
      <c r="D21" t="s">
        <v>122</v>
      </c>
      <c r="E21" t="s">
        <v>367</v>
      </c>
      <c r="F21" t="s">
        <v>358</v>
      </c>
      <c r="G21" t="s">
        <v>359</v>
      </c>
      <c r="H21" t="s">
        <v>149</v>
      </c>
      <c r="I21" t="s">
        <v>380</v>
      </c>
      <c r="J21" s="65">
        <v>0.09</v>
      </c>
      <c r="K21" t="s">
        <v>101</v>
      </c>
      <c r="L21" s="66">
        <v>0.04</v>
      </c>
      <c r="M21" s="66">
        <v>1.7299999999999999E-2</v>
      </c>
      <c r="N21" s="65">
        <v>5701913</v>
      </c>
      <c r="O21" s="65">
        <v>106.9</v>
      </c>
      <c r="P21" s="65">
        <v>0</v>
      </c>
      <c r="Q21" s="65">
        <v>6095.3449970000001</v>
      </c>
      <c r="R21" s="66">
        <v>2.8E-3</v>
      </c>
      <c r="S21" s="66">
        <f t="shared" si="0"/>
        <v>1.1741304164271171E-2</v>
      </c>
      <c r="T21" s="66">
        <f>Q21/'סכום נכסי הקרן'!$C$41</f>
        <v>2.7108733647825049E-3</v>
      </c>
    </row>
    <row r="22" spans="1:20">
      <c r="A22" t="s">
        <v>381</v>
      </c>
      <c r="B22" t="s">
        <v>382</v>
      </c>
      <c r="C22" t="s">
        <v>99</v>
      </c>
      <c r="D22" t="s">
        <v>122</v>
      </c>
      <c r="E22" t="s">
        <v>367</v>
      </c>
      <c r="F22" t="s">
        <v>358</v>
      </c>
      <c r="G22" t="s">
        <v>359</v>
      </c>
      <c r="H22" t="s">
        <v>149</v>
      </c>
      <c r="I22" t="s">
        <v>383</v>
      </c>
      <c r="J22" s="65">
        <v>4.95</v>
      </c>
      <c r="K22" t="s">
        <v>101</v>
      </c>
      <c r="L22" s="66">
        <v>3.8E-3</v>
      </c>
      <c r="M22" s="66">
        <v>-8.0000000000000002E-3</v>
      </c>
      <c r="N22" s="65">
        <v>6992745</v>
      </c>
      <c r="O22" s="65">
        <v>105.95</v>
      </c>
      <c r="P22" s="65">
        <v>0</v>
      </c>
      <c r="Q22" s="65">
        <v>7408.8133275</v>
      </c>
      <c r="R22" s="66">
        <v>2.3E-3</v>
      </c>
      <c r="S22" s="66">
        <f t="shared" si="0"/>
        <v>1.4271403967666754E-2</v>
      </c>
      <c r="T22" s="66">
        <f>Q22/'סכום נכסי הקרן'!$C$41</f>
        <v>3.2950316551483938E-3</v>
      </c>
    </row>
    <row r="23" spans="1:20">
      <c r="A23" t="s">
        <v>384</v>
      </c>
      <c r="B23" t="s">
        <v>385</v>
      </c>
      <c r="C23" t="s">
        <v>99</v>
      </c>
      <c r="D23" t="s">
        <v>122</v>
      </c>
      <c r="E23" t="s">
        <v>367</v>
      </c>
      <c r="F23" t="s">
        <v>358</v>
      </c>
      <c r="G23" t="s">
        <v>359</v>
      </c>
      <c r="H23" t="s">
        <v>149</v>
      </c>
      <c r="I23" t="s">
        <v>386</v>
      </c>
      <c r="J23" s="65">
        <v>1.23</v>
      </c>
      <c r="K23" t="s">
        <v>101</v>
      </c>
      <c r="L23" s="66">
        <v>9.9000000000000008E-3</v>
      </c>
      <c r="M23" s="66">
        <v>-1.4E-2</v>
      </c>
      <c r="N23" s="65">
        <v>4141626</v>
      </c>
      <c r="O23" s="65">
        <v>106.16</v>
      </c>
      <c r="P23" s="65">
        <v>0</v>
      </c>
      <c r="Q23" s="65">
        <v>4396.7501616</v>
      </c>
      <c r="R23" s="66">
        <v>1.4E-3</v>
      </c>
      <c r="S23" s="66">
        <f t="shared" si="0"/>
        <v>8.4693452145960663E-3</v>
      </c>
      <c r="T23" s="66">
        <f>Q23/'סכום נכסי הקרן'!$C$41</f>
        <v>1.955432040442487E-3</v>
      </c>
    </row>
    <row r="24" spans="1:20">
      <c r="A24" t="s">
        <v>387</v>
      </c>
      <c r="B24" t="s">
        <v>388</v>
      </c>
      <c r="C24" t="s">
        <v>99</v>
      </c>
      <c r="D24" t="s">
        <v>122</v>
      </c>
      <c r="E24" t="s">
        <v>389</v>
      </c>
      <c r="F24" t="s">
        <v>390</v>
      </c>
      <c r="G24" t="s">
        <v>205</v>
      </c>
      <c r="H24" t="s">
        <v>206</v>
      </c>
      <c r="I24" t="s">
        <v>391</v>
      </c>
      <c r="J24" s="65">
        <v>14.73</v>
      </c>
      <c r="K24" t="s">
        <v>101</v>
      </c>
      <c r="L24" s="66">
        <v>2.07E-2</v>
      </c>
      <c r="M24" s="66">
        <v>6.6E-3</v>
      </c>
      <c r="N24" s="65">
        <v>7013226</v>
      </c>
      <c r="O24" s="65">
        <v>121.8</v>
      </c>
      <c r="P24" s="65">
        <v>0</v>
      </c>
      <c r="Q24" s="65">
        <v>8542.1092680000002</v>
      </c>
      <c r="R24" s="66">
        <v>3.0999999999999999E-3</v>
      </c>
      <c r="S24" s="66">
        <f t="shared" si="0"/>
        <v>1.6454442393234688E-2</v>
      </c>
      <c r="T24" s="66">
        <f>Q24/'סכום נכסי הקרן'!$C$41</f>
        <v>3.7990592009279475E-3</v>
      </c>
    </row>
    <row r="25" spans="1:20">
      <c r="A25" t="s">
        <v>392</v>
      </c>
      <c r="B25" t="s">
        <v>393</v>
      </c>
      <c r="C25" t="s">
        <v>99</v>
      </c>
      <c r="D25" t="s">
        <v>122</v>
      </c>
      <c r="E25" t="s">
        <v>389</v>
      </c>
      <c r="F25" t="s">
        <v>390</v>
      </c>
      <c r="G25" t="s">
        <v>205</v>
      </c>
      <c r="H25" t="s">
        <v>206</v>
      </c>
      <c r="I25" t="s">
        <v>391</v>
      </c>
      <c r="J25" s="65">
        <v>4.5199999999999996</v>
      </c>
      <c r="K25" t="s">
        <v>101</v>
      </c>
      <c r="L25" s="66">
        <v>1E-3</v>
      </c>
      <c r="M25" s="66">
        <v>-9.4999999999999998E-3</v>
      </c>
      <c r="N25" s="65">
        <v>4405000</v>
      </c>
      <c r="O25" s="65">
        <v>104.75</v>
      </c>
      <c r="P25" s="65">
        <v>0</v>
      </c>
      <c r="Q25" s="65">
        <v>4614.2375000000002</v>
      </c>
      <c r="R25" s="66">
        <v>6.6E-3</v>
      </c>
      <c r="S25" s="66">
        <f t="shared" si="0"/>
        <v>8.8882854047393628E-3</v>
      </c>
      <c r="T25" s="66">
        <f>Q25/'סכום נכסי הקרן'!$C$41</f>
        <v>2.0521584165764349E-3</v>
      </c>
    </row>
    <row r="26" spans="1:20">
      <c r="A26" t="s">
        <v>394</v>
      </c>
      <c r="B26" t="s">
        <v>395</v>
      </c>
      <c r="C26" t="s">
        <v>99</v>
      </c>
      <c r="D26" t="s">
        <v>122</v>
      </c>
      <c r="E26" t="s">
        <v>396</v>
      </c>
      <c r="F26" t="s">
        <v>358</v>
      </c>
      <c r="G26" t="s">
        <v>205</v>
      </c>
      <c r="H26" t="s">
        <v>206</v>
      </c>
      <c r="I26" t="s">
        <v>397</v>
      </c>
      <c r="J26" s="65">
        <v>0.99</v>
      </c>
      <c r="K26" t="s">
        <v>101</v>
      </c>
      <c r="L26" s="66">
        <v>3.5499999999999997E-2</v>
      </c>
      <c r="M26" s="66">
        <v>0.12180000000000001</v>
      </c>
      <c r="N26" s="65">
        <v>360341.12</v>
      </c>
      <c r="O26" s="65">
        <v>118.41</v>
      </c>
      <c r="P26" s="65">
        <v>0</v>
      </c>
      <c r="Q26" s="65">
        <v>426.679920192</v>
      </c>
      <c r="R26" s="66">
        <v>1.6999999999999999E-3</v>
      </c>
      <c r="S26" s="66">
        <f t="shared" si="0"/>
        <v>8.2190240687392226E-4</v>
      </c>
      <c r="T26" s="66">
        <f>Q26/'סכום נכסי הקרן'!$C$41</f>
        <v>1.8976370189141204E-4</v>
      </c>
    </row>
    <row r="27" spans="1:20">
      <c r="A27" t="s">
        <v>398</v>
      </c>
      <c r="B27" t="s">
        <v>399</v>
      </c>
      <c r="C27" t="s">
        <v>99</v>
      </c>
      <c r="D27" t="s">
        <v>122</v>
      </c>
      <c r="E27" t="s">
        <v>396</v>
      </c>
      <c r="F27" t="s">
        <v>358</v>
      </c>
      <c r="G27" t="s">
        <v>205</v>
      </c>
      <c r="H27" t="s">
        <v>206</v>
      </c>
      <c r="I27" t="s">
        <v>397</v>
      </c>
      <c r="J27" s="65">
        <v>4.54</v>
      </c>
      <c r="K27" t="s">
        <v>101</v>
      </c>
      <c r="L27" s="66">
        <v>1.4999999999999999E-2</v>
      </c>
      <c r="M27" s="66">
        <v>-5.4000000000000003E-3</v>
      </c>
      <c r="N27" s="65">
        <v>297367.65000000002</v>
      </c>
      <c r="O27" s="65">
        <v>113.8</v>
      </c>
      <c r="P27" s="65">
        <v>0</v>
      </c>
      <c r="Q27" s="65">
        <v>338.40438569999998</v>
      </c>
      <c r="R27" s="66">
        <v>6.9999999999999999E-4</v>
      </c>
      <c r="S27" s="66">
        <f t="shared" si="0"/>
        <v>6.518595460933902E-4</v>
      </c>
      <c r="T27" s="66">
        <f>Q27/'סכום נכסי הקרן'!$C$41</f>
        <v>1.5050361155459231E-4</v>
      </c>
    </row>
    <row r="28" spans="1:20">
      <c r="A28" t="s">
        <v>400</v>
      </c>
      <c r="B28" t="s">
        <v>401</v>
      </c>
      <c r="C28" t="s">
        <v>99</v>
      </c>
      <c r="D28" t="s">
        <v>122</v>
      </c>
      <c r="E28" t="s">
        <v>402</v>
      </c>
      <c r="F28" t="s">
        <v>358</v>
      </c>
      <c r="G28" t="s">
        <v>359</v>
      </c>
      <c r="H28" t="s">
        <v>149</v>
      </c>
      <c r="I28" t="s">
        <v>271</v>
      </c>
      <c r="J28" s="65">
        <v>1.24</v>
      </c>
      <c r="K28" t="s">
        <v>101</v>
      </c>
      <c r="L28" s="66">
        <v>7.0000000000000001E-3</v>
      </c>
      <c r="M28" s="66">
        <v>-1.29E-2</v>
      </c>
      <c r="N28" s="65">
        <v>5339185.8</v>
      </c>
      <c r="O28" s="65">
        <v>105.8</v>
      </c>
      <c r="P28" s="65">
        <v>0</v>
      </c>
      <c r="Q28" s="65">
        <v>5648.8585763999999</v>
      </c>
      <c r="R28" s="66">
        <v>3.8E-3</v>
      </c>
      <c r="S28" s="66">
        <f t="shared" si="0"/>
        <v>1.0881249012009655E-2</v>
      </c>
      <c r="T28" s="66">
        <f>Q28/'סכום נכסי הקרן'!$C$41</f>
        <v>2.5123008236158711E-3</v>
      </c>
    </row>
    <row r="29" spans="1:20">
      <c r="A29" t="s">
        <v>403</v>
      </c>
      <c r="B29" t="s">
        <v>404</v>
      </c>
      <c r="C29" t="s">
        <v>99</v>
      </c>
      <c r="D29" t="s">
        <v>122</v>
      </c>
      <c r="E29" t="s">
        <v>402</v>
      </c>
      <c r="F29" t="s">
        <v>358</v>
      </c>
      <c r="G29" t="s">
        <v>359</v>
      </c>
      <c r="H29" t="s">
        <v>149</v>
      </c>
      <c r="I29" t="s">
        <v>360</v>
      </c>
      <c r="J29" s="65">
        <v>3.85</v>
      </c>
      <c r="K29" t="s">
        <v>101</v>
      </c>
      <c r="L29" s="66">
        <v>6.0000000000000001E-3</v>
      </c>
      <c r="M29" s="66">
        <v>-9.4000000000000004E-3</v>
      </c>
      <c r="N29" s="65">
        <v>2867813.36</v>
      </c>
      <c r="O29" s="65">
        <v>108.62</v>
      </c>
      <c r="P29" s="65">
        <v>0</v>
      </c>
      <c r="Q29" s="65">
        <v>3115.0188716319999</v>
      </c>
      <c r="R29" s="66">
        <v>1.8E-3</v>
      </c>
      <c r="S29" s="66">
        <f t="shared" si="0"/>
        <v>6.000379645004052E-3</v>
      </c>
      <c r="T29" s="66">
        <f>Q29/'סכום נכסי הקרן'!$C$41</f>
        <v>1.3853886357635553E-3</v>
      </c>
    </row>
    <row r="30" spans="1:20">
      <c r="A30" t="s">
        <v>405</v>
      </c>
      <c r="B30" t="s">
        <v>406</v>
      </c>
      <c r="C30" t="s">
        <v>99</v>
      </c>
      <c r="D30" t="s">
        <v>122</v>
      </c>
      <c r="E30" t="s">
        <v>402</v>
      </c>
      <c r="F30" t="s">
        <v>358</v>
      </c>
      <c r="G30" t="s">
        <v>359</v>
      </c>
      <c r="H30" t="s">
        <v>149</v>
      </c>
      <c r="I30" t="s">
        <v>407</v>
      </c>
      <c r="J30" s="65">
        <v>1.0900000000000001</v>
      </c>
      <c r="K30" t="s">
        <v>101</v>
      </c>
      <c r="L30" s="66">
        <v>0.05</v>
      </c>
      <c r="M30" s="66">
        <v>-1.12E-2</v>
      </c>
      <c r="N30" s="65">
        <v>5469354</v>
      </c>
      <c r="O30" s="65">
        <v>113.96</v>
      </c>
      <c r="P30" s="65">
        <v>0</v>
      </c>
      <c r="Q30" s="65">
        <v>6232.8758183999998</v>
      </c>
      <c r="R30" s="66">
        <v>1.6999999999999999E-3</v>
      </c>
      <c r="S30" s="66">
        <f t="shared" si="0"/>
        <v>1.2006226200154983E-2</v>
      </c>
      <c r="T30" s="66">
        <f>Q30/'סכום נכסי הקרן'!$C$41</f>
        <v>2.7720394908596043E-3</v>
      </c>
    </row>
    <row r="31" spans="1:20">
      <c r="A31" t="s">
        <v>408</v>
      </c>
      <c r="B31" t="s">
        <v>409</v>
      </c>
      <c r="C31" t="s">
        <v>99</v>
      </c>
      <c r="D31" t="s">
        <v>122</v>
      </c>
      <c r="E31" t="s">
        <v>402</v>
      </c>
      <c r="F31" t="s">
        <v>358</v>
      </c>
      <c r="G31" t="s">
        <v>359</v>
      </c>
      <c r="H31" t="s">
        <v>149</v>
      </c>
      <c r="I31" t="s">
        <v>410</v>
      </c>
      <c r="J31" s="65">
        <v>4.88</v>
      </c>
      <c r="K31" t="s">
        <v>101</v>
      </c>
      <c r="L31" s="66">
        <v>1.7500000000000002E-2</v>
      </c>
      <c r="M31" s="66">
        <v>-9.7000000000000003E-3</v>
      </c>
      <c r="N31" s="65">
        <v>8943692.5199999996</v>
      </c>
      <c r="O31" s="65">
        <v>114.9</v>
      </c>
      <c r="P31" s="65">
        <v>0</v>
      </c>
      <c r="Q31" s="65">
        <v>10276.30270548</v>
      </c>
      <c r="R31" s="66">
        <v>2.2000000000000001E-3</v>
      </c>
      <c r="S31" s="66">
        <f t="shared" si="0"/>
        <v>1.9794974002053756E-2</v>
      </c>
      <c r="T31" s="66">
        <f>Q31/'סכום נכסי הקרן'!$C$41</f>
        <v>4.5703328206096825E-3</v>
      </c>
    </row>
    <row r="32" spans="1:20">
      <c r="A32" t="s">
        <v>411</v>
      </c>
      <c r="B32" t="s">
        <v>412</v>
      </c>
      <c r="C32" t="s">
        <v>99</v>
      </c>
      <c r="D32" t="s">
        <v>122</v>
      </c>
      <c r="E32" t="s">
        <v>413</v>
      </c>
      <c r="F32" t="s">
        <v>358</v>
      </c>
      <c r="G32" t="s">
        <v>414</v>
      </c>
      <c r="H32" t="s">
        <v>149</v>
      </c>
      <c r="I32" t="s">
        <v>415</v>
      </c>
      <c r="J32" s="65">
        <v>0.83</v>
      </c>
      <c r="K32" t="s">
        <v>101</v>
      </c>
      <c r="L32" s="66">
        <v>4.7500000000000001E-2</v>
      </c>
      <c r="M32" s="66">
        <v>-1.8599999999999998E-2</v>
      </c>
      <c r="N32" s="65">
        <v>941783.67</v>
      </c>
      <c r="O32" s="65">
        <v>129.65</v>
      </c>
      <c r="P32" s="65">
        <v>0</v>
      </c>
      <c r="Q32" s="65">
        <v>1221.0225281549999</v>
      </c>
      <c r="R32" s="66">
        <v>6.4999999999999997E-3</v>
      </c>
      <c r="S32" s="66">
        <f t="shared" si="0"/>
        <v>2.3520238643671989E-3</v>
      </c>
      <c r="T32" s="66">
        <f>Q32/'סכום נכסי הקרן'!$C$41</f>
        <v>5.4304349483153393E-4</v>
      </c>
    </row>
    <row r="33" spans="1:20">
      <c r="A33" t="s">
        <v>416</v>
      </c>
      <c r="B33" t="s">
        <v>417</v>
      </c>
      <c r="C33" t="s">
        <v>99</v>
      </c>
      <c r="D33" t="s">
        <v>122</v>
      </c>
      <c r="E33" t="s">
        <v>418</v>
      </c>
      <c r="F33" t="s">
        <v>419</v>
      </c>
      <c r="G33" t="s">
        <v>420</v>
      </c>
      <c r="H33" t="s">
        <v>206</v>
      </c>
      <c r="I33" t="s">
        <v>421</v>
      </c>
      <c r="J33" s="65">
        <v>0.68</v>
      </c>
      <c r="K33" t="s">
        <v>101</v>
      </c>
      <c r="L33" s="66">
        <v>3.6400000000000002E-2</v>
      </c>
      <c r="M33" s="66">
        <v>-1.7899999999999999E-2</v>
      </c>
      <c r="N33" s="65">
        <v>245237.27</v>
      </c>
      <c r="O33" s="65">
        <v>116</v>
      </c>
      <c r="P33" s="65">
        <v>0</v>
      </c>
      <c r="Q33" s="65">
        <v>284.47523319999999</v>
      </c>
      <c r="R33" s="66">
        <v>6.7000000000000002E-3</v>
      </c>
      <c r="S33" s="66">
        <f t="shared" si="0"/>
        <v>5.4797722554623311E-4</v>
      </c>
      <c r="T33" s="66">
        <f>Q33/'סכום נכסי הקרן'!$C$41</f>
        <v>1.265188981102347E-4</v>
      </c>
    </row>
    <row r="34" spans="1:20">
      <c r="A34" t="s">
        <v>422</v>
      </c>
      <c r="B34" t="s">
        <v>423</v>
      </c>
      <c r="C34" t="s">
        <v>99</v>
      </c>
      <c r="D34" t="s">
        <v>122</v>
      </c>
      <c r="E34" t="s">
        <v>424</v>
      </c>
      <c r="F34" t="s">
        <v>425</v>
      </c>
      <c r="G34" t="s">
        <v>414</v>
      </c>
      <c r="H34" t="s">
        <v>149</v>
      </c>
      <c r="I34" t="s">
        <v>426</v>
      </c>
      <c r="J34" s="65">
        <v>3.85</v>
      </c>
      <c r="K34" t="s">
        <v>101</v>
      </c>
      <c r="L34" s="66">
        <v>4.4999999999999998E-2</v>
      </c>
      <c r="M34" s="66">
        <v>-8.8999999999999999E-3</v>
      </c>
      <c r="N34" s="65">
        <v>2143720</v>
      </c>
      <c r="O34" s="65">
        <v>127.96</v>
      </c>
      <c r="P34" s="65">
        <v>0</v>
      </c>
      <c r="Q34" s="65">
        <v>2743.104112</v>
      </c>
      <c r="R34" s="66">
        <v>6.9999999999999999E-4</v>
      </c>
      <c r="S34" s="66">
        <f t="shared" si="0"/>
        <v>5.283969939208836E-3</v>
      </c>
      <c r="T34" s="66">
        <f>Q34/'סכום נכסי הקרן'!$C$41</f>
        <v>1.2199814576051248E-3</v>
      </c>
    </row>
    <row r="35" spans="1:20">
      <c r="A35" t="s">
        <v>427</v>
      </c>
      <c r="B35" t="s">
        <v>428</v>
      </c>
      <c r="C35" t="s">
        <v>99</v>
      </c>
      <c r="D35" t="s">
        <v>122</v>
      </c>
      <c r="E35" t="s">
        <v>424</v>
      </c>
      <c r="F35" t="s">
        <v>425</v>
      </c>
      <c r="G35" t="s">
        <v>414</v>
      </c>
      <c r="H35" t="s">
        <v>149</v>
      </c>
      <c r="I35" t="s">
        <v>429</v>
      </c>
      <c r="J35" s="65">
        <v>8.61</v>
      </c>
      <c r="K35" t="s">
        <v>101</v>
      </c>
      <c r="L35" s="66">
        <v>2.3900000000000001E-2</v>
      </c>
      <c r="M35" s="66">
        <v>8.0000000000000004E-4</v>
      </c>
      <c r="N35" s="65">
        <v>8033000</v>
      </c>
      <c r="O35" s="65">
        <v>122.5</v>
      </c>
      <c r="P35" s="65">
        <v>0</v>
      </c>
      <c r="Q35" s="65">
        <v>9840.4249999999993</v>
      </c>
      <c r="R35" s="66">
        <v>4.1000000000000003E-3</v>
      </c>
      <c r="S35" s="66">
        <f t="shared" si="0"/>
        <v>1.8955354141162509E-2</v>
      </c>
      <c r="T35" s="66">
        <f>Q35/'סכום נכסי הקרן'!$C$41</f>
        <v>4.3764784509768215E-3</v>
      </c>
    </row>
    <row r="36" spans="1:20">
      <c r="A36" t="s">
        <v>430</v>
      </c>
      <c r="B36" t="s">
        <v>431</v>
      </c>
      <c r="C36" t="s">
        <v>99</v>
      </c>
      <c r="D36" t="s">
        <v>122</v>
      </c>
      <c r="E36" t="s">
        <v>424</v>
      </c>
      <c r="F36" t="s">
        <v>425</v>
      </c>
      <c r="G36" t="s">
        <v>414</v>
      </c>
      <c r="H36" t="s">
        <v>149</v>
      </c>
      <c r="I36" t="s">
        <v>432</v>
      </c>
      <c r="J36" s="65">
        <v>6.09</v>
      </c>
      <c r="K36" t="s">
        <v>101</v>
      </c>
      <c r="L36" s="66">
        <v>3.85E-2</v>
      </c>
      <c r="M36" s="66">
        <v>-3.7000000000000002E-3</v>
      </c>
      <c r="N36" s="65">
        <v>2038449.18</v>
      </c>
      <c r="O36" s="65">
        <v>132.38999999999999</v>
      </c>
      <c r="P36" s="65">
        <v>0</v>
      </c>
      <c r="Q36" s="65">
        <v>2698.702869402</v>
      </c>
      <c r="R36" s="66">
        <v>8.0000000000000004E-4</v>
      </c>
      <c r="S36" s="66">
        <f t="shared" si="0"/>
        <v>5.1984409831167203E-3</v>
      </c>
      <c r="T36" s="66">
        <f>Q36/'סכום נכסי הקרן'!$C$41</f>
        <v>1.2002342331278548E-3</v>
      </c>
    </row>
    <row r="37" spans="1:20">
      <c r="A37" t="s">
        <v>433</v>
      </c>
      <c r="B37" t="s">
        <v>434</v>
      </c>
      <c r="C37" t="s">
        <v>99</v>
      </c>
      <c r="D37" t="s">
        <v>435</v>
      </c>
      <c r="E37" t="s">
        <v>367</v>
      </c>
      <c r="F37" t="s">
        <v>358</v>
      </c>
      <c r="G37" t="s">
        <v>414</v>
      </c>
      <c r="H37" t="s">
        <v>149</v>
      </c>
      <c r="I37" t="s">
        <v>239</v>
      </c>
      <c r="J37" s="65">
        <v>2.1800000000000002</v>
      </c>
      <c r="K37" t="s">
        <v>101</v>
      </c>
      <c r="L37" s="66">
        <v>9.4999999999999998E-3</v>
      </c>
      <c r="M37" s="66">
        <v>-1.11E-2</v>
      </c>
      <c r="N37" s="65">
        <v>10097227.57</v>
      </c>
      <c r="O37" s="65">
        <v>107.11</v>
      </c>
      <c r="P37" s="65">
        <v>0</v>
      </c>
      <c r="Q37" s="65">
        <v>10815.140450227</v>
      </c>
      <c r="R37" s="66">
        <v>1.5699999999999999E-2</v>
      </c>
      <c r="S37" s="66">
        <f t="shared" si="0"/>
        <v>2.0832923102453861E-2</v>
      </c>
      <c r="T37" s="66">
        <f>Q37/'סכום נכסי הקרן'!$C$41</f>
        <v>4.8099781386176134E-3</v>
      </c>
    </row>
    <row r="38" spans="1:20">
      <c r="A38" t="s">
        <v>436</v>
      </c>
      <c r="B38" t="s">
        <v>437</v>
      </c>
      <c r="C38" t="s">
        <v>99</v>
      </c>
      <c r="D38" t="s">
        <v>122</v>
      </c>
      <c r="E38" t="s">
        <v>367</v>
      </c>
      <c r="F38" t="s">
        <v>358</v>
      </c>
      <c r="G38" t="s">
        <v>414</v>
      </c>
      <c r="H38" t="s">
        <v>149</v>
      </c>
      <c r="I38" t="s">
        <v>277</v>
      </c>
      <c r="J38" s="65">
        <v>1.21</v>
      </c>
      <c r="K38" t="s">
        <v>101</v>
      </c>
      <c r="L38" s="66">
        <v>2.8E-3</v>
      </c>
      <c r="M38" s="66">
        <v>-5.0000000000000001E-4</v>
      </c>
      <c r="N38" s="65">
        <v>2130178</v>
      </c>
      <c r="O38" s="65">
        <v>103.04</v>
      </c>
      <c r="P38" s="65">
        <v>0</v>
      </c>
      <c r="Q38" s="65">
        <v>2194.9354112000001</v>
      </c>
      <c r="R38" s="66">
        <v>5.0000000000000001E-3</v>
      </c>
      <c r="S38" s="66">
        <f t="shared" si="0"/>
        <v>4.2280468614185017E-3</v>
      </c>
      <c r="T38" s="66">
        <f>Q38/'סכום נכסי הקרן'!$C$41</f>
        <v>9.7618624484234679E-4</v>
      </c>
    </row>
    <row r="39" spans="1:20">
      <c r="A39" t="s">
        <v>438</v>
      </c>
      <c r="B39" t="s">
        <v>439</v>
      </c>
      <c r="C39" t="s">
        <v>99</v>
      </c>
      <c r="D39" t="s">
        <v>122</v>
      </c>
      <c r="E39" t="s">
        <v>367</v>
      </c>
      <c r="F39" t="s">
        <v>358</v>
      </c>
      <c r="G39" t="s">
        <v>414</v>
      </c>
      <c r="H39" t="s">
        <v>149</v>
      </c>
      <c r="I39" t="s">
        <v>239</v>
      </c>
      <c r="J39" s="65">
        <v>2.73</v>
      </c>
      <c r="K39" t="s">
        <v>101</v>
      </c>
      <c r="L39" s="66">
        <v>0.01</v>
      </c>
      <c r="M39" s="66">
        <v>-9.1000000000000004E-3</v>
      </c>
      <c r="N39" s="65">
        <v>5883895</v>
      </c>
      <c r="O39" s="65">
        <v>107.2</v>
      </c>
      <c r="P39" s="65">
        <v>0</v>
      </c>
      <c r="Q39" s="65">
        <v>6307.5354399999997</v>
      </c>
      <c r="R39" s="66">
        <v>1.46E-2</v>
      </c>
      <c r="S39" s="66">
        <f t="shared" si="0"/>
        <v>1.2150041082893604E-2</v>
      </c>
      <c r="T39" s="66">
        <f>Q39/'סכום נכסי הקרן'!$C$41</f>
        <v>2.8052439739068799E-3</v>
      </c>
    </row>
    <row r="40" spans="1:20">
      <c r="A40" t="s">
        <v>440</v>
      </c>
      <c r="B40" t="s">
        <v>441</v>
      </c>
      <c r="C40" t="s">
        <v>99</v>
      </c>
      <c r="D40" t="s">
        <v>122</v>
      </c>
      <c r="E40" t="s">
        <v>367</v>
      </c>
      <c r="F40" t="s">
        <v>358</v>
      </c>
      <c r="G40" t="s">
        <v>414</v>
      </c>
      <c r="H40" t="s">
        <v>149</v>
      </c>
      <c r="I40" t="s">
        <v>442</v>
      </c>
      <c r="J40" s="65">
        <v>5.37</v>
      </c>
      <c r="K40" t="s">
        <v>101</v>
      </c>
      <c r="L40" s="66">
        <v>5.0000000000000001E-3</v>
      </c>
      <c r="M40" s="66">
        <v>-6.1999999999999998E-3</v>
      </c>
      <c r="N40" s="65">
        <v>4574768</v>
      </c>
      <c r="O40" s="65">
        <v>106.96</v>
      </c>
      <c r="P40" s="65">
        <v>0</v>
      </c>
      <c r="Q40" s="65">
        <v>4893.1718528000001</v>
      </c>
      <c r="R40" s="66">
        <v>6.0000000000000001E-3</v>
      </c>
      <c r="S40" s="66">
        <f t="shared" si="0"/>
        <v>9.4255893768198339E-3</v>
      </c>
      <c r="T40" s="66">
        <f>Q40/'סכום נכסי הקרן'!$C$41</f>
        <v>2.1762130366021317E-3</v>
      </c>
    </row>
    <row r="41" spans="1:20">
      <c r="A41" t="s">
        <v>443</v>
      </c>
      <c r="B41" t="s">
        <v>444</v>
      </c>
      <c r="C41" t="s">
        <v>99</v>
      </c>
      <c r="D41" t="s">
        <v>122</v>
      </c>
      <c r="E41" t="s">
        <v>445</v>
      </c>
      <c r="F41" t="s">
        <v>419</v>
      </c>
      <c r="G41" t="s">
        <v>414</v>
      </c>
      <c r="H41" t="s">
        <v>149</v>
      </c>
      <c r="I41" t="s">
        <v>446</v>
      </c>
      <c r="J41" s="65">
        <v>4.0999999999999996</v>
      </c>
      <c r="K41" t="s">
        <v>101</v>
      </c>
      <c r="L41" s="66">
        <v>8.3000000000000001E-3</v>
      </c>
      <c r="M41" s="66">
        <v>-9.4999999999999998E-3</v>
      </c>
      <c r="N41" s="65">
        <v>2966435</v>
      </c>
      <c r="O41" s="65">
        <v>110.03</v>
      </c>
      <c r="P41" s="65">
        <v>0</v>
      </c>
      <c r="Q41" s="65">
        <v>3263.9684305000001</v>
      </c>
      <c r="R41" s="66">
        <v>1.9E-3</v>
      </c>
      <c r="S41" s="66">
        <f t="shared" si="0"/>
        <v>6.2872972971900988E-3</v>
      </c>
      <c r="T41" s="66">
        <f>Q41/'סכום נכסי הקרן'!$C$41</f>
        <v>1.4516331866511751E-3</v>
      </c>
    </row>
    <row r="42" spans="1:20">
      <c r="A42" t="s">
        <v>447</v>
      </c>
      <c r="B42" t="s">
        <v>448</v>
      </c>
      <c r="C42" t="s">
        <v>99</v>
      </c>
      <c r="D42" t="s">
        <v>122</v>
      </c>
      <c r="E42" t="s">
        <v>445</v>
      </c>
      <c r="F42" t="s">
        <v>419</v>
      </c>
      <c r="G42" t="s">
        <v>414</v>
      </c>
      <c r="H42" t="s">
        <v>149</v>
      </c>
      <c r="I42" t="s">
        <v>449</v>
      </c>
      <c r="J42" s="65">
        <v>8.0399999999999991</v>
      </c>
      <c r="K42" t="s">
        <v>101</v>
      </c>
      <c r="L42" s="66">
        <v>1.6500000000000001E-2</v>
      </c>
      <c r="M42" s="66">
        <v>-1.1999999999999999E-3</v>
      </c>
      <c r="N42" s="65">
        <v>4409000</v>
      </c>
      <c r="O42" s="65">
        <v>117.82</v>
      </c>
      <c r="P42" s="65">
        <v>0</v>
      </c>
      <c r="Q42" s="65">
        <v>5194.6837999999998</v>
      </c>
      <c r="R42" s="66">
        <v>2.0999999999999999E-3</v>
      </c>
      <c r="S42" s="66">
        <f t="shared" si="0"/>
        <v>1.0006383980403264E-2</v>
      </c>
      <c r="T42" s="66">
        <f>Q42/'סכום נכסי הקרן'!$C$41</f>
        <v>2.3103089257159514E-3</v>
      </c>
    </row>
    <row r="43" spans="1:20">
      <c r="A43" t="s">
        <v>450</v>
      </c>
      <c r="B43" t="s">
        <v>451</v>
      </c>
      <c r="C43" t="s">
        <v>99</v>
      </c>
      <c r="D43" t="s">
        <v>122</v>
      </c>
      <c r="E43" t="s">
        <v>452</v>
      </c>
      <c r="F43" t="s">
        <v>390</v>
      </c>
      <c r="G43" t="s">
        <v>414</v>
      </c>
      <c r="H43" t="s">
        <v>149</v>
      </c>
      <c r="I43" t="s">
        <v>453</v>
      </c>
      <c r="J43" s="65">
        <v>8.17</v>
      </c>
      <c r="K43" t="s">
        <v>101</v>
      </c>
      <c r="L43" s="66">
        <v>2.6499999999999999E-2</v>
      </c>
      <c r="M43" s="66">
        <v>2.9999999999999997E-4</v>
      </c>
      <c r="N43" s="65">
        <v>1740411.54</v>
      </c>
      <c r="O43" s="65">
        <v>126.8</v>
      </c>
      <c r="P43" s="65">
        <v>0</v>
      </c>
      <c r="Q43" s="65">
        <v>2206.8418327200002</v>
      </c>
      <c r="R43" s="66">
        <v>1.1000000000000001E-3</v>
      </c>
      <c r="S43" s="66">
        <f t="shared" si="0"/>
        <v>4.2509818907963542E-3</v>
      </c>
      <c r="T43" s="66">
        <f>Q43/'סכום נכסי הקרן'!$C$41</f>
        <v>9.8148156462889331E-4</v>
      </c>
    </row>
    <row r="44" spans="1:20">
      <c r="A44" t="s">
        <v>454</v>
      </c>
      <c r="B44" t="s">
        <v>455</v>
      </c>
      <c r="C44" t="s">
        <v>99</v>
      </c>
      <c r="D44" t="s">
        <v>122</v>
      </c>
      <c r="E44" t="s">
        <v>456</v>
      </c>
      <c r="F44" t="s">
        <v>419</v>
      </c>
      <c r="G44" t="s">
        <v>414</v>
      </c>
      <c r="H44" t="s">
        <v>149</v>
      </c>
      <c r="I44" t="s">
        <v>457</v>
      </c>
      <c r="J44" s="65">
        <v>4.71</v>
      </c>
      <c r="K44" t="s">
        <v>101</v>
      </c>
      <c r="L44" s="66">
        <v>1.34E-2</v>
      </c>
      <c r="M44" s="66">
        <v>-4.4999999999999997E-3</v>
      </c>
      <c r="N44" s="65">
        <v>4713169.05</v>
      </c>
      <c r="O44" s="65">
        <v>111.6</v>
      </c>
      <c r="P44" s="65">
        <v>303.21528999999998</v>
      </c>
      <c r="Q44" s="65">
        <v>5563.1119497999998</v>
      </c>
      <c r="R44" s="66">
        <v>1.4E-3</v>
      </c>
      <c r="S44" s="66">
        <f t="shared" si="0"/>
        <v>1.0716077520573762E-2</v>
      </c>
      <c r="T44" s="66">
        <f>Q44/'סכום נכסי הקרן'!$C$41</f>
        <v>2.4741654520685184E-3</v>
      </c>
    </row>
    <row r="45" spans="1:20">
      <c r="A45" t="s">
        <v>458</v>
      </c>
      <c r="B45" t="s">
        <v>459</v>
      </c>
      <c r="C45" t="s">
        <v>99</v>
      </c>
      <c r="D45" t="s">
        <v>122</v>
      </c>
      <c r="E45" t="s">
        <v>456</v>
      </c>
      <c r="F45" t="s">
        <v>419</v>
      </c>
      <c r="G45" t="s">
        <v>414</v>
      </c>
      <c r="H45" t="s">
        <v>149</v>
      </c>
      <c r="I45" t="s">
        <v>386</v>
      </c>
      <c r="J45" s="65">
        <v>4.93</v>
      </c>
      <c r="K45" t="s">
        <v>101</v>
      </c>
      <c r="L45" s="66">
        <v>1.77E-2</v>
      </c>
      <c r="M45" s="66">
        <v>-3.3E-3</v>
      </c>
      <c r="N45" s="65">
        <v>5950104</v>
      </c>
      <c r="O45" s="65">
        <v>112.29</v>
      </c>
      <c r="P45" s="65">
        <v>0</v>
      </c>
      <c r="Q45" s="65">
        <v>6681.3717815999998</v>
      </c>
      <c r="R45" s="66">
        <v>1.8E-3</v>
      </c>
      <c r="S45" s="66">
        <f t="shared" si="0"/>
        <v>1.2870152281938827E-2</v>
      </c>
      <c r="T45" s="66">
        <f>Q45/'סכום נכסי הקרן'!$C$41</f>
        <v>2.9715057657709923E-3</v>
      </c>
    </row>
    <row r="46" spans="1:20">
      <c r="A46" t="s">
        <v>460</v>
      </c>
      <c r="B46" t="s">
        <v>461</v>
      </c>
      <c r="C46" t="s">
        <v>99</v>
      </c>
      <c r="D46" t="s">
        <v>122</v>
      </c>
      <c r="E46" t="s">
        <v>456</v>
      </c>
      <c r="F46" t="s">
        <v>419</v>
      </c>
      <c r="G46" t="s">
        <v>414</v>
      </c>
      <c r="H46" t="s">
        <v>149</v>
      </c>
      <c r="I46" t="s">
        <v>449</v>
      </c>
      <c r="J46" s="65">
        <v>8.4</v>
      </c>
      <c r="K46" t="s">
        <v>101</v>
      </c>
      <c r="L46" s="66">
        <v>2.4799999999999999E-2</v>
      </c>
      <c r="M46" s="66">
        <v>4.7999999999999996E-3</v>
      </c>
      <c r="N46" s="65">
        <v>1605000</v>
      </c>
      <c r="O46" s="65">
        <v>119.59</v>
      </c>
      <c r="P46" s="65">
        <v>0</v>
      </c>
      <c r="Q46" s="65">
        <v>1919.4195</v>
      </c>
      <c r="R46" s="66">
        <v>8.0000000000000004E-4</v>
      </c>
      <c r="S46" s="66">
        <f t="shared" si="0"/>
        <v>3.6973277442745689E-3</v>
      </c>
      <c r="T46" s="66">
        <f>Q46/'סכום נכסי הקרן'!$C$41</f>
        <v>8.5365195915163277E-4</v>
      </c>
    </row>
    <row r="47" spans="1:20">
      <c r="A47" t="s">
        <v>462</v>
      </c>
      <c r="B47" t="s">
        <v>463</v>
      </c>
      <c r="C47" t="s">
        <v>99</v>
      </c>
      <c r="D47" t="s">
        <v>122</v>
      </c>
      <c r="E47" t="s">
        <v>456</v>
      </c>
      <c r="F47" t="s">
        <v>419</v>
      </c>
      <c r="G47" t="s">
        <v>420</v>
      </c>
      <c r="H47" t="s">
        <v>206</v>
      </c>
      <c r="I47" t="s">
        <v>464</v>
      </c>
      <c r="J47" s="65">
        <v>2.2599999999999998</v>
      </c>
      <c r="K47" t="s">
        <v>101</v>
      </c>
      <c r="L47" s="66">
        <v>6.4999999999999997E-3</v>
      </c>
      <c r="M47" s="66">
        <v>-1.2500000000000001E-2</v>
      </c>
      <c r="N47" s="65">
        <v>391000.42</v>
      </c>
      <c r="O47" s="65">
        <v>105.99</v>
      </c>
      <c r="P47" s="65">
        <v>0</v>
      </c>
      <c r="Q47" s="65">
        <v>414.42134515800001</v>
      </c>
      <c r="R47" s="66">
        <v>5.9999999999999995E-4</v>
      </c>
      <c r="S47" s="66">
        <f t="shared" si="0"/>
        <v>7.9828903336256649E-4</v>
      </c>
      <c r="T47" s="66">
        <f>Q47/'סכום נכסי הקרן'!$C$41</f>
        <v>1.8431176363915326E-4</v>
      </c>
    </row>
    <row r="48" spans="1:20">
      <c r="A48" t="s">
        <v>465</v>
      </c>
      <c r="B48" t="s">
        <v>466</v>
      </c>
      <c r="C48" t="s">
        <v>99</v>
      </c>
      <c r="D48" t="s">
        <v>122</v>
      </c>
      <c r="E48" t="s">
        <v>402</v>
      </c>
      <c r="F48" t="s">
        <v>358</v>
      </c>
      <c r="G48" t="s">
        <v>414</v>
      </c>
      <c r="H48" t="s">
        <v>149</v>
      </c>
      <c r="I48" t="s">
        <v>467</v>
      </c>
      <c r="J48" s="65">
        <v>1.41</v>
      </c>
      <c r="K48" t="s">
        <v>101</v>
      </c>
      <c r="L48" s="66">
        <v>4.2000000000000003E-2</v>
      </c>
      <c r="M48" s="66">
        <v>-1.46E-2</v>
      </c>
      <c r="N48" s="65">
        <v>2684745.34</v>
      </c>
      <c r="O48" s="65">
        <v>112.23</v>
      </c>
      <c r="P48" s="65">
        <v>0</v>
      </c>
      <c r="Q48" s="65">
        <v>3013.0896950820002</v>
      </c>
      <c r="R48" s="66">
        <v>4.0000000000000001E-3</v>
      </c>
      <c r="S48" s="66">
        <f t="shared" si="0"/>
        <v>5.8040361294727288E-3</v>
      </c>
      <c r="T48" s="66">
        <f>Q48/'סכום נכסי הקרן'!$C$41</f>
        <v>1.3400561582844945E-3</v>
      </c>
    </row>
    <row r="49" spans="1:20">
      <c r="A49" t="s">
        <v>468</v>
      </c>
      <c r="B49" t="s">
        <v>469</v>
      </c>
      <c r="C49" t="s">
        <v>99</v>
      </c>
      <c r="D49" t="s">
        <v>122</v>
      </c>
      <c r="E49" t="s">
        <v>402</v>
      </c>
      <c r="F49" t="s">
        <v>358</v>
      </c>
      <c r="G49" t="s">
        <v>414</v>
      </c>
      <c r="H49" t="s">
        <v>149</v>
      </c>
      <c r="I49" t="s">
        <v>386</v>
      </c>
      <c r="J49" s="65">
        <v>0.93</v>
      </c>
      <c r="K49" t="s">
        <v>101</v>
      </c>
      <c r="L49" s="66">
        <v>0.04</v>
      </c>
      <c r="M49" s="66">
        <v>-9.4999999999999998E-3</v>
      </c>
      <c r="N49" s="65">
        <v>2584243.5</v>
      </c>
      <c r="O49" s="65">
        <v>112.78</v>
      </c>
      <c r="P49" s="65">
        <v>0</v>
      </c>
      <c r="Q49" s="65">
        <v>2914.5098192999999</v>
      </c>
      <c r="R49" s="66">
        <v>1.8E-3</v>
      </c>
      <c r="S49" s="66">
        <f t="shared" si="0"/>
        <v>5.6141442846957372E-3</v>
      </c>
      <c r="T49" s="66">
        <f>Q49/'סכום נכסי הקרן'!$C$41</f>
        <v>1.2962132651106839E-3</v>
      </c>
    </row>
    <row r="50" spans="1:20">
      <c r="A50" t="s">
        <v>470</v>
      </c>
      <c r="B50" t="s">
        <v>471</v>
      </c>
      <c r="C50" t="s">
        <v>99</v>
      </c>
      <c r="D50" t="s">
        <v>122</v>
      </c>
      <c r="E50" t="s">
        <v>472</v>
      </c>
      <c r="F50" t="s">
        <v>390</v>
      </c>
      <c r="G50" t="s">
        <v>414</v>
      </c>
      <c r="H50" t="s">
        <v>149</v>
      </c>
      <c r="I50" t="s">
        <v>473</v>
      </c>
      <c r="J50" s="65">
        <v>5.5</v>
      </c>
      <c r="K50" t="s">
        <v>101</v>
      </c>
      <c r="L50" s="66">
        <v>7.0000000000000001E-3</v>
      </c>
      <c r="M50" s="66">
        <v>-6.7999999999999996E-3</v>
      </c>
      <c r="N50" s="65">
        <v>1998000</v>
      </c>
      <c r="O50" s="65">
        <v>107.84</v>
      </c>
      <c r="P50" s="65">
        <v>0</v>
      </c>
      <c r="Q50" s="65">
        <v>2154.6432</v>
      </c>
      <c r="R50" s="66">
        <v>0.02</v>
      </c>
      <c r="S50" s="66">
        <f t="shared" si="0"/>
        <v>4.1504330253873834E-3</v>
      </c>
      <c r="T50" s="66">
        <f>Q50/'סכום נכסי הקרן'!$C$41</f>
        <v>9.5826649096393123E-4</v>
      </c>
    </row>
    <row r="51" spans="1:20">
      <c r="A51" t="s">
        <v>474</v>
      </c>
      <c r="B51" t="s">
        <v>475</v>
      </c>
      <c r="C51" t="s">
        <v>99</v>
      </c>
      <c r="D51" t="s">
        <v>122</v>
      </c>
      <c r="E51" t="s">
        <v>476</v>
      </c>
      <c r="F51" t="s">
        <v>419</v>
      </c>
      <c r="G51" t="s">
        <v>477</v>
      </c>
      <c r="H51" t="s">
        <v>206</v>
      </c>
      <c r="I51" t="s">
        <v>478</v>
      </c>
      <c r="J51" s="65">
        <v>3.99</v>
      </c>
      <c r="K51" t="s">
        <v>101</v>
      </c>
      <c r="L51" s="66">
        <v>2E-3</v>
      </c>
      <c r="M51" s="66">
        <v>-2.8999999999999998E-3</v>
      </c>
      <c r="N51" s="65">
        <v>3758804.28</v>
      </c>
      <c r="O51" s="65">
        <v>102.4</v>
      </c>
      <c r="P51" s="65">
        <v>0</v>
      </c>
      <c r="Q51" s="65">
        <v>3849.0155827200001</v>
      </c>
      <c r="R51" s="66">
        <v>1.04E-2</v>
      </c>
      <c r="S51" s="66">
        <f t="shared" si="0"/>
        <v>7.4142583745428255E-3</v>
      </c>
      <c r="T51" s="66">
        <f>Q51/'סכום נכסי הקרן'!$C$41</f>
        <v>1.711829901172772E-3</v>
      </c>
    </row>
    <row r="52" spans="1:20">
      <c r="A52" t="s">
        <v>479</v>
      </c>
      <c r="B52" t="s">
        <v>480</v>
      </c>
      <c r="C52" t="s">
        <v>99</v>
      </c>
      <c r="D52" t="s">
        <v>122</v>
      </c>
      <c r="E52" t="s">
        <v>476</v>
      </c>
      <c r="F52" t="s">
        <v>419</v>
      </c>
      <c r="G52" t="s">
        <v>477</v>
      </c>
      <c r="H52" t="s">
        <v>206</v>
      </c>
      <c r="I52" t="s">
        <v>481</v>
      </c>
      <c r="J52" s="65">
        <v>5.86</v>
      </c>
      <c r="K52" t="s">
        <v>101</v>
      </c>
      <c r="L52" s="66">
        <v>6.8999999999999999E-3</v>
      </c>
      <c r="M52" s="66">
        <v>6.9999999999999999E-4</v>
      </c>
      <c r="N52" s="65">
        <v>451056</v>
      </c>
      <c r="O52" s="65">
        <v>105.35</v>
      </c>
      <c r="P52" s="65">
        <v>0</v>
      </c>
      <c r="Q52" s="65">
        <v>475.18749600000001</v>
      </c>
      <c r="R52" s="66">
        <v>2.0999999999999999E-3</v>
      </c>
      <c r="S52" s="66">
        <f t="shared" si="0"/>
        <v>9.1534128557783261E-4</v>
      </c>
      <c r="T52" s="66">
        <f>Q52/'סכום נכסי הקרן'!$C$41</f>
        <v>2.1133719696228922E-4</v>
      </c>
    </row>
    <row r="53" spans="1:20">
      <c r="A53" t="s">
        <v>482</v>
      </c>
      <c r="B53" t="s">
        <v>483</v>
      </c>
      <c r="C53" t="s">
        <v>99</v>
      </c>
      <c r="D53" t="s">
        <v>122</v>
      </c>
      <c r="E53" t="s">
        <v>484</v>
      </c>
      <c r="F53" t="s">
        <v>485</v>
      </c>
      <c r="G53" t="s">
        <v>486</v>
      </c>
      <c r="H53" t="s">
        <v>149</v>
      </c>
      <c r="I53" t="s">
        <v>487</v>
      </c>
      <c r="J53" s="65">
        <v>0.5</v>
      </c>
      <c r="K53" t="s">
        <v>101</v>
      </c>
      <c r="L53" s="66">
        <v>4.65E-2</v>
      </c>
      <c r="M53" s="66">
        <v>4.0000000000000002E-4</v>
      </c>
      <c r="N53" s="65">
        <v>54999.76</v>
      </c>
      <c r="O53" s="65">
        <v>128</v>
      </c>
      <c r="P53" s="65">
        <v>0</v>
      </c>
      <c r="Q53" s="65">
        <v>70.399692799999997</v>
      </c>
      <c r="R53" s="66">
        <v>2.2000000000000001E-3</v>
      </c>
      <c r="S53" s="66">
        <f t="shared" si="0"/>
        <v>1.356090929459905E-4</v>
      </c>
      <c r="T53" s="66">
        <f>Q53/'סכום נכסי הקרן'!$C$41</f>
        <v>3.1309901604309584E-5</v>
      </c>
    </row>
    <row r="54" spans="1:20">
      <c r="A54" t="s">
        <v>488</v>
      </c>
      <c r="B54" t="s">
        <v>489</v>
      </c>
      <c r="C54" t="s">
        <v>99</v>
      </c>
      <c r="D54" t="s">
        <v>122</v>
      </c>
      <c r="E54" t="s">
        <v>490</v>
      </c>
      <c r="F54" t="s">
        <v>419</v>
      </c>
      <c r="G54" t="s">
        <v>477</v>
      </c>
      <c r="H54" t="s">
        <v>206</v>
      </c>
      <c r="I54" t="s">
        <v>491</v>
      </c>
      <c r="J54" s="65">
        <v>4.82</v>
      </c>
      <c r="K54" t="s">
        <v>101</v>
      </c>
      <c r="L54" s="66">
        <v>2.5999999999999999E-2</v>
      </c>
      <c r="M54" s="66">
        <v>-2.8E-3</v>
      </c>
      <c r="N54" s="65">
        <v>2111030.25</v>
      </c>
      <c r="O54" s="65">
        <v>118.06</v>
      </c>
      <c r="P54" s="65">
        <v>0</v>
      </c>
      <c r="Q54" s="65">
        <v>2492.2823131499999</v>
      </c>
      <c r="R54" s="66">
        <v>5.1999999999999998E-3</v>
      </c>
      <c r="S54" s="66">
        <f t="shared" si="0"/>
        <v>4.8008184469180886E-3</v>
      </c>
      <c r="T54" s="66">
        <f>Q54/'סכום נכסי הקרן'!$C$41</f>
        <v>1.1084297514844779E-3</v>
      </c>
    </row>
    <row r="55" spans="1:20">
      <c r="A55" t="s">
        <v>492</v>
      </c>
      <c r="B55" t="s">
        <v>493</v>
      </c>
      <c r="C55" t="s">
        <v>99</v>
      </c>
      <c r="D55" t="s">
        <v>122</v>
      </c>
      <c r="E55" t="s">
        <v>367</v>
      </c>
      <c r="F55" t="s">
        <v>358</v>
      </c>
      <c r="G55" t="s">
        <v>486</v>
      </c>
      <c r="H55" t="s">
        <v>149</v>
      </c>
      <c r="I55" t="s">
        <v>494</v>
      </c>
      <c r="J55" s="65">
        <v>0.01</v>
      </c>
      <c r="K55" t="s">
        <v>101</v>
      </c>
      <c r="L55" s="66">
        <v>4.1500000000000002E-2</v>
      </c>
      <c r="M55" s="66">
        <v>23.618600000000001</v>
      </c>
      <c r="N55" s="65">
        <v>310000.12</v>
      </c>
      <c r="O55" s="65">
        <v>109.36</v>
      </c>
      <c r="P55" s="65">
        <v>0</v>
      </c>
      <c r="Q55" s="65">
        <v>339.01613123200002</v>
      </c>
      <c r="R55" s="66">
        <v>3.0999999999999999E-3</v>
      </c>
      <c r="S55" s="66">
        <f t="shared" si="0"/>
        <v>6.5303793556369615E-4</v>
      </c>
      <c r="T55" s="66">
        <f>Q55/'סכום נכסי הקרן'!$C$41</f>
        <v>1.5077568223632399E-4</v>
      </c>
    </row>
    <row r="56" spans="1:20">
      <c r="A56" t="s">
        <v>495</v>
      </c>
      <c r="B56" t="s">
        <v>496</v>
      </c>
      <c r="C56" t="s">
        <v>99</v>
      </c>
      <c r="D56" t="s">
        <v>122</v>
      </c>
      <c r="E56" t="s">
        <v>497</v>
      </c>
      <c r="F56" t="s">
        <v>419</v>
      </c>
      <c r="G56" t="s">
        <v>477</v>
      </c>
      <c r="H56" t="s">
        <v>206</v>
      </c>
      <c r="I56" t="s">
        <v>498</v>
      </c>
      <c r="J56" s="65">
        <v>4.3899999999999997</v>
      </c>
      <c r="K56" t="s">
        <v>101</v>
      </c>
      <c r="L56" s="66">
        <v>2.1499999999999998E-2</v>
      </c>
      <c r="M56" s="66">
        <v>-2.8E-3</v>
      </c>
      <c r="N56" s="65">
        <v>583288.06000000006</v>
      </c>
      <c r="O56" s="65">
        <v>115.19</v>
      </c>
      <c r="P56" s="65">
        <v>0</v>
      </c>
      <c r="Q56" s="65">
        <v>671.88951631400005</v>
      </c>
      <c r="R56" s="66">
        <v>5.0000000000000001E-4</v>
      </c>
      <c r="S56" s="66">
        <f t="shared" si="0"/>
        <v>1.2942432593578282E-3</v>
      </c>
      <c r="T56" s="66">
        <f>Q56/'סכום נכסי הקרן'!$C$41</f>
        <v>2.9881940968865277E-4</v>
      </c>
    </row>
    <row r="57" spans="1:20">
      <c r="A57" t="s">
        <v>499</v>
      </c>
      <c r="B57" t="s">
        <v>500</v>
      </c>
      <c r="C57" t="s">
        <v>99</v>
      </c>
      <c r="D57" t="s">
        <v>122</v>
      </c>
      <c r="E57" t="s">
        <v>497</v>
      </c>
      <c r="F57" t="s">
        <v>419</v>
      </c>
      <c r="G57" t="s">
        <v>477</v>
      </c>
      <c r="H57" t="s">
        <v>206</v>
      </c>
      <c r="I57" t="s">
        <v>501</v>
      </c>
      <c r="J57" s="65">
        <v>7.07</v>
      </c>
      <c r="K57" t="s">
        <v>101</v>
      </c>
      <c r="L57" s="66">
        <v>1.43E-2</v>
      </c>
      <c r="M57" s="66">
        <v>4.3E-3</v>
      </c>
      <c r="N57" s="65">
        <v>666202.02</v>
      </c>
      <c r="O57" s="65">
        <v>108.7</v>
      </c>
      <c r="P57" s="65">
        <v>11.772600000000001</v>
      </c>
      <c r="Q57" s="65">
        <v>735.93419573999995</v>
      </c>
      <c r="R57" s="66">
        <v>1.6000000000000001E-3</v>
      </c>
      <c r="S57" s="66">
        <f t="shared" si="0"/>
        <v>1.4176108557143934E-3</v>
      </c>
      <c r="T57" s="66">
        <f>Q57/'סכום נכסי הקרן'!$C$41</f>
        <v>3.2730295175188761E-4</v>
      </c>
    </row>
    <row r="58" spans="1:20">
      <c r="A58" t="s">
        <v>502</v>
      </c>
      <c r="B58" t="s">
        <v>503</v>
      </c>
      <c r="C58" t="s">
        <v>99</v>
      </c>
      <c r="D58" t="s">
        <v>122</v>
      </c>
      <c r="E58" t="s">
        <v>497</v>
      </c>
      <c r="F58" t="s">
        <v>419</v>
      </c>
      <c r="G58" t="s">
        <v>477</v>
      </c>
      <c r="H58" t="s">
        <v>206</v>
      </c>
      <c r="I58" t="s">
        <v>478</v>
      </c>
      <c r="J58" s="65">
        <v>5.1100000000000003</v>
      </c>
      <c r="K58" t="s">
        <v>101</v>
      </c>
      <c r="L58" s="66">
        <v>2.35E-2</v>
      </c>
      <c r="M58" s="66">
        <v>-1.4E-3</v>
      </c>
      <c r="N58" s="65">
        <v>1723455.66</v>
      </c>
      <c r="O58" s="65">
        <v>117.05</v>
      </c>
      <c r="P58" s="65">
        <v>0</v>
      </c>
      <c r="Q58" s="65">
        <v>2017.3048500299999</v>
      </c>
      <c r="R58" s="66">
        <v>2.2000000000000001E-3</v>
      </c>
      <c r="S58" s="66">
        <f t="shared" si="0"/>
        <v>3.885881742201518E-3</v>
      </c>
      <c r="T58" s="66">
        <f>Q58/'סכום נכסי הקרן'!$C$41</f>
        <v>8.9718596556625596E-4</v>
      </c>
    </row>
    <row r="59" spans="1:20">
      <c r="A59" t="s">
        <v>504</v>
      </c>
      <c r="B59" t="s">
        <v>505</v>
      </c>
      <c r="C59" t="s">
        <v>99</v>
      </c>
      <c r="D59" t="s">
        <v>122</v>
      </c>
      <c r="E59" t="s">
        <v>497</v>
      </c>
      <c r="F59" t="s">
        <v>419</v>
      </c>
      <c r="G59" t="s">
        <v>477</v>
      </c>
      <c r="H59" t="s">
        <v>206</v>
      </c>
      <c r="I59" t="s">
        <v>506</v>
      </c>
      <c r="J59" s="65">
        <v>3.77</v>
      </c>
      <c r="K59" t="s">
        <v>101</v>
      </c>
      <c r="L59" s="66">
        <v>1.7600000000000001E-2</v>
      </c>
      <c r="M59" s="66">
        <v>-3.8999999999999998E-3</v>
      </c>
      <c r="N59" s="65">
        <v>1297790.6599999999</v>
      </c>
      <c r="O59" s="65">
        <v>111.63</v>
      </c>
      <c r="P59" s="65">
        <v>27.096550000000001</v>
      </c>
      <c r="Q59" s="65">
        <v>1475.820263758</v>
      </c>
      <c r="R59" s="66">
        <v>8.9999999999999998E-4</v>
      </c>
      <c r="S59" s="66">
        <f t="shared" si="0"/>
        <v>2.8428340999740107E-3</v>
      </c>
      <c r="T59" s="66">
        <f>Q59/'סכום נכסי הקרן'!$C$41</f>
        <v>6.563634783916159E-4</v>
      </c>
    </row>
    <row r="60" spans="1:20">
      <c r="A60" t="s">
        <v>507</v>
      </c>
      <c r="B60" t="s">
        <v>508</v>
      </c>
      <c r="C60" t="s">
        <v>99</v>
      </c>
      <c r="D60" t="s">
        <v>122</v>
      </c>
      <c r="E60" t="s">
        <v>497</v>
      </c>
      <c r="F60" t="s">
        <v>419</v>
      </c>
      <c r="G60" t="s">
        <v>477</v>
      </c>
      <c r="H60" t="s">
        <v>206</v>
      </c>
      <c r="I60" t="s">
        <v>509</v>
      </c>
      <c r="J60" s="65">
        <v>0.51</v>
      </c>
      <c r="K60" t="s">
        <v>101</v>
      </c>
      <c r="L60" s="66">
        <v>2.5499999999999998E-2</v>
      </c>
      <c r="M60" s="66">
        <v>5.0000000000000001E-4</v>
      </c>
      <c r="N60" s="65">
        <v>2439952.69</v>
      </c>
      <c r="O60" s="65">
        <v>103.88</v>
      </c>
      <c r="P60" s="65">
        <v>62.099020000000003</v>
      </c>
      <c r="Q60" s="65">
        <v>2596.721874372</v>
      </c>
      <c r="R60" s="66">
        <v>2.3E-3</v>
      </c>
      <c r="S60" s="66">
        <f t="shared" si="0"/>
        <v>5.0019976509982616E-3</v>
      </c>
      <c r="T60" s="66">
        <f>Q60/'סכום נכסי הקרן'!$C$41</f>
        <v>1.1548787096460976E-3</v>
      </c>
    </row>
    <row r="61" spans="1:20">
      <c r="A61" t="s">
        <v>510</v>
      </c>
      <c r="B61" t="s">
        <v>511</v>
      </c>
      <c r="C61" t="s">
        <v>99</v>
      </c>
      <c r="D61" t="s">
        <v>122</v>
      </c>
      <c r="E61" t="s">
        <v>497</v>
      </c>
      <c r="F61" t="s">
        <v>419</v>
      </c>
      <c r="G61" t="s">
        <v>477</v>
      </c>
      <c r="H61" t="s">
        <v>206</v>
      </c>
      <c r="I61" t="s">
        <v>512</v>
      </c>
      <c r="J61" s="65">
        <v>6.42</v>
      </c>
      <c r="K61" t="s">
        <v>101</v>
      </c>
      <c r="L61" s="66">
        <v>6.4999999999999997E-3</v>
      </c>
      <c r="M61" s="66">
        <v>2E-3</v>
      </c>
      <c r="N61" s="65">
        <v>3195595.81</v>
      </c>
      <c r="O61" s="65">
        <v>104.18</v>
      </c>
      <c r="P61" s="65">
        <v>43.957889999999999</v>
      </c>
      <c r="Q61" s="65">
        <v>3373.1296048580002</v>
      </c>
      <c r="R61" s="66">
        <v>8.2000000000000007E-3</v>
      </c>
      <c r="S61" s="66">
        <f t="shared" si="0"/>
        <v>6.4975716215633934E-3</v>
      </c>
      <c r="T61" s="66">
        <f>Q61/'סכום נכסי הקרן'!$C$41</f>
        <v>1.5001820579917027E-3</v>
      </c>
    </row>
    <row r="62" spans="1:20">
      <c r="A62" t="s">
        <v>513</v>
      </c>
      <c r="B62" t="s">
        <v>514</v>
      </c>
      <c r="C62" t="s">
        <v>99</v>
      </c>
      <c r="D62" t="s">
        <v>122</v>
      </c>
      <c r="E62" t="s">
        <v>402</v>
      </c>
      <c r="F62" t="s">
        <v>358</v>
      </c>
      <c r="G62" t="s">
        <v>477</v>
      </c>
      <c r="H62" t="s">
        <v>206</v>
      </c>
      <c r="I62" t="s">
        <v>515</v>
      </c>
      <c r="J62" s="65">
        <v>0</v>
      </c>
      <c r="K62" t="s">
        <v>101</v>
      </c>
      <c r="L62" s="66">
        <v>3.9300000000000002E-2</v>
      </c>
      <c r="M62" s="66">
        <v>0</v>
      </c>
      <c r="N62" s="65">
        <v>2564546.92</v>
      </c>
      <c r="O62" s="65">
        <v>113.81</v>
      </c>
      <c r="P62" s="65">
        <v>0</v>
      </c>
      <c r="Q62" s="65">
        <v>2918.710849652</v>
      </c>
      <c r="R62" s="66">
        <v>2.5000000000000001E-3</v>
      </c>
      <c r="S62" s="66">
        <f t="shared" si="0"/>
        <v>5.6222366199434465E-3</v>
      </c>
      <c r="T62" s="66">
        <f>Q62/'סכום נכסי הקרן'!$C$41</f>
        <v>1.2980816517715677E-3</v>
      </c>
    </row>
    <row r="63" spans="1:20">
      <c r="A63" t="s">
        <v>516</v>
      </c>
      <c r="B63" t="s">
        <v>517</v>
      </c>
      <c r="C63" t="s">
        <v>99</v>
      </c>
      <c r="D63" t="s">
        <v>122</v>
      </c>
      <c r="E63" t="s">
        <v>518</v>
      </c>
      <c r="F63" t="s">
        <v>419</v>
      </c>
      <c r="G63" t="s">
        <v>477</v>
      </c>
      <c r="H63" t="s">
        <v>206</v>
      </c>
      <c r="I63" t="s">
        <v>519</v>
      </c>
      <c r="J63" s="65">
        <v>6.1</v>
      </c>
      <c r="K63" t="s">
        <v>101</v>
      </c>
      <c r="L63" s="66">
        <v>3.5000000000000003E-2</v>
      </c>
      <c r="M63" s="66">
        <v>-4.0000000000000002E-4</v>
      </c>
      <c r="N63" s="65">
        <v>5728238.8099999996</v>
      </c>
      <c r="O63" s="65">
        <v>128.28</v>
      </c>
      <c r="P63" s="65">
        <v>0</v>
      </c>
      <c r="Q63" s="65">
        <v>7348.1847454680001</v>
      </c>
      <c r="R63" s="66">
        <v>7.3000000000000001E-3</v>
      </c>
      <c r="S63" s="66">
        <f t="shared" si="0"/>
        <v>1.4154616710663821E-2</v>
      </c>
      <c r="T63" s="66">
        <f>Q63/'סכום נכסי הקרן'!$C$41</f>
        <v>3.2680674048465698E-3</v>
      </c>
    </row>
    <row r="64" spans="1:20">
      <c r="A64" t="s">
        <v>520</v>
      </c>
      <c r="B64" t="s">
        <v>521</v>
      </c>
      <c r="C64" t="s">
        <v>99</v>
      </c>
      <c r="D64" t="s">
        <v>122</v>
      </c>
      <c r="E64" t="s">
        <v>518</v>
      </c>
      <c r="F64" t="s">
        <v>419</v>
      </c>
      <c r="G64" t="s">
        <v>477</v>
      </c>
      <c r="H64" t="s">
        <v>206</v>
      </c>
      <c r="I64" t="s">
        <v>522</v>
      </c>
      <c r="J64" s="65">
        <v>7.83</v>
      </c>
      <c r="K64" t="s">
        <v>101</v>
      </c>
      <c r="L64" s="66">
        <v>2.5000000000000001E-2</v>
      </c>
      <c r="M64" s="66">
        <v>5.5999999999999999E-3</v>
      </c>
      <c r="N64" s="65">
        <v>1830000</v>
      </c>
      <c r="O64" s="65">
        <v>118.7</v>
      </c>
      <c r="P64" s="65">
        <v>0</v>
      </c>
      <c r="Q64" s="65">
        <v>2172.21</v>
      </c>
      <c r="R64" s="66">
        <v>5.4000000000000003E-3</v>
      </c>
      <c r="S64" s="66">
        <f t="shared" si="0"/>
        <v>4.1842714942672311E-3</v>
      </c>
      <c r="T64" s="66">
        <f>Q64/'סכום נכסי הקרן'!$C$41</f>
        <v>9.6607923499202151E-4</v>
      </c>
    </row>
    <row r="65" spans="1:20">
      <c r="A65" t="s">
        <v>523</v>
      </c>
      <c r="B65" t="s">
        <v>524</v>
      </c>
      <c r="C65" t="s">
        <v>99</v>
      </c>
      <c r="D65" t="s">
        <v>122</v>
      </c>
      <c r="E65" t="s">
        <v>518</v>
      </c>
      <c r="F65" t="s">
        <v>419</v>
      </c>
      <c r="G65" t="s">
        <v>477</v>
      </c>
      <c r="H65" t="s">
        <v>206</v>
      </c>
      <c r="I65" t="s">
        <v>525</v>
      </c>
      <c r="J65" s="65">
        <v>4.5999999999999996</v>
      </c>
      <c r="K65" t="s">
        <v>101</v>
      </c>
      <c r="L65" s="66">
        <v>0.04</v>
      </c>
      <c r="M65" s="66">
        <v>-4.3E-3</v>
      </c>
      <c r="N65" s="65">
        <v>342786.04</v>
      </c>
      <c r="O65" s="65">
        <v>125.76</v>
      </c>
      <c r="P65" s="65">
        <v>0</v>
      </c>
      <c r="Q65" s="65">
        <v>431.08772390399997</v>
      </c>
      <c r="R65" s="66">
        <v>2.9999999999999997E-4</v>
      </c>
      <c r="S65" s="66">
        <f t="shared" si="0"/>
        <v>8.3039304425449169E-4</v>
      </c>
      <c r="T65" s="66">
        <f>Q65/'סכום נכסי הקרן'!$C$41</f>
        <v>1.9172404994159315E-4</v>
      </c>
    </row>
    <row r="66" spans="1:20">
      <c r="A66" t="s">
        <v>526</v>
      </c>
      <c r="B66" t="s">
        <v>527</v>
      </c>
      <c r="C66" t="s">
        <v>99</v>
      </c>
      <c r="D66" t="s">
        <v>122</v>
      </c>
      <c r="E66" t="s">
        <v>518</v>
      </c>
      <c r="F66" t="s">
        <v>419</v>
      </c>
      <c r="G66" t="s">
        <v>477</v>
      </c>
      <c r="H66" t="s">
        <v>206</v>
      </c>
      <c r="I66" t="s">
        <v>453</v>
      </c>
      <c r="J66" s="65">
        <v>1.8</v>
      </c>
      <c r="K66" t="s">
        <v>101</v>
      </c>
      <c r="L66" s="66">
        <v>0.04</v>
      </c>
      <c r="M66" s="66">
        <v>-1.38E-2</v>
      </c>
      <c r="N66" s="65">
        <v>1260308.1499999999</v>
      </c>
      <c r="O66" s="65">
        <v>112.47</v>
      </c>
      <c r="P66" s="65">
        <v>0</v>
      </c>
      <c r="Q66" s="65">
        <v>1417.4685763049999</v>
      </c>
      <c r="R66" s="66">
        <v>4.1000000000000003E-3</v>
      </c>
      <c r="S66" s="66">
        <f t="shared" si="0"/>
        <v>2.7304327656407835E-3</v>
      </c>
      <c r="T66" s="66">
        <f>Q66/'סכום נכסי הקרן'!$C$41</f>
        <v>6.3041186525334292E-4</v>
      </c>
    </row>
    <row r="67" spans="1:20">
      <c r="A67" t="s">
        <v>528</v>
      </c>
      <c r="B67" t="s">
        <v>529</v>
      </c>
      <c r="C67" t="s">
        <v>99</v>
      </c>
      <c r="D67" t="s">
        <v>122</v>
      </c>
      <c r="E67" t="s">
        <v>530</v>
      </c>
      <c r="F67" t="s">
        <v>531</v>
      </c>
      <c r="G67" t="s">
        <v>477</v>
      </c>
      <c r="H67" t="s">
        <v>206</v>
      </c>
      <c r="I67" t="s">
        <v>532</v>
      </c>
      <c r="J67" s="65">
        <v>3.62</v>
      </c>
      <c r="K67" t="s">
        <v>101</v>
      </c>
      <c r="L67" s="66">
        <v>4.2999999999999997E-2</v>
      </c>
      <c r="M67" s="66">
        <v>-7.1999999999999998E-3</v>
      </c>
      <c r="N67" s="65">
        <v>640576.44999999995</v>
      </c>
      <c r="O67" s="65">
        <v>124.21</v>
      </c>
      <c r="P67" s="65">
        <v>0</v>
      </c>
      <c r="Q67" s="65">
        <v>795.66000854499998</v>
      </c>
      <c r="R67" s="66">
        <v>8.0000000000000004E-4</v>
      </c>
      <c r="S67" s="66">
        <f t="shared" si="0"/>
        <v>1.5326591318902247E-3</v>
      </c>
      <c r="T67" s="66">
        <f>Q67/'סכום נכסי הקרן'!$C$41</f>
        <v>3.5386570007913548E-4</v>
      </c>
    </row>
    <row r="68" spans="1:20">
      <c r="A68" t="s">
        <v>533</v>
      </c>
      <c r="B68" t="s">
        <v>534</v>
      </c>
      <c r="C68" t="s">
        <v>99</v>
      </c>
      <c r="D68" t="s">
        <v>122</v>
      </c>
      <c r="E68" t="s">
        <v>535</v>
      </c>
      <c r="F68" t="s">
        <v>390</v>
      </c>
      <c r="G68" t="s">
        <v>477</v>
      </c>
      <c r="H68" t="s">
        <v>206</v>
      </c>
      <c r="I68" t="s">
        <v>274</v>
      </c>
      <c r="J68" s="65">
        <v>2.58</v>
      </c>
      <c r="K68" t="s">
        <v>101</v>
      </c>
      <c r="L68" s="66">
        <v>1.7999999999999999E-2</v>
      </c>
      <c r="M68" s="66">
        <v>-5.7000000000000002E-3</v>
      </c>
      <c r="N68" s="65">
        <v>1723797.7</v>
      </c>
      <c r="O68" s="65">
        <v>108.3</v>
      </c>
      <c r="P68" s="65">
        <v>0</v>
      </c>
      <c r="Q68" s="65">
        <v>1866.8729091</v>
      </c>
      <c r="R68" s="66">
        <v>1.6000000000000001E-3</v>
      </c>
      <c r="S68" s="66">
        <f t="shared" si="0"/>
        <v>3.5961086160946083E-3</v>
      </c>
      <c r="T68" s="66">
        <f>Q68/'סכום נכסי הקרן'!$C$41</f>
        <v>8.3028213287419613E-4</v>
      </c>
    </row>
    <row r="69" spans="1:20">
      <c r="A69" t="s">
        <v>536</v>
      </c>
      <c r="B69" t="s">
        <v>537</v>
      </c>
      <c r="C69" t="s">
        <v>99</v>
      </c>
      <c r="D69" t="s">
        <v>122</v>
      </c>
      <c r="E69" t="s">
        <v>538</v>
      </c>
      <c r="F69" t="s">
        <v>539</v>
      </c>
      <c r="G69" t="s">
        <v>540</v>
      </c>
      <c r="H69" t="s">
        <v>206</v>
      </c>
      <c r="I69" t="s">
        <v>541</v>
      </c>
      <c r="J69" s="65">
        <v>7.07</v>
      </c>
      <c r="K69" t="s">
        <v>101</v>
      </c>
      <c r="L69" s="66">
        <v>5.1499999999999997E-2</v>
      </c>
      <c r="M69" s="66">
        <v>7.4000000000000003E-3</v>
      </c>
      <c r="N69" s="65">
        <v>510991.55</v>
      </c>
      <c r="O69" s="65">
        <v>163.82</v>
      </c>
      <c r="P69" s="65">
        <v>0</v>
      </c>
      <c r="Q69" s="65">
        <v>837.10635721000006</v>
      </c>
      <c r="R69" s="66">
        <v>1E-4</v>
      </c>
      <c r="S69" s="66">
        <f t="shared" si="0"/>
        <v>1.612496152832224E-3</v>
      </c>
      <c r="T69" s="66">
        <f>Q69/'סכום נכסי הקרן'!$C$41</f>
        <v>3.7229875066425191E-4</v>
      </c>
    </row>
    <row r="70" spans="1:20">
      <c r="A70" t="s">
        <v>542</v>
      </c>
      <c r="B70" t="s">
        <v>543</v>
      </c>
      <c r="C70" t="s">
        <v>99</v>
      </c>
      <c r="D70" t="s">
        <v>122</v>
      </c>
      <c r="E70" t="s">
        <v>544</v>
      </c>
      <c r="F70" t="s">
        <v>131</v>
      </c>
      <c r="G70" t="s">
        <v>545</v>
      </c>
      <c r="H70" t="s">
        <v>149</v>
      </c>
      <c r="I70" t="s">
        <v>546</v>
      </c>
      <c r="J70" s="65">
        <v>6.59</v>
      </c>
      <c r="K70" t="s">
        <v>101</v>
      </c>
      <c r="L70" s="66">
        <v>1.7000000000000001E-2</v>
      </c>
      <c r="M70" s="66">
        <v>8.9999999999999998E-4</v>
      </c>
      <c r="N70" s="65">
        <v>5148000</v>
      </c>
      <c r="O70" s="65">
        <v>111.1</v>
      </c>
      <c r="P70" s="65">
        <v>0</v>
      </c>
      <c r="Q70" s="65">
        <v>5719.4279999999999</v>
      </c>
      <c r="R70" s="66">
        <v>4.1000000000000003E-3</v>
      </c>
      <c r="S70" s="66">
        <f t="shared" si="0"/>
        <v>1.1017185052970863E-2</v>
      </c>
      <c r="T70" s="66">
        <f>Q70/'סכום נכסי הקרן'!$C$41</f>
        <v>2.5436862121212714E-3</v>
      </c>
    </row>
    <row r="71" spans="1:20">
      <c r="A71" t="s">
        <v>547</v>
      </c>
      <c r="B71" t="s">
        <v>548</v>
      </c>
      <c r="C71" t="s">
        <v>99</v>
      </c>
      <c r="D71" t="s">
        <v>122</v>
      </c>
      <c r="E71" t="s">
        <v>544</v>
      </c>
      <c r="F71" t="s">
        <v>131</v>
      </c>
      <c r="G71" t="s">
        <v>545</v>
      </c>
      <c r="H71" t="s">
        <v>149</v>
      </c>
      <c r="I71" t="s">
        <v>549</v>
      </c>
      <c r="J71" s="65">
        <v>0.92</v>
      </c>
      <c r="K71" t="s">
        <v>101</v>
      </c>
      <c r="L71" s="66">
        <v>3.6999999999999998E-2</v>
      </c>
      <c r="M71" s="66">
        <v>-9.1000000000000004E-3</v>
      </c>
      <c r="N71" s="65">
        <v>1575795.6</v>
      </c>
      <c r="O71" s="65">
        <v>109.93</v>
      </c>
      <c r="P71" s="65">
        <v>0</v>
      </c>
      <c r="Q71" s="65">
        <v>1732.2721030800001</v>
      </c>
      <c r="R71" s="66">
        <v>1.6000000000000001E-3</v>
      </c>
      <c r="S71" s="66">
        <f t="shared" si="0"/>
        <v>3.3368305924528431E-3</v>
      </c>
      <c r="T71" s="66">
        <f>Q71/'סכום נכסי הקרן'!$C$41</f>
        <v>7.7041911608064905E-4</v>
      </c>
    </row>
    <row r="72" spans="1:20">
      <c r="A72" t="s">
        <v>550</v>
      </c>
      <c r="B72" t="s">
        <v>551</v>
      </c>
      <c r="C72" t="s">
        <v>99</v>
      </c>
      <c r="D72" t="s">
        <v>122</v>
      </c>
      <c r="E72" t="s">
        <v>552</v>
      </c>
      <c r="F72" t="s">
        <v>553</v>
      </c>
      <c r="G72" t="s">
        <v>545</v>
      </c>
      <c r="H72" t="s">
        <v>149</v>
      </c>
      <c r="I72" t="s">
        <v>554</v>
      </c>
      <c r="J72" s="65">
        <v>5.51</v>
      </c>
      <c r="K72" t="s">
        <v>101</v>
      </c>
      <c r="L72" s="66">
        <v>1.29E-2</v>
      </c>
      <c r="M72" s="66">
        <v>1.8700000000000001E-2</v>
      </c>
      <c r="N72" s="65">
        <v>5326158</v>
      </c>
      <c r="O72" s="65">
        <v>97.98</v>
      </c>
      <c r="P72" s="65">
        <v>0</v>
      </c>
      <c r="Q72" s="65">
        <v>5218.5696084000001</v>
      </c>
      <c r="R72" s="66">
        <v>5.4000000000000003E-3</v>
      </c>
      <c r="S72" s="66">
        <f t="shared" si="0"/>
        <v>1.0052394590429758E-2</v>
      </c>
      <c r="T72" s="66">
        <f>Q72/'סכום נכסי הקרן'!$C$41</f>
        <v>2.3209320162579515E-3</v>
      </c>
    </row>
    <row r="73" spans="1:20">
      <c r="A73" t="s">
        <v>555</v>
      </c>
      <c r="B73" t="s">
        <v>556</v>
      </c>
      <c r="C73" t="s">
        <v>99</v>
      </c>
      <c r="D73" t="s">
        <v>122</v>
      </c>
      <c r="E73" t="s">
        <v>557</v>
      </c>
      <c r="F73" t="s">
        <v>358</v>
      </c>
      <c r="G73" t="s">
        <v>540</v>
      </c>
      <c r="H73" t="s">
        <v>206</v>
      </c>
      <c r="I73" t="s">
        <v>558</v>
      </c>
      <c r="J73" s="65">
        <v>4</v>
      </c>
      <c r="K73" t="s">
        <v>101</v>
      </c>
      <c r="L73" s="66">
        <v>2E-3</v>
      </c>
      <c r="M73" s="66">
        <v>-6.7999999999999996E-3</v>
      </c>
      <c r="N73" s="65">
        <v>2450947</v>
      </c>
      <c r="O73" s="65">
        <v>104.5</v>
      </c>
      <c r="P73" s="65">
        <v>0</v>
      </c>
      <c r="Q73" s="65">
        <v>2561.239615</v>
      </c>
      <c r="R73" s="66">
        <v>4.4000000000000003E-3</v>
      </c>
      <c r="S73" s="66">
        <f t="shared" si="0"/>
        <v>4.9336490997797071E-3</v>
      </c>
      <c r="T73" s="66">
        <f>Q73/'סכום נכסי הקרן'!$C$41</f>
        <v>1.1390981571259037E-3</v>
      </c>
    </row>
    <row r="74" spans="1:20">
      <c r="A74" t="s">
        <v>559</v>
      </c>
      <c r="B74" t="s">
        <v>560</v>
      </c>
      <c r="C74" t="s">
        <v>99</v>
      </c>
      <c r="D74" t="s">
        <v>122</v>
      </c>
      <c r="E74" t="s">
        <v>557</v>
      </c>
      <c r="F74" t="s">
        <v>358</v>
      </c>
      <c r="G74" t="s">
        <v>540</v>
      </c>
      <c r="H74" t="s">
        <v>206</v>
      </c>
      <c r="I74" t="s">
        <v>561</v>
      </c>
      <c r="J74" s="65">
        <v>1.92</v>
      </c>
      <c r="K74" t="s">
        <v>101</v>
      </c>
      <c r="L74" s="66">
        <v>6.7999999999999996E-3</v>
      </c>
      <c r="M74" s="66">
        <v>-1.15E-2</v>
      </c>
      <c r="N74" s="65">
        <v>3672102</v>
      </c>
      <c r="O74" s="65">
        <v>105.72</v>
      </c>
      <c r="P74" s="65">
        <v>0</v>
      </c>
      <c r="Q74" s="65">
        <v>3882.1462344000001</v>
      </c>
      <c r="R74" s="66">
        <v>7.0000000000000001E-3</v>
      </c>
      <c r="S74" s="66">
        <f t="shared" si="0"/>
        <v>7.4780770851698465E-3</v>
      </c>
      <c r="T74" s="66">
        <f>Q74/'סכום נכסי הקרן'!$C$41</f>
        <v>1.7265645882563422E-3</v>
      </c>
    </row>
    <row r="75" spans="1:20">
      <c r="A75" t="s">
        <v>562</v>
      </c>
      <c r="B75" t="s">
        <v>563</v>
      </c>
      <c r="C75" t="s">
        <v>99</v>
      </c>
      <c r="D75" t="s">
        <v>122</v>
      </c>
      <c r="E75" t="s">
        <v>497</v>
      </c>
      <c r="F75" t="s">
        <v>419</v>
      </c>
      <c r="G75" t="s">
        <v>540</v>
      </c>
      <c r="H75" t="s">
        <v>206</v>
      </c>
      <c r="I75" t="s">
        <v>564</v>
      </c>
      <c r="J75" s="65">
        <v>1.27</v>
      </c>
      <c r="K75" t="s">
        <v>101</v>
      </c>
      <c r="L75" s="66">
        <v>4.9000000000000002E-2</v>
      </c>
      <c r="M75" s="66">
        <v>-6.8999999999999999E-3</v>
      </c>
      <c r="N75" s="65">
        <v>832654.09</v>
      </c>
      <c r="O75" s="65">
        <v>113.16</v>
      </c>
      <c r="P75" s="65">
        <v>0</v>
      </c>
      <c r="Q75" s="65">
        <v>942.23136824400001</v>
      </c>
      <c r="R75" s="66">
        <v>2.0999999999999999E-3</v>
      </c>
      <c r="S75" s="66">
        <f t="shared" ref="S75:S138" si="1">Q75/$Q$10</f>
        <v>1.8149957210158224E-3</v>
      </c>
      <c r="T75" s="66">
        <f>Q75/'סכום נכסי הקרן'!$C$41</f>
        <v>4.1905255910738333E-4</v>
      </c>
    </row>
    <row r="76" spans="1:20">
      <c r="A76" t="s">
        <v>565</v>
      </c>
      <c r="B76" t="s">
        <v>566</v>
      </c>
      <c r="C76" t="s">
        <v>99</v>
      </c>
      <c r="D76" t="s">
        <v>122</v>
      </c>
      <c r="E76" t="s">
        <v>497</v>
      </c>
      <c r="F76" t="s">
        <v>419</v>
      </c>
      <c r="G76" t="s">
        <v>540</v>
      </c>
      <c r="H76" t="s">
        <v>206</v>
      </c>
      <c r="I76" t="s">
        <v>567</v>
      </c>
      <c r="J76" s="65">
        <v>1.1499999999999999</v>
      </c>
      <c r="K76" t="s">
        <v>101</v>
      </c>
      <c r="L76" s="66">
        <v>5.8500000000000003E-2</v>
      </c>
      <c r="M76" s="66">
        <v>-9.1999999999999998E-3</v>
      </c>
      <c r="N76" s="65">
        <v>473073.14</v>
      </c>
      <c r="O76" s="65">
        <v>119.13</v>
      </c>
      <c r="P76" s="65">
        <v>0</v>
      </c>
      <c r="Q76" s="65">
        <v>563.57203168199999</v>
      </c>
      <c r="R76" s="66">
        <v>1E-3</v>
      </c>
      <c r="S76" s="66">
        <f t="shared" si="1"/>
        <v>1.0855941125090397E-3</v>
      </c>
      <c r="T76" s="66">
        <f>Q76/'סכום נכסי הקרן'!$C$41</f>
        <v>2.5064576501822837E-4</v>
      </c>
    </row>
    <row r="77" spans="1:20">
      <c r="A77" t="s">
        <v>568</v>
      </c>
      <c r="B77" t="s">
        <v>569</v>
      </c>
      <c r="C77" t="s">
        <v>99</v>
      </c>
      <c r="D77" t="s">
        <v>122</v>
      </c>
      <c r="E77" t="s">
        <v>570</v>
      </c>
      <c r="F77" t="s">
        <v>485</v>
      </c>
      <c r="G77" t="s">
        <v>545</v>
      </c>
      <c r="H77" t="s">
        <v>149</v>
      </c>
      <c r="I77" t="s">
        <v>571</v>
      </c>
      <c r="J77" s="65">
        <v>0.49</v>
      </c>
      <c r="K77" t="s">
        <v>101</v>
      </c>
      <c r="L77" s="66">
        <v>4.0500000000000001E-2</v>
      </c>
      <c r="M77" s="66">
        <v>3.1399999999999997E-2</v>
      </c>
      <c r="N77" s="65">
        <v>121321.9</v>
      </c>
      <c r="O77" s="65">
        <v>127.65</v>
      </c>
      <c r="P77" s="65">
        <v>160.22709</v>
      </c>
      <c r="Q77" s="65">
        <v>315.09449534999999</v>
      </c>
      <c r="R77" s="66">
        <v>3.3E-3</v>
      </c>
      <c r="S77" s="66">
        <f t="shared" si="1"/>
        <v>6.0695831199263583E-4</v>
      </c>
      <c r="T77" s="66">
        <f>Q77/'סכום נכסי הקרן'!$C$41</f>
        <v>1.4013665760581392E-4</v>
      </c>
    </row>
    <row r="78" spans="1:20">
      <c r="A78" t="s">
        <v>572</v>
      </c>
      <c r="B78" t="s">
        <v>573</v>
      </c>
      <c r="C78" t="s">
        <v>99</v>
      </c>
      <c r="D78" t="s">
        <v>122</v>
      </c>
      <c r="E78" t="s">
        <v>574</v>
      </c>
      <c r="F78" t="s">
        <v>419</v>
      </c>
      <c r="G78" t="s">
        <v>545</v>
      </c>
      <c r="H78" t="s">
        <v>149</v>
      </c>
      <c r="I78" t="s">
        <v>302</v>
      </c>
      <c r="J78" s="65">
        <v>1.97</v>
      </c>
      <c r="K78" t="s">
        <v>101</v>
      </c>
      <c r="L78" s="66">
        <v>2.75E-2</v>
      </c>
      <c r="M78" s="66">
        <v>-1.12E-2</v>
      </c>
      <c r="N78" s="65">
        <v>2806454.55</v>
      </c>
      <c r="O78" s="65">
        <v>110.35</v>
      </c>
      <c r="P78" s="65">
        <v>78.88749</v>
      </c>
      <c r="Q78" s="65">
        <v>3175.8100859249998</v>
      </c>
      <c r="R78" s="66">
        <v>6.7999999999999996E-3</v>
      </c>
      <c r="S78" s="66">
        <f t="shared" si="1"/>
        <v>6.1174801762915844E-3</v>
      </c>
      <c r="T78" s="66">
        <f>Q78/'סכום נכסי הקרן'!$C$41</f>
        <v>1.4124252159277279E-3</v>
      </c>
    </row>
    <row r="79" spans="1:20">
      <c r="A79" t="s">
        <v>575</v>
      </c>
      <c r="B79" t="s">
        <v>576</v>
      </c>
      <c r="C79" t="s">
        <v>99</v>
      </c>
      <c r="D79" t="s">
        <v>122</v>
      </c>
      <c r="E79" t="s">
        <v>574</v>
      </c>
      <c r="F79" t="s">
        <v>419</v>
      </c>
      <c r="G79" t="s">
        <v>545</v>
      </c>
      <c r="H79" t="s">
        <v>149</v>
      </c>
      <c r="I79" t="s">
        <v>577</v>
      </c>
      <c r="J79" s="65">
        <v>5.96</v>
      </c>
      <c r="K79" t="s">
        <v>101</v>
      </c>
      <c r="L79" s="66">
        <v>1.9599999999999999E-2</v>
      </c>
      <c r="M79" s="66">
        <v>-2.0000000000000001E-4</v>
      </c>
      <c r="N79" s="65">
        <v>9700041.9399999995</v>
      </c>
      <c r="O79" s="65">
        <v>115.15</v>
      </c>
      <c r="P79" s="65">
        <v>0</v>
      </c>
      <c r="Q79" s="65">
        <v>11169.598293909999</v>
      </c>
      <c r="R79" s="66">
        <v>9.7999999999999997E-3</v>
      </c>
      <c r="S79" s="66">
        <f t="shared" si="1"/>
        <v>2.1515706006152033E-2</v>
      </c>
      <c r="T79" s="66">
        <f>Q79/'סכום נכסי הקרן'!$C$41</f>
        <v>4.9676214431149659E-3</v>
      </c>
    </row>
    <row r="80" spans="1:20">
      <c r="A80" t="s">
        <v>578</v>
      </c>
      <c r="B80" t="s">
        <v>579</v>
      </c>
      <c r="C80" t="s">
        <v>99</v>
      </c>
      <c r="D80" t="s">
        <v>122</v>
      </c>
      <c r="E80" t="s">
        <v>574</v>
      </c>
      <c r="F80" t="s">
        <v>419</v>
      </c>
      <c r="G80" t="s">
        <v>545</v>
      </c>
      <c r="H80" t="s">
        <v>149</v>
      </c>
      <c r="I80" t="s">
        <v>532</v>
      </c>
      <c r="J80" s="65">
        <v>7.24</v>
      </c>
      <c r="K80" t="s">
        <v>101</v>
      </c>
      <c r="L80" s="66">
        <v>1.5800000000000002E-2</v>
      </c>
      <c r="M80" s="66">
        <v>2.8E-3</v>
      </c>
      <c r="N80" s="65">
        <v>4438000</v>
      </c>
      <c r="O80" s="65">
        <v>111.75</v>
      </c>
      <c r="P80" s="65">
        <v>0</v>
      </c>
      <c r="Q80" s="65">
        <v>4959.4650000000001</v>
      </c>
      <c r="R80" s="66">
        <v>1.5800000000000002E-2</v>
      </c>
      <c r="S80" s="66">
        <f t="shared" si="1"/>
        <v>9.5532881380327103E-3</v>
      </c>
      <c r="T80" s="66">
        <f>Q80/'סכום נכסי הקרן'!$C$41</f>
        <v>2.2056965731534731E-3</v>
      </c>
    </row>
    <row r="81" spans="1:20">
      <c r="A81" t="s">
        <v>580</v>
      </c>
      <c r="B81" t="s">
        <v>581</v>
      </c>
      <c r="C81" t="s">
        <v>99</v>
      </c>
      <c r="D81" t="s">
        <v>122</v>
      </c>
      <c r="E81" t="s">
        <v>582</v>
      </c>
      <c r="F81" t="s">
        <v>425</v>
      </c>
      <c r="G81" t="s">
        <v>540</v>
      </c>
      <c r="H81" t="s">
        <v>206</v>
      </c>
      <c r="I81" t="s">
        <v>464</v>
      </c>
      <c r="J81" s="65">
        <v>4.91</v>
      </c>
      <c r="K81" t="s">
        <v>101</v>
      </c>
      <c r="L81" s="66">
        <v>1.23E-2</v>
      </c>
      <c r="M81" s="66">
        <v>-3.0000000000000001E-3</v>
      </c>
      <c r="N81" s="65">
        <v>2295898.5699999998</v>
      </c>
      <c r="O81" s="65">
        <v>109.9</v>
      </c>
      <c r="P81" s="65">
        <v>0</v>
      </c>
      <c r="Q81" s="65">
        <v>2523.19252843</v>
      </c>
      <c r="R81" s="66">
        <v>1.4E-3</v>
      </c>
      <c r="S81" s="66">
        <f t="shared" si="1"/>
        <v>4.8603599887937672E-3</v>
      </c>
      <c r="T81" s="66">
        <f>Q81/'סכום נכסי הקרן'!$C$41</f>
        <v>1.1221769108894807E-3</v>
      </c>
    </row>
    <row r="82" spans="1:20">
      <c r="A82" t="s">
        <v>583</v>
      </c>
      <c r="B82" t="s">
        <v>584</v>
      </c>
      <c r="C82" t="s">
        <v>99</v>
      </c>
      <c r="D82" t="s">
        <v>122</v>
      </c>
      <c r="E82" t="s">
        <v>585</v>
      </c>
      <c r="F82" t="s">
        <v>419</v>
      </c>
      <c r="G82" t="s">
        <v>545</v>
      </c>
      <c r="H82" t="s">
        <v>149</v>
      </c>
      <c r="I82" t="s">
        <v>432</v>
      </c>
      <c r="J82" s="65">
        <v>3.14</v>
      </c>
      <c r="K82" t="s">
        <v>101</v>
      </c>
      <c r="L82" s="66">
        <v>1.6E-2</v>
      </c>
      <c r="M82" s="66">
        <v>-5.0000000000000001E-3</v>
      </c>
      <c r="N82" s="65">
        <v>1783614.07</v>
      </c>
      <c r="O82" s="65">
        <v>109.86</v>
      </c>
      <c r="P82" s="65">
        <v>0</v>
      </c>
      <c r="Q82" s="65">
        <v>1959.478417302</v>
      </c>
      <c r="R82" s="66">
        <v>3.0999999999999999E-3</v>
      </c>
      <c r="S82" s="66">
        <f t="shared" si="1"/>
        <v>3.7744921923518575E-3</v>
      </c>
      <c r="T82" s="66">
        <f>Q82/'סכום נכסי הקרן'!$C$41</f>
        <v>8.7146795676775867E-4</v>
      </c>
    </row>
    <row r="83" spans="1:20">
      <c r="A83" t="s">
        <v>586</v>
      </c>
      <c r="B83" t="s">
        <v>587</v>
      </c>
      <c r="C83" t="s">
        <v>99</v>
      </c>
      <c r="D83" t="s">
        <v>122</v>
      </c>
      <c r="E83" t="s">
        <v>585</v>
      </c>
      <c r="F83" t="s">
        <v>419</v>
      </c>
      <c r="G83" t="s">
        <v>540</v>
      </c>
      <c r="H83" t="s">
        <v>206</v>
      </c>
      <c r="I83" t="s">
        <v>588</v>
      </c>
      <c r="J83" s="65">
        <v>4.97</v>
      </c>
      <c r="K83" t="s">
        <v>101</v>
      </c>
      <c r="L83" s="66">
        <v>1.4200000000000001E-2</v>
      </c>
      <c r="M83" s="66">
        <v>-3.5999999999999999E-3</v>
      </c>
      <c r="N83" s="65">
        <v>968998.92</v>
      </c>
      <c r="O83" s="65">
        <v>110.38</v>
      </c>
      <c r="P83" s="65">
        <v>0</v>
      </c>
      <c r="Q83" s="65">
        <v>1069.5810078960001</v>
      </c>
      <c r="R83" s="66">
        <v>1.2999999999999999E-3</v>
      </c>
      <c r="S83" s="66">
        <f t="shared" si="1"/>
        <v>2.0603060119182065E-3</v>
      </c>
      <c r="T83" s="66">
        <f>Q83/'סכום נכסי הקרן'!$C$41</f>
        <v>4.756906569209068E-4</v>
      </c>
    </row>
    <row r="84" spans="1:20">
      <c r="A84" t="s">
        <v>589</v>
      </c>
      <c r="B84" t="s">
        <v>590</v>
      </c>
      <c r="C84" t="s">
        <v>99</v>
      </c>
      <c r="D84" t="s">
        <v>122</v>
      </c>
      <c r="E84" t="s">
        <v>591</v>
      </c>
      <c r="F84" t="s">
        <v>419</v>
      </c>
      <c r="G84" t="s">
        <v>592</v>
      </c>
      <c r="H84" t="s">
        <v>206</v>
      </c>
      <c r="I84" t="s">
        <v>593</v>
      </c>
      <c r="J84" s="65">
        <v>6.5</v>
      </c>
      <c r="K84" t="s">
        <v>101</v>
      </c>
      <c r="L84" s="66">
        <v>1.5299999999999999E-2</v>
      </c>
      <c r="M84" s="66">
        <v>-2.0000000000000001E-4</v>
      </c>
      <c r="N84" s="65">
        <v>976055.85</v>
      </c>
      <c r="O84" s="65">
        <v>112.17</v>
      </c>
      <c r="P84" s="65">
        <v>17.66283</v>
      </c>
      <c r="Q84" s="65">
        <v>1112.504676945</v>
      </c>
      <c r="R84" s="66">
        <v>2.8E-3</v>
      </c>
      <c r="S84" s="66">
        <f t="shared" si="1"/>
        <v>2.1429887566026943E-3</v>
      </c>
      <c r="T84" s="66">
        <f>Q84/'סכום נכסי הקרן'!$C$41</f>
        <v>4.9478073815518368E-4</v>
      </c>
    </row>
    <row r="85" spans="1:20">
      <c r="A85" t="s">
        <v>594</v>
      </c>
      <c r="B85" t="s">
        <v>595</v>
      </c>
      <c r="C85" t="s">
        <v>99</v>
      </c>
      <c r="D85" t="s">
        <v>122</v>
      </c>
      <c r="E85" t="s">
        <v>591</v>
      </c>
      <c r="F85" t="s">
        <v>419</v>
      </c>
      <c r="G85" t="s">
        <v>592</v>
      </c>
      <c r="H85" t="s">
        <v>206</v>
      </c>
      <c r="I85" t="s">
        <v>596</v>
      </c>
      <c r="J85" s="65">
        <v>5.76</v>
      </c>
      <c r="K85" t="s">
        <v>101</v>
      </c>
      <c r="L85" s="66">
        <v>1.9400000000000001E-2</v>
      </c>
      <c r="M85" s="66">
        <v>-2.8999999999999998E-3</v>
      </c>
      <c r="N85" s="65">
        <v>108939.49</v>
      </c>
      <c r="O85" s="65">
        <v>113.86</v>
      </c>
      <c r="P85" s="65">
        <v>0</v>
      </c>
      <c r="Q85" s="65">
        <v>124.038503314</v>
      </c>
      <c r="R85" s="66">
        <v>5.0000000000000001E-4</v>
      </c>
      <c r="S85" s="66">
        <f t="shared" si="1"/>
        <v>2.3893213529462695E-4</v>
      </c>
      <c r="T85" s="66">
        <f>Q85/'סכום נכסי הקרן'!$C$41</f>
        <v>5.5165486942397115E-5</v>
      </c>
    </row>
    <row r="86" spans="1:20">
      <c r="A86" t="s">
        <v>597</v>
      </c>
      <c r="B86">
        <v>11398490</v>
      </c>
      <c r="C86" t="s">
        <v>99</v>
      </c>
      <c r="D86" t="s">
        <v>122</v>
      </c>
      <c r="E86" t="s">
        <v>598</v>
      </c>
      <c r="F86" t="s">
        <v>419</v>
      </c>
      <c r="G86" t="s">
        <v>599</v>
      </c>
      <c r="H86" t="s">
        <v>149</v>
      </c>
      <c r="I86" t="s">
        <v>600</v>
      </c>
      <c r="J86" s="65">
        <v>3.71</v>
      </c>
      <c r="K86" t="s">
        <v>101</v>
      </c>
      <c r="L86" s="66">
        <v>2.5000000000000001E-2</v>
      </c>
      <c r="M86" s="66">
        <v>-2.9999999999999997E-4</v>
      </c>
      <c r="N86" s="65">
        <v>1820000</v>
      </c>
      <c r="O86" s="65">
        <f>Q86*1000/N86*100</f>
        <v>113.8057377049181</v>
      </c>
      <c r="P86" s="65">
        <v>0</v>
      </c>
      <c r="Q86" s="65">
        <f>2071264.42622951/1000</f>
        <v>2071.2644262295098</v>
      </c>
      <c r="R86" s="66">
        <v>5.1999999999999998E-3</v>
      </c>
      <c r="S86" s="66">
        <f t="shared" si="1"/>
        <v>3.9898226671279064E-3</v>
      </c>
      <c r="T86" s="66">
        <f>Q86/'סכום נכסי הקרן'!$C$41</f>
        <v>9.2118420979462993E-4</v>
      </c>
    </row>
    <row r="87" spans="1:20">
      <c r="A87" t="s">
        <v>601</v>
      </c>
      <c r="B87" t="s">
        <v>602</v>
      </c>
      <c r="C87" t="s">
        <v>99</v>
      </c>
      <c r="D87" t="s">
        <v>122</v>
      </c>
      <c r="E87" t="s">
        <v>598</v>
      </c>
      <c r="F87" t="s">
        <v>419</v>
      </c>
      <c r="G87" t="s">
        <v>599</v>
      </c>
      <c r="H87" t="s">
        <v>149</v>
      </c>
      <c r="I87" t="s">
        <v>603</v>
      </c>
      <c r="J87" s="65">
        <v>6.48</v>
      </c>
      <c r="K87" t="s">
        <v>101</v>
      </c>
      <c r="L87" s="66">
        <v>1.9E-2</v>
      </c>
      <c r="M87" s="66">
        <v>5.5999999999999999E-3</v>
      </c>
      <c r="N87" s="65">
        <v>1664000</v>
      </c>
      <c r="O87" s="65">
        <v>111.04</v>
      </c>
      <c r="P87" s="65">
        <v>0</v>
      </c>
      <c r="Q87" s="65">
        <v>1847.7056</v>
      </c>
      <c r="R87" s="66">
        <v>4.7000000000000002E-3</v>
      </c>
      <c r="S87" s="66">
        <f t="shared" si="1"/>
        <v>3.559187128260127E-3</v>
      </c>
      <c r="T87" s="66">
        <f>Q87/'סכום נכסי הקרן'!$C$41</f>
        <v>8.2175757064854415E-4</v>
      </c>
    </row>
    <row r="88" spans="1:20">
      <c r="A88" t="s">
        <v>597</v>
      </c>
      <c r="B88">
        <v>1139849</v>
      </c>
      <c r="C88" t="s">
        <v>99</v>
      </c>
      <c r="D88" t="s">
        <v>122</v>
      </c>
      <c r="E88" t="s">
        <v>598</v>
      </c>
      <c r="F88" t="s">
        <v>419</v>
      </c>
      <c r="G88" t="s">
        <v>599</v>
      </c>
      <c r="H88" t="s">
        <v>149</v>
      </c>
      <c r="I88" t="s">
        <v>600</v>
      </c>
      <c r="J88" s="65">
        <v>0</v>
      </c>
      <c r="K88" t="s">
        <v>101</v>
      </c>
      <c r="L88" s="66">
        <v>0</v>
      </c>
      <c r="M88" s="66">
        <v>0</v>
      </c>
      <c r="N88" s="65">
        <v>294378.18000000017</v>
      </c>
      <c r="O88" s="65">
        <f>Q88*1000/N88*100</f>
        <v>113.86999999999993</v>
      </c>
      <c r="P88" s="65">
        <v>0</v>
      </c>
      <c r="Q88" s="65">
        <f>335208.433566/1000</f>
        <v>335.208433566</v>
      </c>
      <c r="R88" s="66">
        <v>0</v>
      </c>
      <c r="S88" s="66">
        <f t="shared" si="1"/>
        <v>6.4570326681498782E-4</v>
      </c>
      <c r="T88" s="66">
        <f>Q88/'סכום נכסי הקרן'!$C$41</f>
        <v>1.4908222826628877E-4</v>
      </c>
    </row>
    <row r="89" spans="1:20">
      <c r="A89" t="s">
        <v>604</v>
      </c>
      <c r="B89" t="s">
        <v>605</v>
      </c>
      <c r="C89" t="s">
        <v>99</v>
      </c>
      <c r="D89" t="s">
        <v>122</v>
      </c>
      <c r="E89" t="s">
        <v>606</v>
      </c>
      <c r="F89" t="s">
        <v>425</v>
      </c>
      <c r="G89" t="s">
        <v>592</v>
      </c>
      <c r="H89" t="s">
        <v>206</v>
      </c>
      <c r="I89" t="s">
        <v>607</v>
      </c>
      <c r="J89" s="65">
        <v>6.42</v>
      </c>
      <c r="K89" t="s">
        <v>101</v>
      </c>
      <c r="L89" s="66">
        <v>7.4999999999999997E-3</v>
      </c>
      <c r="M89" s="66">
        <v>5.7999999999999996E-3</v>
      </c>
      <c r="N89" s="65">
        <v>1812000</v>
      </c>
      <c r="O89" s="65">
        <v>101.09</v>
      </c>
      <c r="P89" s="65">
        <v>0</v>
      </c>
      <c r="Q89" s="65">
        <v>1831.7508</v>
      </c>
      <c r="R89" s="66">
        <v>4.1000000000000003E-3</v>
      </c>
      <c r="S89" s="66">
        <f t="shared" si="1"/>
        <v>3.5284538129560197E-3</v>
      </c>
      <c r="T89" s="66">
        <f>Q89/'סכום נכסי הקרן'!$C$41</f>
        <v>8.1466175533674156E-4</v>
      </c>
    </row>
    <row r="90" spans="1:20">
      <c r="A90" t="s">
        <v>608</v>
      </c>
      <c r="B90" t="s">
        <v>609</v>
      </c>
      <c r="C90" t="s">
        <v>99</v>
      </c>
      <c r="D90" t="s">
        <v>122</v>
      </c>
      <c r="E90" t="s">
        <v>610</v>
      </c>
      <c r="F90" t="s">
        <v>531</v>
      </c>
      <c r="G90" t="s">
        <v>592</v>
      </c>
      <c r="H90" t="s">
        <v>206</v>
      </c>
      <c r="I90" t="s">
        <v>611</v>
      </c>
      <c r="J90" s="65">
        <v>1.1100000000000001</v>
      </c>
      <c r="K90" t="s">
        <v>101</v>
      </c>
      <c r="L90" s="66">
        <v>2.6499999999999999E-2</v>
      </c>
      <c r="M90" s="66">
        <v>-7.1000000000000004E-3</v>
      </c>
      <c r="N90" s="65">
        <v>1001308.59</v>
      </c>
      <c r="O90" s="65">
        <v>105.79</v>
      </c>
      <c r="P90" s="65">
        <v>0</v>
      </c>
      <c r="Q90" s="65">
        <v>1059.284357361</v>
      </c>
      <c r="R90" s="66">
        <v>3.0000000000000001E-3</v>
      </c>
      <c r="S90" s="66">
        <f t="shared" si="1"/>
        <v>2.040471842422609E-3</v>
      </c>
      <c r="T90" s="66">
        <f>Q90/'סכום נכסי הקרן'!$C$41</f>
        <v>4.711112745076811E-4</v>
      </c>
    </row>
    <row r="91" spans="1:20">
      <c r="A91" t="s">
        <v>612</v>
      </c>
      <c r="B91" t="s">
        <v>613</v>
      </c>
      <c r="C91" t="s">
        <v>99</v>
      </c>
      <c r="D91" t="s">
        <v>122</v>
      </c>
      <c r="E91" t="s">
        <v>610</v>
      </c>
      <c r="F91" t="s">
        <v>531</v>
      </c>
      <c r="G91" t="s">
        <v>592</v>
      </c>
      <c r="H91" t="s">
        <v>206</v>
      </c>
      <c r="I91" t="s">
        <v>614</v>
      </c>
      <c r="J91" s="65">
        <v>3.1</v>
      </c>
      <c r="K91" t="s">
        <v>101</v>
      </c>
      <c r="L91" s="66">
        <v>1.0500000000000001E-2</v>
      </c>
      <c r="M91" s="66">
        <v>-4.1999999999999997E-3</v>
      </c>
      <c r="N91" s="65">
        <v>2169258.4</v>
      </c>
      <c r="O91" s="65">
        <v>105.45</v>
      </c>
      <c r="P91" s="65">
        <v>0</v>
      </c>
      <c r="Q91" s="65">
        <v>2287.4829828000002</v>
      </c>
      <c r="R91" s="66">
        <v>1.1299999999999999E-2</v>
      </c>
      <c r="S91" s="66">
        <f t="shared" si="1"/>
        <v>4.4063188359097045E-3</v>
      </c>
      <c r="T91" s="66">
        <f>Q91/'סכום נכסי הקרן'!$C$41</f>
        <v>1.0173463017298934E-3</v>
      </c>
    </row>
    <row r="92" spans="1:20">
      <c r="A92" t="s">
        <v>615</v>
      </c>
      <c r="B92" t="s">
        <v>616</v>
      </c>
      <c r="C92" t="s">
        <v>99</v>
      </c>
      <c r="D92" t="s">
        <v>122</v>
      </c>
      <c r="E92" t="s">
        <v>617</v>
      </c>
      <c r="F92" t="s">
        <v>419</v>
      </c>
      <c r="G92" t="s">
        <v>592</v>
      </c>
      <c r="H92" t="s">
        <v>206</v>
      </c>
      <c r="I92" t="s">
        <v>618</v>
      </c>
      <c r="J92" s="65">
        <v>6.64</v>
      </c>
      <c r="K92" t="s">
        <v>101</v>
      </c>
      <c r="L92" s="66">
        <v>8.3999999999999995E-3</v>
      </c>
      <c r="M92" s="66">
        <v>5.5999999999999999E-3</v>
      </c>
      <c r="N92" s="65">
        <v>850700</v>
      </c>
      <c r="O92" s="65">
        <f>Q92*1000/N92*100</f>
        <v>103.29692769888636</v>
      </c>
      <c r="P92" s="65">
        <v>0</v>
      </c>
      <c r="Q92" s="65">
        <f>879.6238-0.876836065573719</f>
        <v>878.74696393442628</v>
      </c>
      <c r="R92" s="66">
        <v>1.1999999999999999E-3</v>
      </c>
      <c r="S92" s="66">
        <f t="shared" si="1"/>
        <v>1.6927073680098584E-3</v>
      </c>
      <c r="T92" s="66">
        <f>Q92/'סכום נכסי הקרן'!$C$41</f>
        <v>3.9081819652304889E-4</v>
      </c>
    </row>
    <row r="93" spans="1:20">
      <c r="A93" t="s">
        <v>619</v>
      </c>
      <c r="B93" t="s">
        <v>620</v>
      </c>
      <c r="C93" t="s">
        <v>99</v>
      </c>
      <c r="D93" t="s">
        <v>122</v>
      </c>
      <c r="E93" t="s">
        <v>585</v>
      </c>
      <c r="F93" t="s">
        <v>419</v>
      </c>
      <c r="G93" t="s">
        <v>599</v>
      </c>
      <c r="H93" t="s">
        <v>149</v>
      </c>
      <c r="I93" t="s">
        <v>621</v>
      </c>
      <c r="J93" s="65">
        <v>3.21</v>
      </c>
      <c r="K93" t="s">
        <v>101</v>
      </c>
      <c r="L93" s="66">
        <v>2.1499999999999998E-2</v>
      </c>
      <c r="M93" s="66">
        <v>8.9999999999999998E-4</v>
      </c>
      <c r="N93" s="65">
        <v>1820000</v>
      </c>
      <c r="O93" s="65">
        <v>109.9</v>
      </c>
      <c r="P93" s="65">
        <v>0</v>
      </c>
      <c r="Q93" s="65">
        <v>2000.18</v>
      </c>
      <c r="R93" s="66">
        <v>1.1000000000000001E-3</v>
      </c>
      <c r="S93" s="66">
        <f t="shared" si="1"/>
        <v>3.8528945900274053E-3</v>
      </c>
      <c r="T93" s="66">
        <f>Q93/'סכום נכסי הקרן'!$C$41</f>
        <v>8.8956977651623997E-4</v>
      </c>
    </row>
    <row r="94" spans="1:20">
      <c r="A94" t="s">
        <v>622</v>
      </c>
      <c r="B94" t="s">
        <v>623</v>
      </c>
      <c r="C94" t="s">
        <v>99</v>
      </c>
      <c r="D94" t="s">
        <v>122</v>
      </c>
      <c r="E94" t="s">
        <v>624</v>
      </c>
      <c r="F94" t="s">
        <v>553</v>
      </c>
      <c r="G94" t="s">
        <v>625</v>
      </c>
      <c r="H94" t="s">
        <v>206</v>
      </c>
      <c r="I94" t="s">
        <v>626</v>
      </c>
      <c r="J94" s="65">
        <v>1.4</v>
      </c>
      <c r="K94" t="s">
        <v>101</v>
      </c>
      <c r="L94" s="66">
        <v>3.9E-2</v>
      </c>
      <c r="M94" s="66">
        <v>-7.4999999999999997E-3</v>
      </c>
      <c r="N94" s="65">
        <v>497866</v>
      </c>
      <c r="O94" s="65">
        <v>107.74</v>
      </c>
      <c r="P94" s="65">
        <v>0</v>
      </c>
      <c r="Q94" s="65">
        <v>536.40082840000002</v>
      </c>
      <c r="R94" s="66">
        <v>1.8E-3</v>
      </c>
      <c r="S94" s="66">
        <f t="shared" si="1"/>
        <v>1.033254931970412E-3</v>
      </c>
      <c r="T94" s="66">
        <f>Q94/'סכום נכסי הקרן'!$C$41</f>
        <v>2.3856151198537831E-4</v>
      </c>
    </row>
    <row r="95" spans="1:20">
      <c r="A95" t="s">
        <v>627</v>
      </c>
      <c r="B95" t="s">
        <v>628</v>
      </c>
      <c r="C95" t="s">
        <v>99</v>
      </c>
      <c r="D95" t="s">
        <v>122</v>
      </c>
      <c r="E95" t="s">
        <v>629</v>
      </c>
      <c r="F95" t="s">
        <v>553</v>
      </c>
      <c r="G95" t="s">
        <v>630</v>
      </c>
      <c r="H95" t="s">
        <v>149</v>
      </c>
      <c r="I95" t="s">
        <v>631</v>
      </c>
      <c r="J95" s="65">
        <v>4.51</v>
      </c>
      <c r="K95" t="s">
        <v>101</v>
      </c>
      <c r="L95" s="66">
        <v>2.5700000000000001E-2</v>
      </c>
      <c r="M95" s="66">
        <v>4.3E-3</v>
      </c>
      <c r="N95" s="65">
        <v>974763.5</v>
      </c>
      <c r="O95" s="65">
        <v>113.18</v>
      </c>
      <c r="P95" s="65">
        <v>0</v>
      </c>
      <c r="Q95" s="65">
        <v>1103.2373293000001</v>
      </c>
      <c r="R95" s="66">
        <v>8.0000000000000004E-4</v>
      </c>
      <c r="S95" s="66">
        <f t="shared" si="1"/>
        <v>2.1251373064305476E-3</v>
      </c>
      <c r="T95" s="66">
        <f>Q95/'סכום נכסי הקרן'!$C$41</f>
        <v>4.9065913291292508E-4</v>
      </c>
    </row>
    <row r="96" spans="1:20">
      <c r="A96" t="s">
        <v>632</v>
      </c>
      <c r="B96" t="s">
        <v>633</v>
      </c>
      <c r="C96" t="s">
        <v>99</v>
      </c>
      <c r="D96" t="s">
        <v>122</v>
      </c>
      <c r="E96" t="s">
        <v>591</v>
      </c>
      <c r="F96" t="s">
        <v>419</v>
      </c>
      <c r="G96" t="s">
        <v>625</v>
      </c>
      <c r="H96" t="s">
        <v>206</v>
      </c>
      <c r="I96" t="s">
        <v>634</v>
      </c>
      <c r="J96" s="65">
        <v>0</v>
      </c>
      <c r="K96" t="s">
        <v>101</v>
      </c>
      <c r="L96" s="66">
        <v>4.2500000000000003E-2</v>
      </c>
      <c r="M96" s="66">
        <v>-0.15579999999999999</v>
      </c>
      <c r="N96" s="65">
        <v>256000.01</v>
      </c>
      <c r="O96" s="65">
        <v>111.48</v>
      </c>
      <c r="P96" s="65">
        <v>0</v>
      </c>
      <c r="Q96" s="65">
        <v>285.388811148</v>
      </c>
      <c r="R96" s="66">
        <v>0.01</v>
      </c>
      <c r="S96" s="66">
        <f t="shared" si="1"/>
        <v>5.4973702693081729E-4</v>
      </c>
      <c r="T96" s="66">
        <f>Q96/'סכום נכסי הקרן'!$C$41</f>
        <v>1.2692520720793216E-4</v>
      </c>
    </row>
    <row r="97" spans="1:20">
      <c r="A97" t="s">
        <v>635</v>
      </c>
      <c r="B97" t="s">
        <v>636</v>
      </c>
      <c r="C97" t="s">
        <v>99</v>
      </c>
      <c r="D97" t="s">
        <v>122</v>
      </c>
      <c r="E97" t="s">
        <v>591</v>
      </c>
      <c r="F97" t="s">
        <v>419</v>
      </c>
      <c r="G97" t="s">
        <v>625</v>
      </c>
      <c r="H97" t="s">
        <v>206</v>
      </c>
      <c r="I97" t="s">
        <v>637</v>
      </c>
      <c r="J97" s="65">
        <v>0.91</v>
      </c>
      <c r="K97" t="s">
        <v>101</v>
      </c>
      <c r="L97" s="66">
        <v>4.5999999999999999E-2</v>
      </c>
      <c r="M97" s="66">
        <v>-5.7000000000000002E-3</v>
      </c>
      <c r="N97" s="65">
        <v>1207383.6200000001</v>
      </c>
      <c r="O97" s="65">
        <v>108.03</v>
      </c>
      <c r="P97" s="65">
        <v>0</v>
      </c>
      <c r="Q97" s="65">
        <v>1304.3365246860001</v>
      </c>
      <c r="R97" s="66">
        <v>1.03E-2</v>
      </c>
      <c r="S97" s="66">
        <f t="shared" si="1"/>
        <v>2.5125094439189658E-3</v>
      </c>
      <c r="T97" s="66">
        <f>Q97/'סכום נכסי הקרן'!$C$41</f>
        <v>5.8009696665644792E-4</v>
      </c>
    </row>
    <row r="98" spans="1:20">
      <c r="A98" t="s">
        <v>638</v>
      </c>
      <c r="B98" t="s">
        <v>639</v>
      </c>
      <c r="C98" t="s">
        <v>99</v>
      </c>
      <c r="D98" t="s">
        <v>122</v>
      </c>
      <c r="E98" t="s">
        <v>640</v>
      </c>
      <c r="F98" t="s">
        <v>358</v>
      </c>
      <c r="G98" t="s">
        <v>625</v>
      </c>
      <c r="H98" t="s">
        <v>206</v>
      </c>
      <c r="I98" t="s">
        <v>641</v>
      </c>
      <c r="J98" s="65">
        <v>0.5</v>
      </c>
      <c r="K98" t="s">
        <v>101</v>
      </c>
      <c r="L98" s="66">
        <v>5.0999999999999997E-2</v>
      </c>
      <c r="M98" s="66">
        <v>2.3999999999999998E-3</v>
      </c>
      <c r="N98" s="65">
        <v>372163</v>
      </c>
      <c r="O98" s="65">
        <v>125.55</v>
      </c>
      <c r="P98" s="65">
        <v>5.8128299999999999</v>
      </c>
      <c r="Q98" s="65">
        <v>473.06347649999998</v>
      </c>
      <c r="R98" s="66">
        <v>2.9999999999999997E-4</v>
      </c>
      <c r="S98" s="66">
        <f t="shared" si="1"/>
        <v>9.1124984218740634E-4</v>
      </c>
      <c r="T98" s="66">
        <f>Q98/'סכום נכסי הקרן'!$C$41</f>
        <v>2.1039255020453184E-4</v>
      </c>
    </row>
    <row r="99" spans="1:20">
      <c r="A99" t="s">
        <v>642</v>
      </c>
      <c r="B99" t="s">
        <v>643</v>
      </c>
      <c r="C99" t="s">
        <v>99</v>
      </c>
      <c r="D99" t="s">
        <v>122</v>
      </c>
      <c r="E99" t="s">
        <v>644</v>
      </c>
      <c r="F99" t="s">
        <v>645</v>
      </c>
      <c r="G99" t="s">
        <v>630</v>
      </c>
      <c r="H99" t="s">
        <v>149</v>
      </c>
      <c r="I99" t="s">
        <v>646</v>
      </c>
      <c r="J99" s="65">
        <v>1.1399999999999999</v>
      </c>
      <c r="K99" t="s">
        <v>101</v>
      </c>
      <c r="L99" s="66">
        <v>1.35E-2</v>
      </c>
      <c r="M99" s="66">
        <v>-5.0000000000000001E-3</v>
      </c>
      <c r="N99" s="65">
        <v>2449562.11</v>
      </c>
      <c r="O99" s="65">
        <v>103.51</v>
      </c>
      <c r="P99" s="65">
        <v>0</v>
      </c>
      <c r="Q99" s="65">
        <v>2535.5417400609999</v>
      </c>
      <c r="R99" s="66">
        <v>4.3E-3</v>
      </c>
      <c r="S99" s="66">
        <f t="shared" si="1"/>
        <v>4.8841479532190602E-3</v>
      </c>
      <c r="T99" s="66">
        <f>Q99/'סכום נכסי הקרן'!$C$41</f>
        <v>1.1276691593024937E-3</v>
      </c>
    </row>
    <row r="100" spans="1:20">
      <c r="A100" t="s">
        <v>647</v>
      </c>
      <c r="B100">
        <v>11712140</v>
      </c>
      <c r="C100" t="s">
        <v>99</v>
      </c>
      <c r="D100" t="s">
        <v>122</v>
      </c>
      <c r="E100" t="s">
        <v>644</v>
      </c>
      <c r="F100" t="s">
        <v>645</v>
      </c>
      <c r="G100" t="s">
        <v>630</v>
      </c>
      <c r="H100" t="s">
        <v>149</v>
      </c>
      <c r="I100" t="s">
        <v>603</v>
      </c>
      <c r="J100" s="65">
        <v>2.79</v>
      </c>
      <c r="K100" t="s">
        <v>101</v>
      </c>
      <c r="L100" s="66">
        <v>1.8499999999999999E-2</v>
      </c>
      <c r="M100" s="66">
        <v>-5.4999999999999997E-3</v>
      </c>
      <c r="N100" s="65">
        <v>3175000</v>
      </c>
      <c r="O100" s="65">
        <f t="shared" ref="O100:O101" si="2">Q100*1000/N100*100</f>
        <v>107.88553125941229</v>
      </c>
      <c r="P100" s="65">
        <v>0</v>
      </c>
      <c r="Q100" s="65">
        <f>3425365.61748634/1000</f>
        <v>3425.3656174863399</v>
      </c>
      <c r="R100" s="66">
        <v>3.5000000000000001E-3</v>
      </c>
      <c r="S100" s="66">
        <f t="shared" si="1"/>
        <v>6.5981924909153181E-3</v>
      </c>
      <c r="T100" s="66">
        <f>Q100/'סכום נכסי הקרן'!$C$41</f>
        <v>1.5234137561788116E-3</v>
      </c>
    </row>
    <row r="101" spans="1:20">
      <c r="A101" t="s">
        <v>647</v>
      </c>
      <c r="B101" t="s">
        <v>648</v>
      </c>
      <c r="C101" t="s">
        <v>99</v>
      </c>
      <c r="D101" t="s">
        <v>122</v>
      </c>
      <c r="E101" t="s">
        <v>644</v>
      </c>
      <c r="F101" t="s">
        <v>645</v>
      </c>
      <c r="G101" t="s">
        <v>630</v>
      </c>
      <c r="H101" t="s">
        <v>149</v>
      </c>
      <c r="I101" t="s">
        <v>248</v>
      </c>
      <c r="J101" s="65">
        <v>0</v>
      </c>
      <c r="K101" t="s">
        <v>101</v>
      </c>
      <c r="L101" s="66">
        <v>0</v>
      </c>
      <c r="M101" s="66">
        <v>0</v>
      </c>
      <c r="N101" s="65">
        <v>40083</v>
      </c>
      <c r="O101" s="65">
        <f t="shared" si="2"/>
        <v>108.36000000000001</v>
      </c>
      <c r="P101" s="65">
        <v>0</v>
      </c>
      <c r="Q101" s="65">
        <f>43433.9388/1000</f>
        <v>43.433938800000007</v>
      </c>
      <c r="R101" s="66">
        <v>0</v>
      </c>
      <c r="S101" s="66">
        <f t="shared" si="1"/>
        <v>8.3665664003290427E-5</v>
      </c>
      <c r="T101" s="66">
        <f>Q101/'סכום נכסי הקרן'!$C$41</f>
        <v>1.9317021083870474E-5</v>
      </c>
    </row>
    <row r="102" spans="1:20">
      <c r="A102" t="s">
        <v>649</v>
      </c>
      <c r="B102" t="s">
        <v>650</v>
      </c>
      <c r="C102" t="s">
        <v>99</v>
      </c>
      <c r="D102" t="s">
        <v>122</v>
      </c>
      <c r="E102" t="s">
        <v>651</v>
      </c>
      <c r="F102" t="s">
        <v>652</v>
      </c>
      <c r="G102" t="s">
        <v>630</v>
      </c>
      <c r="H102" t="s">
        <v>149</v>
      </c>
      <c r="I102" t="s">
        <v>653</v>
      </c>
      <c r="J102" s="65">
        <v>0.99</v>
      </c>
      <c r="K102" t="s">
        <v>101</v>
      </c>
      <c r="L102" s="66">
        <v>5.5E-2</v>
      </c>
      <c r="M102" s="66">
        <v>3.5999999999999999E-3</v>
      </c>
      <c r="N102" s="65">
        <v>413817.03</v>
      </c>
      <c r="O102" s="65">
        <v>110.08</v>
      </c>
      <c r="P102" s="65">
        <v>0</v>
      </c>
      <c r="Q102" s="65">
        <v>455.529786624</v>
      </c>
      <c r="R102" s="66">
        <v>1.7299999999999999E-2</v>
      </c>
      <c r="S102" s="66">
        <f t="shared" si="1"/>
        <v>8.7747515247625109E-4</v>
      </c>
      <c r="T102" s="66">
        <f>Q102/'סכום נכסי הקרן'!$C$41</f>
        <v>2.0259453173394499E-4</v>
      </c>
    </row>
    <row r="103" spans="1:20">
      <c r="A103" t="s">
        <v>654</v>
      </c>
      <c r="B103">
        <v>18202810</v>
      </c>
      <c r="C103" t="s">
        <v>99</v>
      </c>
      <c r="D103" t="s">
        <v>122</v>
      </c>
      <c r="E103" t="s">
        <v>656</v>
      </c>
      <c r="F103" t="s">
        <v>553</v>
      </c>
      <c r="G103" t="s">
        <v>657</v>
      </c>
      <c r="H103" t="s">
        <v>149</v>
      </c>
      <c r="I103" t="s">
        <v>658</v>
      </c>
      <c r="J103" s="65">
        <v>5.65</v>
      </c>
      <c r="K103" t="s">
        <v>101</v>
      </c>
      <c r="L103" s="66">
        <v>2.4500000000000001E-2</v>
      </c>
      <c r="M103" s="66">
        <v>9.7000000000000003E-3</v>
      </c>
      <c r="N103" s="65">
        <v>1370000</v>
      </c>
      <c r="O103" s="65">
        <f t="shared" ref="O103:O104" si="3">Q103*1000/N103*100</f>
        <v>109.69213114754088</v>
      </c>
      <c r="P103" s="65">
        <v>0</v>
      </c>
      <c r="Q103" s="65">
        <f>1502782.19672131/1000</f>
        <v>1502.7821967213101</v>
      </c>
      <c r="R103" s="66">
        <v>5.0000000000000001E-3</v>
      </c>
      <c r="S103" s="66">
        <f t="shared" si="1"/>
        <v>2.894770168553348E-3</v>
      </c>
      <c r="T103" s="66">
        <f>Q103/'סכום נכסי הקרן'!$C$41</f>
        <v>6.6835465952562261E-4</v>
      </c>
    </row>
    <row r="104" spans="1:20">
      <c r="A104" t="s">
        <v>654</v>
      </c>
      <c r="B104" t="s">
        <v>655</v>
      </c>
      <c r="C104" t="s">
        <v>99</v>
      </c>
      <c r="D104" t="s">
        <v>122</v>
      </c>
      <c r="E104" t="s">
        <v>656</v>
      </c>
      <c r="F104" t="s">
        <v>553</v>
      </c>
      <c r="G104" t="s">
        <v>657</v>
      </c>
      <c r="H104" t="s">
        <v>149</v>
      </c>
      <c r="I104" t="s">
        <v>274</v>
      </c>
      <c r="J104" s="65">
        <v>0</v>
      </c>
      <c r="K104" t="s">
        <v>101</v>
      </c>
      <c r="L104" s="66">
        <v>0</v>
      </c>
      <c r="M104" s="66">
        <v>0</v>
      </c>
      <c r="N104" s="65">
        <v>630000</v>
      </c>
      <c r="O104" s="65">
        <f t="shared" si="3"/>
        <v>110.57</v>
      </c>
      <c r="P104" s="65">
        <v>0</v>
      </c>
      <c r="Q104" s="65">
        <f>696591/1000</f>
        <v>696.59100000000001</v>
      </c>
      <c r="R104" s="66">
        <v>0</v>
      </c>
      <c r="S104" s="66">
        <f t="shared" si="1"/>
        <v>1.341825083423382E-3</v>
      </c>
      <c r="T104" s="66">
        <f>Q104/'סכום נכסי הקרן'!$C$41</f>
        <v>3.0980526762252599E-4</v>
      </c>
    </row>
    <row r="105" spans="1:20">
      <c r="A105" t="s">
        <v>659</v>
      </c>
      <c r="B105" t="s">
        <v>660</v>
      </c>
      <c r="C105" t="s">
        <v>99</v>
      </c>
      <c r="D105" t="s">
        <v>122</v>
      </c>
      <c r="E105" t="s">
        <v>661</v>
      </c>
      <c r="F105" t="s">
        <v>419</v>
      </c>
      <c r="G105" t="s">
        <v>662</v>
      </c>
      <c r="H105" t="s">
        <v>206</v>
      </c>
      <c r="I105" t="s">
        <v>277</v>
      </c>
      <c r="J105" s="65">
        <v>4.87</v>
      </c>
      <c r="K105" t="s">
        <v>101</v>
      </c>
      <c r="L105" s="66">
        <v>3.3000000000000002E-2</v>
      </c>
      <c r="M105" s="66">
        <v>1.5100000000000001E-2</v>
      </c>
      <c r="N105" s="65">
        <v>1837000</v>
      </c>
      <c r="O105" s="65">
        <v>110.29</v>
      </c>
      <c r="P105" s="65">
        <v>0</v>
      </c>
      <c r="Q105" s="65">
        <v>2026.0273</v>
      </c>
      <c r="R105" s="66">
        <v>3.5999999999999999E-3</v>
      </c>
      <c r="S105" s="66">
        <f t="shared" si="1"/>
        <v>3.9026835701875982E-3</v>
      </c>
      <c r="T105" s="66">
        <f>Q105/'סכום נכסי הקרן'!$C$41</f>
        <v>9.0106523036766737E-4</v>
      </c>
    </row>
    <row r="106" spans="1:20">
      <c r="A106" t="s">
        <v>663</v>
      </c>
      <c r="B106" t="s">
        <v>664</v>
      </c>
      <c r="C106" t="s">
        <v>99</v>
      </c>
      <c r="D106" t="s">
        <v>122</v>
      </c>
      <c r="E106" t="s">
        <v>665</v>
      </c>
      <c r="F106" t="s">
        <v>419</v>
      </c>
      <c r="G106" t="s">
        <v>223</v>
      </c>
      <c r="H106" t="s">
        <v>666</v>
      </c>
      <c r="I106" t="s">
        <v>667</v>
      </c>
      <c r="J106" s="65">
        <v>1</v>
      </c>
      <c r="K106" t="s">
        <v>101</v>
      </c>
      <c r="L106" s="66">
        <v>0.01</v>
      </c>
      <c r="M106" s="66">
        <v>-3.4599999999999999E-2</v>
      </c>
      <c r="N106" s="65">
        <v>6014969</v>
      </c>
      <c r="O106" s="65">
        <v>104.7</v>
      </c>
      <c r="P106" s="65">
        <v>0</v>
      </c>
      <c r="Q106" s="65">
        <v>6297.6725429999997</v>
      </c>
      <c r="R106" s="66">
        <v>1.1599999999999999E-2</v>
      </c>
      <c r="S106" s="66">
        <f t="shared" si="1"/>
        <v>1.2131042441524678E-2</v>
      </c>
      <c r="T106" s="66">
        <f>Q106/'סכום נכסי הקרן'!$C$41</f>
        <v>2.8008575011493815E-3</v>
      </c>
    </row>
    <row r="107" spans="1:20">
      <c r="A107" t="s">
        <v>668</v>
      </c>
      <c r="B107" t="s">
        <v>669</v>
      </c>
      <c r="C107" t="s">
        <v>99</v>
      </c>
      <c r="D107" t="s">
        <v>122</v>
      </c>
      <c r="E107" t="s">
        <v>670</v>
      </c>
      <c r="F107" t="s">
        <v>419</v>
      </c>
      <c r="G107" t="s">
        <v>223</v>
      </c>
      <c r="H107" t="s">
        <v>666</v>
      </c>
      <c r="I107" t="s">
        <v>671</v>
      </c>
      <c r="J107" s="65">
        <v>1.62</v>
      </c>
      <c r="K107" t="s">
        <v>101</v>
      </c>
      <c r="L107" s="66">
        <v>2.1000000000000001E-2</v>
      </c>
      <c r="M107" s="66">
        <v>-6.7000000000000002E-3</v>
      </c>
      <c r="N107" s="65">
        <v>2688393.48</v>
      </c>
      <c r="O107" s="65">
        <v>108.07</v>
      </c>
      <c r="P107" s="65">
        <v>0</v>
      </c>
      <c r="Q107" s="65">
        <v>2905.3468338359999</v>
      </c>
      <c r="R107" s="66">
        <v>1.17E-2</v>
      </c>
      <c r="S107" s="66">
        <f t="shared" si="1"/>
        <v>5.5964938646721665E-3</v>
      </c>
      <c r="T107" s="66">
        <f>Q107/'סכום נכסי הקרן'!$C$41</f>
        <v>1.2921380744121307E-3</v>
      </c>
    </row>
    <row r="108" spans="1:20">
      <c r="A108" t="s">
        <v>672</v>
      </c>
      <c r="B108" t="s">
        <v>673</v>
      </c>
      <c r="C108" t="s">
        <v>99</v>
      </c>
      <c r="D108" t="s">
        <v>122</v>
      </c>
      <c r="E108" t="s">
        <v>670</v>
      </c>
      <c r="F108" t="s">
        <v>419</v>
      </c>
      <c r="G108" t="s">
        <v>223</v>
      </c>
      <c r="H108" t="s">
        <v>666</v>
      </c>
      <c r="I108" t="s">
        <v>674</v>
      </c>
      <c r="J108" s="65">
        <v>5.27</v>
      </c>
      <c r="K108" t="s">
        <v>101</v>
      </c>
      <c r="L108" s="66">
        <v>2.75E-2</v>
      </c>
      <c r="M108" s="66">
        <v>-4.0000000000000002E-4</v>
      </c>
      <c r="N108" s="65">
        <v>3577000</v>
      </c>
      <c r="O108" s="65">
        <v>116.51</v>
      </c>
      <c r="P108" s="65">
        <v>0</v>
      </c>
      <c r="Q108" s="65">
        <v>4167.5627000000004</v>
      </c>
      <c r="R108" s="66">
        <v>7.7000000000000002E-3</v>
      </c>
      <c r="S108" s="66">
        <f t="shared" si="1"/>
        <v>8.0278673821506108E-3</v>
      </c>
      <c r="T108" s="66">
        <f>Q108/'סכום נכסי הקרן'!$C$41</f>
        <v>1.8535020946396912E-3</v>
      </c>
    </row>
    <row r="109" spans="1:20">
      <c r="A109" t="s">
        <v>675</v>
      </c>
      <c r="B109" t="s">
        <v>676</v>
      </c>
      <c r="C109" t="s">
        <v>99</v>
      </c>
      <c r="D109" t="s">
        <v>122</v>
      </c>
      <c r="E109" t="s">
        <v>670</v>
      </c>
      <c r="F109" t="s">
        <v>419</v>
      </c>
      <c r="G109" t="s">
        <v>223</v>
      </c>
      <c r="H109" t="s">
        <v>666</v>
      </c>
      <c r="I109" t="s">
        <v>473</v>
      </c>
      <c r="J109" s="65">
        <v>7.39</v>
      </c>
      <c r="K109" t="s">
        <v>101</v>
      </c>
      <c r="L109" s="66">
        <v>8.5000000000000006E-3</v>
      </c>
      <c r="M109" s="66">
        <v>6.8999999999999999E-3</v>
      </c>
      <c r="N109" s="65">
        <v>2725000</v>
      </c>
      <c r="O109" s="65">
        <v>101.2</v>
      </c>
      <c r="P109" s="65">
        <v>0</v>
      </c>
      <c r="Q109" s="65">
        <v>2757.7</v>
      </c>
      <c r="R109" s="66">
        <v>1.24E-2</v>
      </c>
      <c r="S109" s="66">
        <f t="shared" si="1"/>
        <v>5.3120856177536896E-3</v>
      </c>
      <c r="T109" s="66">
        <f>Q109/'סכום נכסי הקרן'!$C$41</f>
        <v>1.2264729037880764E-3</v>
      </c>
    </row>
    <row r="110" spans="1:20">
      <c r="A110" t="s">
        <v>677</v>
      </c>
      <c r="B110" t="s">
        <v>678</v>
      </c>
      <c r="C110" t="s">
        <v>99</v>
      </c>
      <c r="D110" t="s">
        <v>122</v>
      </c>
      <c r="E110" t="s">
        <v>679</v>
      </c>
      <c r="F110" t="s">
        <v>680</v>
      </c>
      <c r="G110" t="s">
        <v>223</v>
      </c>
      <c r="H110" t="s">
        <v>666</v>
      </c>
      <c r="I110" t="s">
        <v>681</v>
      </c>
      <c r="J110" s="65">
        <v>4.8099999999999996</v>
      </c>
      <c r="K110" t="s">
        <v>101</v>
      </c>
      <c r="L110" s="66">
        <v>3.6999999999999998E-2</v>
      </c>
      <c r="M110" s="66">
        <v>1.6500000000000001E-2</v>
      </c>
      <c r="N110" s="65">
        <v>1132000.18</v>
      </c>
      <c r="O110" s="65">
        <v>111.66</v>
      </c>
      <c r="P110" s="65">
        <v>0</v>
      </c>
      <c r="Q110" s="65">
        <v>1263.9914009879999</v>
      </c>
      <c r="R110" s="66">
        <v>1.1000000000000001E-3</v>
      </c>
      <c r="S110" s="66">
        <f t="shared" si="1"/>
        <v>2.4347936839223595E-3</v>
      </c>
      <c r="T110" s="66">
        <f>Q110/'סכום נכסי הקרן'!$C$41</f>
        <v>5.6215368021645252E-4</v>
      </c>
    </row>
    <row r="111" spans="1:20">
      <c r="A111" t="s">
        <v>263</v>
      </c>
      <c r="B111"/>
      <c r="C111"/>
      <c r="D111"/>
      <c r="E111"/>
      <c r="F111"/>
      <c r="G111"/>
      <c r="H111"/>
      <c r="I111"/>
      <c r="J111" s="65">
        <v>2.4700000000000002</v>
      </c>
      <c r="K111"/>
      <c r="L111" s="66"/>
      <c r="M111" s="66">
        <v>0.02</v>
      </c>
      <c r="N111" s="65">
        <v>157001073.90000001</v>
      </c>
      <c r="O111" s="65"/>
      <c r="P111" s="65">
        <v>214.74485999999999</v>
      </c>
      <c r="Q111" s="65">
        <v>159365.14899286683</v>
      </c>
      <c r="R111" s="66"/>
      <c r="S111" s="66">
        <f t="shared" si="1"/>
        <v>0.30698093191289183</v>
      </c>
      <c r="T111" s="66">
        <f>Q111/'סכום נכסי הקרן'!$C$41</f>
        <v>7.0876831072234414E-2</v>
      </c>
    </row>
    <row r="112" spans="1:20">
      <c r="A112" t="s">
        <v>682</v>
      </c>
      <c r="B112" t="s">
        <v>683</v>
      </c>
      <c r="C112" t="s">
        <v>99</v>
      </c>
      <c r="D112" t="s">
        <v>122</v>
      </c>
      <c r="E112" t="s">
        <v>413</v>
      </c>
      <c r="F112" t="s">
        <v>358</v>
      </c>
      <c r="G112" t="s">
        <v>359</v>
      </c>
      <c r="H112" t="s">
        <v>149</v>
      </c>
      <c r="I112" t="s">
        <v>374</v>
      </c>
      <c r="J112" s="65">
        <v>1.91</v>
      </c>
      <c r="K112" t="s">
        <v>101</v>
      </c>
      <c r="L112" s="66">
        <v>1.8700000000000001E-2</v>
      </c>
      <c r="M112" s="66">
        <v>4.7000000000000002E-3</v>
      </c>
      <c r="N112" s="65">
        <v>4138732.46</v>
      </c>
      <c r="O112" s="65">
        <v>103.74</v>
      </c>
      <c r="P112" s="65">
        <v>0</v>
      </c>
      <c r="Q112" s="65">
        <v>4293.5210540039998</v>
      </c>
      <c r="R112" s="66">
        <v>3.7000000000000002E-3</v>
      </c>
      <c r="S112" s="66">
        <f t="shared" si="1"/>
        <v>8.2704976757795659E-3</v>
      </c>
      <c r="T112" s="66">
        <f>Q112/'סכום נכסי הקרן'!$C$41</f>
        <v>1.9095214253107764E-3</v>
      </c>
    </row>
    <row r="113" spans="1:20">
      <c r="A113" t="s">
        <v>684</v>
      </c>
      <c r="B113" t="s">
        <v>685</v>
      </c>
      <c r="C113" t="s">
        <v>99</v>
      </c>
      <c r="D113" t="s">
        <v>122</v>
      </c>
      <c r="E113" t="s">
        <v>413</v>
      </c>
      <c r="F113" t="s">
        <v>358</v>
      </c>
      <c r="G113" t="s">
        <v>359</v>
      </c>
      <c r="H113" t="s">
        <v>149</v>
      </c>
      <c r="I113" t="s">
        <v>453</v>
      </c>
      <c r="J113" s="65">
        <v>4.67</v>
      </c>
      <c r="K113" t="s">
        <v>101</v>
      </c>
      <c r="L113" s="66">
        <v>2.6800000000000001E-2</v>
      </c>
      <c r="M113" s="66">
        <v>9.7000000000000003E-3</v>
      </c>
      <c r="N113" s="65">
        <v>4055839.34</v>
      </c>
      <c r="O113" s="65">
        <v>109.65</v>
      </c>
      <c r="P113" s="65">
        <v>0</v>
      </c>
      <c r="Q113" s="65">
        <v>4447.2278363100004</v>
      </c>
      <c r="R113" s="66">
        <v>1.9E-3</v>
      </c>
      <c r="S113" s="66">
        <f t="shared" si="1"/>
        <v>8.5665790434551314E-3</v>
      </c>
      <c r="T113" s="66">
        <f>Q113/'סכום נכסי הקרן'!$C$41</f>
        <v>1.9778817268761252E-3</v>
      </c>
    </row>
    <row r="114" spans="1:20">
      <c r="A114" t="s">
        <v>686</v>
      </c>
      <c r="B114" t="s">
        <v>687</v>
      </c>
      <c r="C114" t="s">
        <v>99</v>
      </c>
      <c r="D114" t="s">
        <v>122</v>
      </c>
      <c r="E114" t="s">
        <v>688</v>
      </c>
      <c r="F114" t="s">
        <v>350</v>
      </c>
      <c r="G114" t="s">
        <v>359</v>
      </c>
      <c r="H114" t="s">
        <v>149</v>
      </c>
      <c r="I114" t="s">
        <v>464</v>
      </c>
      <c r="J114" s="65">
        <v>3.1</v>
      </c>
      <c r="K114" t="s">
        <v>101</v>
      </c>
      <c r="L114" s="66">
        <v>3.3999999999999998E-3</v>
      </c>
      <c r="M114" s="66">
        <v>2.7000000000000001E-3</v>
      </c>
      <c r="N114" s="65">
        <v>9879000</v>
      </c>
      <c r="O114" s="65">
        <v>100.85</v>
      </c>
      <c r="P114" s="65">
        <v>0</v>
      </c>
      <c r="Q114" s="65">
        <v>9962.9714999999997</v>
      </c>
      <c r="R114" s="66">
        <v>1.35E-2</v>
      </c>
      <c r="S114" s="66">
        <f t="shared" si="1"/>
        <v>1.9191412269369369E-2</v>
      </c>
      <c r="T114" s="66">
        <f>Q114/'סכום נכסי הקרן'!$C$41</f>
        <v>4.4309803771123936E-3</v>
      </c>
    </row>
    <row r="115" spans="1:20">
      <c r="A115" t="s">
        <v>689</v>
      </c>
      <c r="B115" t="s">
        <v>690</v>
      </c>
      <c r="C115" t="s">
        <v>99</v>
      </c>
      <c r="D115" t="s">
        <v>122</v>
      </c>
      <c r="E115" t="s">
        <v>688</v>
      </c>
      <c r="F115" t="s">
        <v>350</v>
      </c>
      <c r="G115" t="s">
        <v>359</v>
      </c>
      <c r="H115" t="s">
        <v>149</v>
      </c>
      <c r="I115" t="s">
        <v>442</v>
      </c>
      <c r="J115" s="65">
        <v>5.57</v>
      </c>
      <c r="K115" t="s">
        <v>101</v>
      </c>
      <c r="L115" s="66">
        <v>1.2E-2</v>
      </c>
      <c r="M115" s="66">
        <v>1.44E-2</v>
      </c>
      <c r="N115" s="65">
        <v>153039</v>
      </c>
      <c r="O115" s="65">
        <v>100.4</v>
      </c>
      <c r="P115" s="65">
        <v>0</v>
      </c>
      <c r="Q115" s="65">
        <v>153.65115599999999</v>
      </c>
      <c r="R115" s="66">
        <v>1.4E-3</v>
      </c>
      <c r="S115" s="66">
        <f t="shared" si="1"/>
        <v>2.9597421617247289E-4</v>
      </c>
      <c r="T115" s="66">
        <f>Q115/'סכום נכסי הקרן'!$C$41</f>
        <v>6.8335562051606309E-5</v>
      </c>
    </row>
    <row r="116" spans="1:20">
      <c r="A116" t="s">
        <v>691</v>
      </c>
      <c r="B116" t="s">
        <v>692</v>
      </c>
      <c r="C116" t="s">
        <v>99</v>
      </c>
      <c r="D116" t="s">
        <v>122</v>
      </c>
      <c r="E116" t="s">
        <v>363</v>
      </c>
      <c r="F116" t="s">
        <v>358</v>
      </c>
      <c r="G116" t="s">
        <v>205</v>
      </c>
      <c r="H116" t="s">
        <v>206</v>
      </c>
      <c r="I116" t="s">
        <v>693</v>
      </c>
      <c r="J116" s="65">
        <v>2.61</v>
      </c>
      <c r="K116" t="s">
        <v>101</v>
      </c>
      <c r="L116" s="66">
        <v>2.0199999999999999E-2</v>
      </c>
      <c r="M116" s="66">
        <v>5.4999999999999997E-3</v>
      </c>
      <c r="N116" s="65">
        <v>943104</v>
      </c>
      <c r="O116" s="65">
        <v>104.55</v>
      </c>
      <c r="P116" s="65">
        <v>0</v>
      </c>
      <c r="Q116" s="65">
        <v>986.01523199999997</v>
      </c>
      <c r="R116" s="66">
        <v>5.9999999999999995E-4</v>
      </c>
      <c r="S116" s="66">
        <f t="shared" si="1"/>
        <v>1.8993354363394377E-3</v>
      </c>
      <c r="T116" s="66">
        <f>Q116/'סכום נכסי הקרן'!$C$41</f>
        <v>4.3852520751724763E-4</v>
      </c>
    </row>
    <row r="117" spans="1:20">
      <c r="A117" t="s">
        <v>694</v>
      </c>
      <c r="B117" t="s">
        <v>695</v>
      </c>
      <c r="C117" t="s">
        <v>99</v>
      </c>
      <c r="D117" t="s">
        <v>122</v>
      </c>
      <c r="E117" t="s">
        <v>367</v>
      </c>
      <c r="F117" t="s">
        <v>358</v>
      </c>
      <c r="G117" t="s">
        <v>359</v>
      </c>
      <c r="H117" t="s">
        <v>149</v>
      </c>
      <c r="I117" t="s">
        <v>271</v>
      </c>
      <c r="J117" s="65">
        <v>3.78</v>
      </c>
      <c r="K117" t="s">
        <v>101</v>
      </c>
      <c r="L117" s="66">
        <v>2.98E-2</v>
      </c>
      <c r="M117" s="66">
        <v>7.3000000000000001E-3</v>
      </c>
      <c r="N117" s="65">
        <v>467416</v>
      </c>
      <c r="O117" s="65">
        <v>108.89</v>
      </c>
      <c r="P117" s="65">
        <v>0</v>
      </c>
      <c r="Q117" s="65">
        <v>508.9692824</v>
      </c>
      <c r="R117" s="66">
        <v>2.0000000000000001E-4</v>
      </c>
      <c r="S117" s="66">
        <f t="shared" si="1"/>
        <v>9.804142600411416E-4</v>
      </c>
      <c r="T117" s="66">
        <f>Q117/'סכום נכסי הקרן'!$C$41</f>
        <v>2.2636147286654151E-4</v>
      </c>
    </row>
    <row r="118" spans="1:20">
      <c r="A118" t="s">
        <v>696</v>
      </c>
      <c r="B118" t="s">
        <v>697</v>
      </c>
      <c r="C118" t="s">
        <v>99</v>
      </c>
      <c r="D118" t="s">
        <v>122</v>
      </c>
      <c r="E118" t="s">
        <v>367</v>
      </c>
      <c r="F118" t="s">
        <v>358</v>
      </c>
      <c r="G118" t="s">
        <v>359</v>
      </c>
      <c r="H118" t="s">
        <v>149</v>
      </c>
      <c r="I118" t="s">
        <v>698</v>
      </c>
      <c r="J118" s="65">
        <v>0.94</v>
      </c>
      <c r="K118" t="s">
        <v>101</v>
      </c>
      <c r="L118" s="66">
        <v>2.47E-2</v>
      </c>
      <c r="M118" s="66">
        <v>1.4E-3</v>
      </c>
      <c r="N118" s="65">
        <v>7536000</v>
      </c>
      <c r="O118" s="65">
        <v>102.34</v>
      </c>
      <c r="P118" s="65">
        <v>0</v>
      </c>
      <c r="Q118" s="65">
        <v>7712.3424000000005</v>
      </c>
      <c r="R118" s="66">
        <v>2.3E-3</v>
      </c>
      <c r="S118" s="66">
        <f t="shared" si="1"/>
        <v>1.4856084107129847E-2</v>
      </c>
      <c r="T118" s="66">
        <f>Q118/'סכום נכסי הקרן'!$C$41</f>
        <v>3.4300246503738271E-3</v>
      </c>
    </row>
    <row r="119" spans="1:20">
      <c r="A119" t="s">
        <v>699</v>
      </c>
      <c r="B119" t="s">
        <v>700</v>
      </c>
      <c r="C119" t="s">
        <v>99</v>
      </c>
      <c r="D119" t="s">
        <v>122</v>
      </c>
      <c r="E119" t="s">
        <v>424</v>
      </c>
      <c r="F119" t="s">
        <v>425</v>
      </c>
      <c r="G119" t="s">
        <v>414</v>
      </c>
      <c r="H119" t="s">
        <v>149</v>
      </c>
      <c r="I119" t="s">
        <v>377</v>
      </c>
      <c r="J119" s="65">
        <v>1.32</v>
      </c>
      <c r="K119" t="s">
        <v>101</v>
      </c>
      <c r="L119" s="66">
        <v>4.8000000000000001E-2</v>
      </c>
      <c r="M119" s="66">
        <v>2.3E-3</v>
      </c>
      <c r="N119" s="65">
        <v>7872183.46</v>
      </c>
      <c r="O119" s="65">
        <v>107.15</v>
      </c>
      <c r="P119" s="65">
        <v>0</v>
      </c>
      <c r="Q119" s="65">
        <v>8435.0445773899992</v>
      </c>
      <c r="R119" s="66">
        <v>4.1000000000000003E-3</v>
      </c>
      <c r="S119" s="66">
        <f t="shared" si="1"/>
        <v>1.6248206470850589E-2</v>
      </c>
      <c r="T119" s="66">
        <f>Q119/'סכום נכסי הקרן'!$C$41</f>
        <v>3.7514427299609747E-3</v>
      </c>
    </row>
    <row r="120" spans="1:20">
      <c r="A120" t="s">
        <v>701</v>
      </c>
      <c r="B120" t="s">
        <v>702</v>
      </c>
      <c r="C120" t="s">
        <v>99</v>
      </c>
      <c r="D120" t="s">
        <v>122</v>
      </c>
      <c r="E120" t="s">
        <v>445</v>
      </c>
      <c r="F120" t="s">
        <v>419</v>
      </c>
      <c r="G120" t="s">
        <v>414</v>
      </c>
      <c r="H120" t="s">
        <v>149</v>
      </c>
      <c r="I120" t="s">
        <v>703</v>
      </c>
      <c r="J120" s="65">
        <v>1.99</v>
      </c>
      <c r="K120" t="s">
        <v>101</v>
      </c>
      <c r="L120" s="66">
        <v>1.6299999999999999E-2</v>
      </c>
      <c r="M120" s="66">
        <v>4.7999999999999996E-3</v>
      </c>
      <c r="N120" s="65">
        <v>3060979</v>
      </c>
      <c r="O120" s="65">
        <v>102.27</v>
      </c>
      <c r="P120" s="65">
        <v>0</v>
      </c>
      <c r="Q120" s="65">
        <v>3130.4632233000002</v>
      </c>
      <c r="R120" s="66">
        <v>7.3000000000000001E-3</v>
      </c>
      <c r="S120" s="66">
        <f t="shared" si="1"/>
        <v>6.0301296969934321E-3</v>
      </c>
      <c r="T120" s="66">
        <f>Q120/'סכום נכסי הקרן'!$C$41</f>
        <v>1.3922574318027824E-3</v>
      </c>
    </row>
    <row r="121" spans="1:20">
      <c r="A121" t="s">
        <v>704</v>
      </c>
      <c r="B121" t="s">
        <v>705</v>
      </c>
      <c r="C121" t="s">
        <v>99</v>
      </c>
      <c r="D121" t="s">
        <v>122</v>
      </c>
      <c r="E121" t="s">
        <v>402</v>
      </c>
      <c r="F121" t="s">
        <v>358</v>
      </c>
      <c r="G121" t="s">
        <v>414</v>
      </c>
      <c r="H121" t="s">
        <v>149</v>
      </c>
      <c r="I121" t="s">
        <v>706</v>
      </c>
      <c r="J121" s="65">
        <v>1.4</v>
      </c>
      <c r="K121" t="s">
        <v>101</v>
      </c>
      <c r="L121" s="66">
        <v>6.5000000000000002E-2</v>
      </c>
      <c r="M121" s="66">
        <v>1.8E-3</v>
      </c>
      <c r="N121" s="65">
        <v>337901.5</v>
      </c>
      <c r="O121" s="65">
        <v>109.48</v>
      </c>
      <c r="P121" s="65">
        <v>0</v>
      </c>
      <c r="Q121" s="65">
        <v>369.93456220000002</v>
      </c>
      <c r="R121" s="66">
        <v>2.2000000000000001E-3</v>
      </c>
      <c r="S121" s="66">
        <f t="shared" si="1"/>
        <v>7.1259530310498892E-4</v>
      </c>
      <c r="T121" s="66">
        <f>Q121/'סכום נכסי הקרן'!$C$41</f>
        <v>1.6452649552634616E-4</v>
      </c>
    </row>
    <row r="122" spans="1:20">
      <c r="A122" t="s">
        <v>707</v>
      </c>
      <c r="B122" t="s">
        <v>708</v>
      </c>
      <c r="C122" t="s">
        <v>99</v>
      </c>
      <c r="D122" t="s">
        <v>122</v>
      </c>
      <c r="E122" t="s">
        <v>709</v>
      </c>
      <c r="F122" t="s">
        <v>710</v>
      </c>
      <c r="G122" t="s">
        <v>414</v>
      </c>
      <c r="H122" t="s">
        <v>149</v>
      </c>
      <c r="I122" t="s">
        <v>711</v>
      </c>
      <c r="J122" s="65">
        <v>4</v>
      </c>
      <c r="K122" t="s">
        <v>101</v>
      </c>
      <c r="L122" s="66">
        <v>2.6100000000000002E-2</v>
      </c>
      <c r="M122" s="66">
        <v>7.6E-3</v>
      </c>
      <c r="N122" s="65">
        <v>4416965.58</v>
      </c>
      <c r="O122" s="65">
        <v>107.55</v>
      </c>
      <c r="P122" s="65">
        <v>0</v>
      </c>
      <c r="Q122" s="65">
        <v>4750.4464812899996</v>
      </c>
      <c r="R122" s="66">
        <v>8.0999999999999996E-3</v>
      </c>
      <c r="S122" s="66">
        <f t="shared" si="1"/>
        <v>9.1506612144791784E-3</v>
      </c>
      <c r="T122" s="66">
        <f>Q122/'סכום נכסי הקרן'!$C$41</f>
        <v>2.1127366610572563E-3</v>
      </c>
    </row>
    <row r="123" spans="1:20">
      <c r="A123" t="s">
        <v>712</v>
      </c>
      <c r="B123" t="s">
        <v>713</v>
      </c>
      <c r="C123" t="s">
        <v>99</v>
      </c>
      <c r="D123" t="s">
        <v>122</v>
      </c>
      <c r="E123" t="s">
        <v>714</v>
      </c>
      <c r="F123" t="s">
        <v>680</v>
      </c>
      <c r="G123" t="s">
        <v>477</v>
      </c>
      <c r="H123" t="s">
        <v>206</v>
      </c>
      <c r="I123" t="s">
        <v>715</v>
      </c>
      <c r="J123" s="65">
        <v>1.62</v>
      </c>
      <c r="K123" t="s">
        <v>101</v>
      </c>
      <c r="L123" s="66">
        <v>1.9099999999999999E-2</v>
      </c>
      <c r="M123" s="66">
        <v>5.8999999999999999E-3</v>
      </c>
      <c r="N123" s="65">
        <v>1386708.01</v>
      </c>
      <c r="O123" s="65">
        <v>102.98</v>
      </c>
      <c r="P123" s="65">
        <v>0</v>
      </c>
      <c r="Q123" s="65">
        <v>1428.0319086980001</v>
      </c>
      <c r="R123" s="66">
        <v>3.2000000000000002E-3</v>
      </c>
      <c r="S123" s="66">
        <f t="shared" si="1"/>
        <v>2.7507806374471467E-3</v>
      </c>
      <c r="T123" s="66">
        <f>Q123/'סכום נכסי הקרן'!$C$41</f>
        <v>6.3510985305249498E-4</v>
      </c>
    </row>
    <row r="124" spans="1:20">
      <c r="A124" t="s">
        <v>716</v>
      </c>
      <c r="B124" t="s">
        <v>717</v>
      </c>
      <c r="C124" t="s">
        <v>99</v>
      </c>
      <c r="D124" t="s">
        <v>122</v>
      </c>
      <c r="E124" t="s">
        <v>718</v>
      </c>
      <c r="F124" t="s">
        <v>539</v>
      </c>
      <c r="G124" t="s">
        <v>477</v>
      </c>
      <c r="H124" t="s">
        <v>206</v>
      </c>
      <c r="I124" t="s">
        <v>719</v>
      </c>
      <c r="J124" s="65">
        <v>1.72</v>
      </c>
      <c r="K124" t="s">
        <v>101</v>
      </c>
      <c r="L124" s="66">
        <v>2.4500000000000001E-2</v>
      </c>
      <c r="M124" s="66">
        <v>4.7000000000000002E-3</v>
      </c>
      <c r="N124" s="65">
        <v>712728</v>
      </c>
      <c r="O124" s="65">
        <v>104.06</v>
      </c>
      <c r="P124" s="65">
        <v>0</v>
      </c>
      <c r="Q124" s="65">
        <v>741.66475679999996</v>
      </c>
      <c r="R124" s="66">
        <v>5.9999999999999995E-4</v>
      </c>
      <c r="S124" s="66">
        <f t="shared" si="1"/>
        <v>1.4286494860906074E-3</v>
      </c>
      <c r="T124" s="66">
        <f>Q124/'סכום נכסי הקרן'!$C$41</f>
        <v>3.2985158933523354E-4</v>
      </c>
    </row>
    <row r="125" spans="1:20">
      <c r="A125" t="s">
        <v>720</v>
      </c>
      <c r="B125" t="s">
        <v>721</v>
      </c>
      <c r="C125" t="s">
        <v>99</v>
      </c>
      <c r="D125" t="s">
        <v>122</v>
      </c>
      <c r="E125" t="s">
        <v>722</v>
      </c>
      <c r="F125" t="s">
        <v>723</v>
      </c>
      <c r="G125" t="s">
        <v>477</v>
      </c>
      <c r="H125" t="s">
        <v>206</v>
      </c>
      <c r="I125" t="s">
        <v>449</v>
      </c>
      <c r="J125" s="65">
        <v>1.78</v>
      </c>
      <c r="K125" t="s">
        <v>101</v>
      </c>
      <c r="L125" s="66">
        <v>2.3599999999999999E-2</v>
      </c>
      <c r="M125" s="66">
        <v>7.4000000000000003E-3</v>
      </c>
      <c r="N125" s="65">
        <v>1791475.09</v>
      </c>
      <c r="O125" s="65">
        <v>103.93</v>
      </c>
      <c r="P125" s="65">
        <v>0</v>
      </c>
      <c r="Q125" s="65">
        <v>1861.8800610369999</v>
      </c>
      <c r="R125" s="66">
        <v>7.7999999999999996E-3</v>
      </c>
      <c r="S125" s="66">
        <f t="shared" si="1"/>
        <v>3.586491023032603E-3</v>
      </c>
      <c r="T125" s="66">
        <f>Q125/'סכום נכסי הקרן'!$C$41</f>
        <v>8.2806158935532154E-4</v>
      </c>
    </row>
    <row r="126" spans="1:20">
      <c r="A126" t="s">
        <v>724</v>
      </c>
      <c r="B126" t="s">
        <v>725</v>
      </c>
      <c r="C126" t="s">
        <v>99</v>
      </c>
      <c r="D126" t="s">
        <v>122</v>
      </c>
      <c r="E126" t="s">
        <v>726</v>
      </c>
      <c r="F126" t="s">
        <v>727</v>
      </c>
      <c r="G126" t="s">
        <v>477</v>
      </c>
      <c r="H126" t="s">
        <v>206</v>
      </c>
      <c r="I126" t="s">
        <v>368</v>
      </c>
      <c r="J126" s="65">
        <v>1.42</v>
      </c>
      <c r="K126" t="s">
        <v>101</v>
      </c>
      <c r="L126" s="66">
        <v>1.0500000000000001E-2</v>
      </c>
      <c r="M126" s="66">
        <v>2.8999999999999998E-3</v>
      </c>
      <c r="N126" s="65">
        <v>943148</v>
      </c>
      <c r="O126" s="65">
        <v>101.16</v>
      </c>
      <c r="P126" s="65">
        <v>0</v>
      </c>
      <c r="Q126" s="65">
        <v>954.08851679999998</v>
      </c>
      <c r="R126" s="66">
        <v>2E-3</v>
      </c>
      <c r="S126" s="66">
        <f t="shared" si="1"/>
        <v>1.8378358371676504E-3</v>
      </c>
      <c r="T126" s="66">
        <f>Q126/'סכום נכסי הקרן'!$C$41</f>
        <v>4.2432596499639369E-4</v>
      </c>
    </row>
    <row r="127" spans="1:20">
      <c r="A127" t="s">
        <v>728</v>
      </c>
      <c r="B127">
        <v>39004950</v>
      </c>
      <c r="C127" t="s">
        <v>99</v>
      </c>
      <c r="D127" t="s">
        <v>122</v>
      </c>
      <c r="E127" t="s">
        <v>729</v>
      </c>
      <c r="F127" t="s">
        <v>419</v>
      </c>
      <c r="G127" t="s">
        <v>545</v>
      </c>
      <c r="H127" t="s">
        <v>149</v>
      </c>
      <c r="I127" t="s">
        <v>274</v>
      </c>
      <c r="J127" s="65">
        <v>6.06</v>
      </c>
      <c r="K127" t="s">
        <v>101</v>
      </c>
      <c r="L127" s="66">
        <v>2.41E-2</v>
      </c>
      <c r="M127" s="66">
        <v>1.9800000000000002E-2</v>
      </c>
      <c r="N127" s="65">
        <v>920000</v>
      </c>
      <c r="O127" s="65">
        <f>Q127*1000/N127*100</f>
        <v>103.21934426229511</v>
      </c>
      <c r="P127" s="65">
        <v>0</v>
      </c>
      <c r="Q127" s="65">
        <f>949617.967213115/1000</f>
        <v>949.61796721311498</v>
      </c>
      <c r="R127" s="66">
        <v>1.5E-3</v>
      </c>
      <c r="S127" s="66">
        <f t="shared" si="1"/>
        <v>1.8292243340440524E-3</v>
      </c>
      <c r="T127" s="66">
        <f>Q127/'סכום נכסי הקרן'!$C$41</f>
        <v>4.2233771104079466E-4</v>
      </c>
    </row>
    <row r="128" spans="1:20">
      <c r="A128" t="s">
        <v>728</v>
      </c>
      <c r="B128">
        <v>3900495</v>
      </c>
      <c r="C128" t="s">
        <v>99</v>
      </c>
      <c r="D128" t="s">
        <v>122</v>
      </c>
      <c r="E128" t="s">
        <v>729</v>
      </c>
      <c r="F128" t="s">
        <v>419</v>
      </c>
      <c r="G128" t="s">
        <v>545</v>
      </c>
      <c r="H128" t="s">
        <v>149</v>
      </c>
      <c r="I128" t="s">
        <v>312</v>
      </c>
      <c r="J128" s="65">
        <v>0</v>
      </c>
      <c r="K128" t="s">
        <v>101</v>
      </c>
      <c r="L128" s="66">
        <v>2.41E-2</v>
      </c>
      <c r="M128" s="66">
        <v>0</v>
      </c>
      <c r="N128" s="65">
        <v>304330</v>
      </c>
      <c r="O128" s="65">
        <f>Q128*1000/N128*100</f>
        <v>103.38000000000001</v>
      </c>
      <c r="P128" s="65">
        <v>0</v>
      </c>
      <c r="Q128" s="65">
        <f>314616.354/1000</f>
        <v>314.616354</v>
      </c>
      <c r="R128" s="66">
        <v>0</v>
      </c>
      <c r="S128" s="66">
        <f t="shared" si="1"/>
        <v>6.0603728077510371E-4</v>
      </c>
      <c r="T128" s="66">
        <f>Q128/'סכום נכסי הקרן'!$C$41</f>
        <v>1.3992400669746434E-4</v>
      </c>
    </row>
    <row r="129" spans="1:20">
      <c r="A129" t="s">
        <v>730</v>
      </c>
      <c r="B129" t="s">
        <v>731</v>
      </c>
      <c r="C129" t="s">
        <v>99</v>
      </c>
      <c r="D129" t="s">
        <v>122</v>
      </c>
      <c r="E129" t="s">
        <v>544</v>
      </c>
      <c r="F129" t="s">
        <v>131</v>
      </c>
      <c r="G129" t="s">
        <v>545</v>
      </c>
      <c r="H129" t="s">
        <v>149</v>
      </c>
      <c r="I129" t="s">
        <v>546</v>
      </c>
      <c r="J129" s="65">
        <v>6.28</v>
      </c>
      <c r="K129" t="s">
        <v>101</v>
      </c>
      <c r="L129" s="66">
        <v>3.2000000000000001E-2</v>
      </c>
      <c r="M129" s="66">
        <v>1.8499999999999999E-2</v>
      </c>
      <c r="N129" s="65">
        <v>5989000</v>
      </c>
      <c r="O129" s="65">
        <v>108.99</v>
      </c>
      <c r="P129" s="65">
        <v>0</v>
      </c>
      <c r="Q129" s="65">
        <v>6527.4111000000003</v>
      </c>
      <c r="R129" s="66">
        <v>7.1999999999999998E-3</v>
      </c>
      <c r="S129" s="66">
        <f t="shared" si="1"/>
        <v>1.2573581834672297E-2</v>
      </c>
      <c r="T129" s="66">
        <f>Q129/'סכום נכסי הקרן'!$C$41</f>
        <v>2.90303254379937E-3</v>
      </c>
    </row>
    <row r="130" spans="1:20">
      <c r="A130" t="s">
        <v>732</v>
      </c>
      <c r="B130" t="s">
        <v>733</v>
      </c>
      <c r="C130" t="s">
        <v>99</v>
      </c>
      <c r="D130" t="s">
        <v>122</v>
      </c>
      <c r="E130" t="s">
        <v>734</v>
      </c>
      <c r="F130" t="s">
        <v>553</v>
      </c>
      <c r="G130" t="s">
        <v>540</v>
      </c>
      <c r="H130" t="s">
        <v>206</v>
      </c>
      <c r="I130" t="s">
        <v>735</v>
      </c>
      <c r="J130" s="65">
        <v>3.01</v>
      </c>
      <c r="K130" t="s">
        <v>101</v>
      </c>
      <c r="L130" s="66">
        <v>4.3499999999999997E-2</v>
      </c>
      <c r="M130" s="66">
        <v>6.9099999999999995E-2</v>
      </c>
      <c r="N130" s="65">
        <v>2480082.98</v>
      </c>
      <c r="O130" s="65">
        <v>93.5</v>
      </c>
      <c r="P130" s="65">
        <v>0</v>
      </c>
      <c r="Q130" s="65">
        <v>2318.8775863000001</v>
      </c>
      <c r="R130" s="66">
        <v>1.8E-3</v>
      </c>
      <c r="S130" s="66">
        <f t="shared" si="1"/>
        <v>4.4667934421857422E-3</v>
      </c>
      <c r="T130" s="66">
        <f>Q130/'סכום נכסי הקרן'!$C$41</f>
        <v>1.0313088903065768E-3</v>
      </c>
    </row>
    <row r="131" spans="1:20">
      <c r="A131" t="s">
        <v>736</v>
      </c>
      <c r="B131" t="s">
        <v>737</v>
      </c>
      <c r="C131" t="s">
        <v>99</v>
      </c>
      <c r="D131" t="s">
        <v>122</v>
      </c>
      <c r="E131" t="s">
        <v>738</v>
      </c>
      <c r="F131" t="s">
        <v>739</v>
      </c>
      <c r="G131" t="s">
        <v>540</v>
      </c>
      <c r="H131" t="s">
        <v>206</v>
      </c>
      <c r="I131" t="s">
        <v>429</v>
      </c>
      <c r="J131" s="65">
        <v>0.99</v>
      </c>
      <c r="K131" t="s">
        <v>101</v>
      </c>
      <c r="L131" s="66">
        <v>2.7900000000000001E-2</v>
      </c>
      <c r="M131" s="66">
        <v>6.6E-3</v>
      </c>
      <c r="N131" s="65">
        <v>1375667.8</v>
      </c>
      <c r="O131" s="65">
        <v>102.81</v>
      </c>
      <c r="P131" s="65">
        <v>0</v>
      </c>
      <c r="Q131" s="65">
        <v>1414.3240651799999</v>
      </c>
      <c r="R131" s="66">
        <v>5.1000000000000004E-3</v>
      </c>
      <c r="S131" s="66">
        <f t="shared" si="1"/>
        <v>2.7243755758369691E-3</v>
      </c>
      <c r="T131" s="66">
        <f>Q131/'סכום נכסי הקרן'!$C$41</f>
        <v>6.2901336008944816E-4</v>
      </c>
    </row>
    <row r="132" spans="1:20">
      <c r="A132" t="s">
        <v>740</v>
      </c>
      <c r="B132" t="s">
        <v>741</v>
      </c>
      <c r="C132" t="s">
        <v>99</v>
      </c>
      <c r="D132" t="s">
        <v>122</v>
      </c>
      <c r="E132" t="s">
        <v>742</v>
      </c>
      <c r="F132" t="s">
        <v>743</v>
      </c>
      <c r="G132" t="s">
        <v>545</v>
      </c>
      <c r="H132" t="s">
        <v>149</v>
      </c>
      <c r="I132" t="s">
        <v>744</v>
      </c>
      <c r="J132" s="65">
        <v>1.97</v>
      </c>
      <c r="K132" t="s">
        <v>101</v>
      </c>
      <c r="L132" s="66">
        <v>2.8000000000000001E-2</v>
      </c>
      <c r="M132" s="66">
        <v>4.4999999999999997E-3</v>
      </c>
      <c r="N132" s="65">
        <v>437398.35</v>
      </c>
      <c r="O132" s="65">
        <v>104.67</v>
      </c>
      <c r="P132" s="65">
        <v>153.96422000000001</v>
      </c>
      <c r="Q132" s="65">
        <v>611.78907294500004</v>
      </c>
      <c r="R132" s="66">
        <v>4.3E-3</v>
      </c>
      <c r="S132" s="66">
        <f t="shared" si="1"/>
        <v>1.1784733420930477E-3</v>
      </c>
      <c r="T132" s="66">
        <f>Q132/'סכום נכסי הקרן'!$C$41</f>
        <v>2.7209004634320977E-4</v>
      </c>
    </row>
    <row r="133" spans="1:20">
      <c r="A133" t="s">
        <v>745</v>
      </c>
      <c r="B133">
        <v>25602090</v>
      </c>
      <c r="C133" t="s">
        <v>99</v>
      </c>
      <c r="D133" t="s">
        <v>122</v>
      </c>
      <c r="E133" t="s">
        <v>742</v>
      </c>
      <c r="F133" t="s">
        <v>743</v>
      </c>
      <c r="G133" t="s">
        <v>545</v>
      </c>
      <c r="H133" t="s">
        <v>149</v>
      </c>
      <c r="I133" t="s">
        <v>746</v>
      </c>
      <c r="J133" s="65">
        <v>3.33</v>
      </c>
      <c r="K133" t="s">
        <v>101</v>
      </c>
      <c r="L133" s="66">
        <v>2.29E-2</v>
      </c>
      <c r="M133" s="66">
        <v>9.1000000000000004E-3</v>
      </c>
      <c r="N133" s="65">
        <v>1089000</v>
      </c>
      <c r="O133" s="65">
        <f>Q133*1000/N133*100</f>
        <v>104.09689046450596</v>
      </c>
      <c r="P133" s="65">
        <v>0</v>
      </c>
      <c r="Q133" s="65">
        <f>1141.5987-7.9835628415301</f>
        <v>1133.6151371584699</v>
      </c>
      <c r="R133" s="66">
        <v>2.5999999999999999E-3</v>
      </c>
      <c r="S133" s="66">
        <f t="shared" si="1"/>
        <v>2.1836532857698026E-3</v>
      </c>
      <c r="T133" s="66">
        <f>Q133/'סכום נכסי הקרן'!$C$41</f>
        <v>5.0416950685312658E-4</v>
      </c>
    </row>
    <row r="134" spans="1:20">
      <c r="A134" t="s">
        <v>747</v>
      </c>
      <c r="B134" t="s">
        <v>748</v>
      </c>
      <c r="C134" t="s">
        <v>99</v>
      </c>
      <c r="D134" t="s">
        <v>122</v>
      </c>
      <c r="E134" t="s">
        <v>749</v>
      </c>
      <c r="F134" t="s">
        <v>645</v>
      </c>
      <c r="G134" t="s">
        <v>592</v>
      </c>
      <c r="H134" t="s">
        <v>206</v>
      </c>
      <c r="I134" t="s">
        <v>750</v>
      </c>
      <c r="J134" s="65">
        <v>2.63</v>
      </c>
      <c r="K134" t="s">
        <v>101</v>
      </c>
      <c r="L134" s="66">
        <v>4.7500000000000001E-2</v>
      </c>
      <c r="M134" s="66">
        <v>4.0300000000000002E-2</v>
      </c>
      <c r="N134" s="65">
        <v>6443000.2000000002</v>
      </c>
      <c r="O134" s="65">
        <v>103.3</v>
      </c>
      <c r="P134" s="65">
        <v>0</v>
      </c>
      <c r="Q134" s="65">
        <v>6655.6192066000003</v>
      </c>
      <c r="R134" s="66">
        <v>8.5000000000000006E-3</v>
      </c>
      <c r="S134" s="66">
        <f t="shared" si="1"/>
        <v>1.282054576807669E-2</v>
      </c>
      <c r="T134" s="66">
        <f>Q134/'סכום נכסי הקרן'!$C$41</f>
        <v>2.9600524403765442E-3</v>
      </c>
    </row>
    <row r="135" spans="1:20">
      <c r="A135" t="s">
        <v>751</v>
      </c>
      <c r="B135" t="s">
        <v>752</v>
      </c>
      <c r="C135" t="s">
        <v>99</v>
      </c>
      <c r="D135" t="s">
        <v>122</v>
      </c>
      <c r="E135" t="s">
        <v>598</v>
      </c>
      <c r="F135" t="s">
        <v>419</v>
      </c>
      <c r="G135" t="s">
        <v>599</v>
      </c>
      <c r="H135" t="s">
        <v>149</v>
      </c>
      <c r="I135" t="s">
        <v>377</v>
      </c>
      <c r="J135" s="65">
        <v>2.17</v>
      </c>
      <c r="K135" t="s">
        <v>101</v>
      </c>
      <c r="L135" s="66">
        <v>3.5000000000000003E-2</v>
      </c>
      <c r="M135" s="66">
        <v>1.17E-2</v>
      </c>
      <c r="N135" s="65">
        <v>5861684.8899999997</v>
      </c>
      <c r="O135" s="65">
        <v>105.41</v>
      </c>
      <c r="P135" s="65">
        <v>0</v>
      </c>
      <c r="Q135" s="65">
        <v>6178.8020425490004</v>
      </c>
      <c r="R135" s="66">
        <v>6.4199999999999993E-2</v>
      </c>
      <c r="S135" s="66">
        <f t="shared" si="1"/>
        <v>1.1902065295417074E-2</v>
      </c>
      <c r="T135" s="66">
        <f>Q135/'סכום נכסי הקרן'!$C$41</f>
        <v>2.7479904569230771E-3</v>
      </c>
    </row>
    <row r="136" spans="1:20">
      <c r="A136" t="s">
        <v>753</v>
      </c>
      <c r="B136" t="s">
        <v>754</v>
      </c>
      <c r="C136" t="s">
        <v>99</v>
      </c>
      <c r="D136" t="s">
        <v>122</v>
      </c>
      <c r="E136" t="s">
        <v>755</v>
      </c>
      <c r="F136" t="s">
        <v>100</v>
      </c>
      <c r="G136" t="s">
        <v>599</v>
      </c>
      <c r="H136" t="s">
        <v>149</v>
      </c>
      <c r="I136" t="s">
        <v>756</v>
      </c>
      <c r="J136" s="65">
        <v>0.5</v>
      </c>
      <c r="K136" t="s">
        <v>101</v>
      </c>
      <c r="L136" s="66">
        <v>7.5999999999999998E-2</v>
      </c>
      <c r="M136" s="66">
        <v>1.0200000000000001E-2</v>
      </c>
      <c r="N136" s="65">
        <v>309824</v>
      </c>
      <c r="O136" s="65">
        <v>103.27</v>
      </c>
      <c r="P136" s="65">
        <v>0</v>
      </c>
      <c r="Q136" s="65">
        <v>319.9552448</v>
      </c>
      <c r="R136" s="66">
        <v>1.2800000000000001E-2</v>
      </c>
      <c r="S136" s="66">
        <f t="shared" si="1"/>
        <v>6.1632144694018242E-4</v>
      </c>
      <c r="T136" s="66">
        <f>Q136/'סכום נכסי הקרן'!$C$41</f>
        <v>1.4229845094538234E-4</v>
      </c>
    </row>
    <row r="137" spans="1:20">
      <c r="A137" t="s">
        <v>757</v>
      </c>
      <c r="B137" t="s">
        <v>758</v>
      </c>
      <c r="C137" t="s">
        <v>99</v>
      </c>
      <c r="D137" t="s">
        <v>122</v>
      </c>
      <c r="E137" t="s">
        <v>759</v>
      </c>
      <c r="F137" t="s">
        <v>652</v>
      </c>
      <c r="G137" t="s">
        <v>599</v>
      </c>
      <c r="H137" t="s">
        <v>149</v>
      </c>
      <c r="I137" t="s">
        <v>760</v>
      </c>
      <c r="J137" s="65">
        <v>1</v>
      </c>
      <c r="K137" t="s">
        <v>101</v>
      </c>
      <c r="L137" s="66">
        <v>3.4500000000000003E-2</v>
      </c>
      <c r="M137" s="66">
        <v>1.0800000000000001E-2</v>
      </c>
      <c r="N137" s="65">
        <v>182000</v>
      </c>
      <c r="O137" s="65">
        <v>102.35</v>
      </c>
      <c r="P137" s="65">
        <v>0</v>
      </c>
      <c r="Q137" s="65">
        <v>186.27699999999999</v>
      </c>
      <c r="R137" s="66">
        <v>2E-3</v>
      </c>
      <c r="S137" s="66">
        <f t="shared" si="1"/>
        <v>3.5882052892566416E-4</v>
      </c>
      <c r="T137" s="66">
        <f>Q137/'סכום נכסי הקרן'!$C$41</f>
        <v>8.2845738513591586E-5</v>
      </c>
    </row>
    <row r="138" spans="1:20">
      <c r="A138" t="s">
        <v>761</v>
      </c>
      <c r="B138" t="s">
        <v>762</v>
      </c>
      <c r="C138" t="s">
        <v>99</v>
      </c>
      <c r="D138" t="s">
        <v>122</v>
      </c>
      <c r="E138" t="s">
        <v>763</v>
      </c>
      <c r="F138" t="s">
        <v>652</v>
      </c>
      <c r="G138" t="s">
        <v>592</v>
      </c>
      <c r="H138" t="s">
        <v>206</v>
      </c>
      <c r="I138" t="s">
        <v>764</v>
      </c>
      <c r="J138" s="65">
        <v>0.75</v>
      </c>
      <c r="K138" t="s">
        <v>101</v>
      </c>
      <c r="L138" s="66">
        <v>3.7999999999999999E-2</v>
      </c>
      <c r="M138" s="66">
        <v>8.9999999999999993E-3</v>
      </c>
      <c r="N138" s="65">
        <v>1059599.04</v>
      </c>
      <c r="O138" s="65">
        <v>103.11</v>
      </c>
      <c r="P138" s="65">
        <v>0</v>
      </c>
      <c r="Q138" s="65">
        <v>1092.5525701439999</v>
      </c>
      <c r="R138" s="66">
        <v>8.6999999999999994E-3</v>
      </c>
      <c r="S138" s="66">
        <f t="shared" si="1"/>
        <v>2.1045555334161699E-3</v>
      </c>
      <c r="T138" s="66">
        <f>Q138/'סכום נכסי הקרן'!$C$41</f>
        <v>4.8590714118491412E-4</v>
      </c>
    </row>
    <row r="139" spans="1:20">
      <c r="A139" t="s">
        <v>765</v>
      </c>
      <c r="B139" t="s">
        <v>766</v>
      </c>
      <c r="C139" t="s">
        <v>99</v>
      </c>
      <c r="D139" t="s">
        <v>122</v>
      </c>
      <c r="E139" t="s">
        <v>767</v>
      </c>
      <c r="F139" t="s">
        <v>390</v>
      </c>
      <c r="G139" t="s">
        <v>592</v>
      </c>
      <c r="H139" t="s">
        <v>206</v>
      </c>
      <c r="I139" t="s">
        <v>453</v>
      </c>
      <c r="J139" s="65">
        <v>1.97</v>
      </c>
      <c r="K139" t="s">
        <v>101</v>
      </c>
      <c r="L139" s="66">
        <v>2.9499999999999998E-2</v>
      </c>
      <c r="M139" s="66">
        <v>6.7999999999999996E-3</v>
      </c>
      <c r="N139" s="65">
        <v>157186.32</v>
      </c>
      <c r="O139" s="65">
        <v>104.5</v>
      </c>
      <c r="P139" s="65">
        <v>0</v>
      </c>
      <c r="Q139" s="65">
        <v>164.2597044</v>
      </c>
      <c r="R139" s="66">
        <v>1.2999999999999999E-3</v>
      </c>
      <c r="S139" s="66">
        <f t="shared" ref="S139:S202" si="4">Q139/$Q$10</f>
        <v>3.1640918639435489E-4</v>
      </c>
      <c r="T139" s="66">
        <f>Q139/'סכום נכסי הקרן'!$C$41</f>
        <v>7.305365943751644E-5</v>
      </c>
    </row>
    <row r="140" spans="1:20">
      <c r="A140" t="s">
        <v>768</v>
      </c>
      <c r="B140">
        <v>11673600</v>
      </c>
      <c r="C140" t="s">
        <v>99</v>
      </c>
      <c r="D140" t="s">
        <v>122</v>
      </c>
      <c r="E140" t="s">
        <v>769</v>
      </c>
      <c r="F140" t="s">
        <v>425</v>
      </c>
      <c r="G140" t="s">
        <v>599</v>
      </c>
      <c r="H140" t="s">
        <v>149</v>
      </c>
      <c r="I140" t="s">
        <v>770</v>
      </c>
      <c r="J140" s="65">
        <v>4.9400000000000004</v>
      </c>
      <c r="K140" t="s">
        <v>101</v>
      </c>
      <c r="L140" s="66">
        <v>1.7000000000000001E-2</v>
      </c>
      <c r="M140" s="66">
        <v>1.26E-2</v>
      </c>
      <c r="N140" s="65">
        <v>905000</v>
      </c>
      <c r="O140" s="65">
        <f>Q140*1000/N140*100</f>
        <v>101.25710382513662</v>
      </c>
      <c r="P140" s="65">
        <v>0</v>
      </c>
      <c r="Q140" s="65">
        <f>926.2675-9.89071038251368</f>
        <v>916.37678961748634</v>
      </c>
      <c r="R140" s="66">
        <v>3.0999999999999999E-3</v>
      </c>
      <c r="S140" s="66">
        <f t="shared" si="4"/>
        <v>1.7651927202271269E-3</v>
      </c>
      <c r="T140" s="66">
        <f>Q140/'סכום נכסי הקרן'!$C$41</f>
        <v>4.0755386812421716E-4</v>
      </c>
    </row>
    <row r="141" spans="1:20">
      <c r="A141" t="s">
        <v>771</v>
      </c>
      <c r="B141" t="s">
        <v>772</v>
      </c>
      <c r="C141" t="s">
        <v>99</v>
      </c>
      <c r="D141" t="s">
        <v>122</v>
      </c>
      <c r="E141" t="s">
        <v>773</v>
      </c>
      <c r="F141" t="s">
        <v>553</v>
      </c>
      <c r="G141" t="s">
        <v>592</v>
      </c>
      <c r="H141" t="s">
        <v>206</v>
      </c>
      <c r="I141" t="s">
        <v>774</v>
      </c>
      <c r="J141" s="65">
        <v>3.15</v>
      </c>
      <c r="K141" t="s">
        <v>101</v>
      </c>
      <c r="L141" s="66">
        <v>3.9E-2</v>
      </c>
      <c r="M141" s="66">
        <v>4.87E-2</v>
      </c>
      <c r="N141" s="65">
        <v>5018328.1399999997</v>
      </c>
      <c r="O141" s="65">
        <v>99.26</v>
      </c>
      <c r="P141" s="65">
        <v>0</v>
      </c>
      <c r="Q141" s="65">
        <v>4981.1925117640003</v>
      </c>
      <c r="R141" s="66">
        <v>1.2200000000000001E-2</v>
      </c>
      <c r="S141" s="66">
        <f t="shared" si="4"/>
        <v>9.5951412775152935E-3</v>
      </c>
      <c r="T141" s="66">
        <f>Q141/'סכום נכסי הקרן'!$C$41</f>
        <v>2.2153597723576224E-3</v>
      </c>
    </row>
    <row r="142" spans="1:20">
      <c r="A142" t="s">
        <v>775</v>
      </c>
      <c r="B142" t="s">
        <v>776</v>
      </c>
      <c r="C142" t="s">
        <v>99</v>
      </c>
      <c r="D142" t="s">
        <v>122</v>
      </c>
      <c r="E142" t="s">
        <v>777</v>
      </c>
      <c r="F142" t="s">
        <v>131</v>
      </c>
      <c r="G142" t="s">
        <v>592</v>
      </c>
      <c r="H142" t="s">
        <v>206</v>
      </c>
      <c r="I142" t="s">
        <v>464</v>
      </c>
      <c r="J142" s="65">
        <v>1.96</v>
      </c>
      <c r="K142" t="s">
        <v>101</v>
      </c>
      <c r="L142" s="66">
        <v>2.1600000000000001E-2</v>
      </c>
      <c r="M142" s="66">
        <v>8.3000000000000001E-3</v>
      </c>
      <c r="N142" s="65">
        <v>666099.78</v>
      </c>
      <c r="O142" s="65">
        <v>102.64</v>
      </c>
      <c r="P142" s="65">
        <v>0</v>
      </c>
      <c r="Q142" s="65">
        <v>683.68481419199998</v>
      </c>
      <c r="R142" s="66">
        <v>1.6999999999999999E-3</v>
      </c>
      <c r="S142" s="66">
        <f t="shared" si="4"/>
        <v>1.3169642341610498E-3</v>
      </c>
      <c r="T142" s="66">
        <f>Q142/'סכום נכסי הקרן'!$C$41</f>
        <v>3.0406530780645964E-4</v>
      </c>
    </row>
    <row r="143" spans="1:20">
      <c r="A143" t="s">
        <v>778</v>
      </c>
      <c r="B143" t="s">
        <v>779</v>
      </c>
      <c r="C143" t="s">
        <v>99</v>
      </c>
      <c r="D143" t="s">
        <v>122</v>
      </c>
      <c r="E143" t="s">
        <v>777</v>
      </c>
      <c r="F143" t="s">
        <v>131</v>
      </c>
      <c r="G143" t="s">
        <v>592</v>
      </c>
      <c r="H143" t="s">
        <v>206</v>
      </c>
      <c r="I143" t="s">
        <v>634</v>
      </c>
      <c r="J143" s="65">
        <v>0.5</v>
      </c>
      <c r="K143" t="s">
        <v>101</v>
      </c>
      <c r="L143" s="66">
        <v>1.32E-2</v>
      </c>
      <c r="M143" s="66">
        <v>6.1000000000000004E-3</v>
      </c>
      <c r="N143" s="65">
        <v>1428628.06</v>
      </c>
      <c r="O143" s="65">
        <v>100.36</v>
      </c>
      <c r="P143" s="65">
        <v>0</v>
      </c>
      <c r="Q143" s="65">
        <v>1433.7711210160001</v>
      </c>
      <c r="R143" s="66">
        <v>1.3100000000000001E-2</v>
      </c>
      <c r="S143" s="66">
        <f t="shared" si="4"/>
        <v>2.761835932516111E-3</v>
      </c>
      <c r="T143" s="66">
        <f>Q143/'סכום נכסי הקרן'!$C$41</f>
        <v>6.3766233823837947E-4</v>
      </c>
    </row>
    <row r="144" spans="1:20">
      <c r="A144" t="s">
        <v>780</v>
      </c>
      <c r="B144" t="s">
        <v>781</v>
      </c>
      <c r="C144" t="s">
        <v>99</v>
      </c>
      <c r="D144" t="s">
        <v>122</v>
      </c>
      <c r="E144" t="s">
        <v>782</v>
      </c>
      <c r="F144" t="s">
        <v>531</v>
      </c>
      <c r="G144" t="s">
        <v>599</v>
      </c>
      <c r="H144" t="s">
        <v>149</v>
      </c>
      <c r="I144" t="s">
        <v>309</v>
      </c>
      <c r="J144" s="65">
        <v>2.58</v>
      </c>
      <c r="K144" t="s">
        <v>101</v>
      </c>
      <c r="L144" s="66">
        <v>2.75E-2</v>
      </c>
      <c r="M144" s="66">
        <v>1.18E-2</v>
      </c>
      <c r="N144" s="65">
        <v>845500.53</v>
      </c>
      <c r="O144" s="65">
        <v>105.01</v>
      </c>
      <c r="P144" s="65">
        <v>0</v>
      </c>
      <c r="Q144" s="65">
        <v>887.86010655300004</v>
      </c>
      <c r="R144" s="66">
        <v>2.5000000000000001E-3</v>
      </c>
      <c r="S144" s="66">
        <f t="shared" si="4"/>
        <v>1.7102617770596692E-3</v>
      </c>
      <c r="T144" s="66">
        <f>Q144/'סכום נכסי הקרן'!$C$41</f>
        <v>3.948712198722301E-4</v>
      </c>
    </row>
    <row r="145" spans="1:20">
      <c r="A145" t="s">
        <v>783</v>
      </c>
      <c r="B145" t="s">
        <v>784</v>
      </c>
      <c r="C145" t="s">
        <v>99</v>
      </c>
      <c r="D145" t="s">
        <v>122</v>
      </c>
      <c r="E145" t="s">
        <v>785</v>
      </c>
      <c r="F145" t="s">
        <v>485</v>
      </c>
      <c r="G145" t="s">
        <v>630</v>
      </c>
      <c r="H145" t="s">
        <v>149</v>
      </c>
      <c r="I145" t="s">
        <v>786</v>
      </c>
      <c r="J145" s="65">
        <v>1.01</v>
      </c>
      <c r="K145" t="s">
        <v>101</v>
      </c>
      <c r="L145" s="66">
        <v>4.3499999999999997E-2</v>
      </c>
      <c r="M145" s="66">
        <v>8.5000000000000006E-3</v>
      </c>
      <c r="N145" s="65">
        <v>605945.07999999996</v>
      </c>
      <c r="O145" s="65">
        <v>105.62</v>
      </c>
      <c r="P145" s="65">
        <v>0</v>
      </c>
      <c r="Q145" s="65">
        <v>639.99919349599998</v>
      </c>
      <c r="R145" s="66">
        <v>3.5000000000000001E-3</v>
      </c>
      <c r="S145" s="66">
        <f t="shared" si="4"/>
        <v>1.232813761882751E-3</v>
      </c>
      <c r="T145" s="66">
        <f>Q145/'סכום נכסי הקרן'!$C$41</f>
        <v>2.8463635249268088E-4</v>
      </c>
    </row>
    <row r="146" spans="1:20">
      <c r="A146" t="s">
        <v>787</v>
      </c>
      <c r="B146" t="s">
        <v>788</v>
      </c>
      <c r="C146" t="s">
        <v>99</v>
      </c>
      <c r="D146" t="s">
        <v>122</v>
      </c>
      <c r="E146" t="s">
        <v>789</v>
      </c>
      <c r="F146" t="s">
        <v>680</v>
      </c>
      <c r="G146" t="s">
        <v>625</v>
      </c>
      <c r="H146" t="s">
        <v>206</v>
      </c>
      <c r="I146" t="s">
        <v>706</v>
      </c>
      <c r="J146" s="65">
        <v>3.04</v>
      </c>
      <c r="K146" t="s">
        <v>101</v>
      </c>
      <c r="L146" s="66">
        <v>3.9E-2</v>
      </c>
      <c r="M146" s="66">
        <v>1.9599999999999999E-2</v>
      </c>
      <c r="N146" s="65">
        <v>110000</v>
      </c>
      <c r="O146" s="65">
        <v>107</v>
      </c>
      <c r="P146" s="65">
        <v>0</v>
      </c>
      <c r="Q146" s="65">
        <v>117.7</v>
      </c>
      <c r="R146" s="66">
        <v>2.0000000000000001E-4</v>
      </c>
      <c r="S146" s="66">
        <f t="shared" si="4"/>
        <v>2.2672244160336849E-4</v>
      </c>
      <c r="T146" s="66">
        <f>Q146/'סכום נכסי הקרן'!$C$41</f>
        <v>5.234647016566581E-5</v>
      </c>
    </row>
    <row r="147" spans="1:20">
      <c r="A147" t="s">
        <v>790</v>
      </c>
      <c r="B147" t="s">
        <v>791</v>
      </c>
      <c r="C147" t="s">
        <v>99</v>
      </c>
      <c r="D147" t="s">
        <v>122</v>
      </c>
      <c r="E147" t="s">
        <v>629</v>
      </c>
      <c r="F147" t="s">
        <v>553</v>
      </c>
      <c r="G147" t="s">
        <v>630</v>
      </c>
      <c r="H147" t="s">
        <v>149</v>
      </c>
      <c r="I147" t="s">
        <v>792</v>
      </c>
      <c r="J147" s="65">
        <v>5.14</v>
      </c>
      <c r="K147" t="s">
        <v>101</v>
      </c>
      <c r="L147" s="66">
        <v>2.3E-2</v>
      </c>
      <c r="M147" s="66">
        <v>1.9E-2</v>
      </c>
      <c r="N147" s="65">
        <v>768000</v>
      </c>
      <c r="O147" s="65">
        <v>102.8</v>
      </c>
      <c r="P147" s="65">
        <v>0</v>
      </c>
      <c r="Q147" s="65">
        <v>789.50400000000002</v>
      </c>
      <c r="R147" s="66">
        <v>1.2999999999999999E-3</v>
      </c>
      <c r="S147" s="66">
        <f t="shared" si="4"/>
        <v>1.520800973114918E-3</v>
      </c>
      <c r="T147" s="66">
        <f>Q147/'סכום נכסי הקרן'!$C$41</f>
        <v>3.5112784691311658E-4</v>
      </c>
    </row>
    <row r="148" spans="1:20">
      <c r="A148" t="s">
        <v>793</v>
      </c>
      <c r="B148" t="s">
        <v>794</v>
      </c>
      <c r="C148" t="s">
        <v>99</v>
      </c>
      <c r="D148" t="s">
        <v>122</v>
      </c>
      <c r="E148" t="s">
        <v>629</v>
      </c>
      <c r="F148" t="s">
        <v>553</v>
      </c>
      <c r="G148" t="s">
        <v>630</v>
      </c>
      <c r="H148" t="s">
        <v>149</v>
      </c>
      <c r="I148" t="s">
        <v>795</v>
      </c>
      <c r="J148" s="65">
        <v>2.12</v>
      </c>
      <c r="K148" t="s">
        <v>101</v>
      </c>
      <c r="L148" s="66">
        <v>4.2000000000000003E-2</v>
      </c>
      <c r="M148" s="66">
        <v>1.23E-2</v>
      </c>
      <c r="N148" s="65">
        <v>3197267.16</v>
      </c>
      <c r="O148" s="65">
        <v>106.95</v>
      </c>
      <c r="P148" s="65">
        <v>0</v>
      </c>
      <c r="Q148" s="65">
        <v>3419.4772276200001</v>
      </c>
      <c r="R148" s="66">
        <v>7.4000000000000003E-3</v>
      </c>
      <c r="S148" s="66">
        <f t="shared" si="4"/>
        <v>6.5868498390239923E-3</v>
      </c>
      <c r="T148" s="66">
        <f>Q148/'סכום נכסי הקרן'!$C$41</f>
        <v>1.5207949250448936E-3</v>
      </c>
    </row>
    <row r="149" spans="1:20">
      <c r="A149" t="s">
        <v>796</v>
      </c>
      <c r="B149" t="s">
        <v>797</v>
      </c>
      <c r="C149" t="s">
        <v>99</v>
      </c>
      <c r="D149" t="s">
        <v>122</v>
      </c>
      <c r="E149" t="s">
        <v>798</v>
      </c>
      <c r="F149" t="s">
        <v>390</v>
      </c>
      <c r="G149" t="s">
        <v>630</v>
      </c>
      <c r="H149" t="s">
        <v>149</v>
      </c>
      <c r="I149" t="s">
        <v>799</v>
      </c>
      <c r="J149" s="65">
        <v>1.49</v>
      </c>
      <c r="K149" t="s">
        <v>101</v>
      </c>
      <c r="L149" s="66">
        <v>2.75E-2</v>
      </c>
      <c r="M149" s="66">
        <v>5.7000000000000002E-3</v>
      </c>
      <c r="N149" s="65">
        <v>795239.28</v>
      </c>
      <c r="O149" s="65">
        <v>103.25</v>
      </c>
      <c r="P149" s="65">
        <v>0</v>
      </c>
      <c r="Q149" s="65">
        <v>821.08455660000004</v>
      </c>
      <c r="R149" s="66">
        <v>2.5399999999999999E-2</v>
      </c>
      <c r="S149" s="66">
        <f t="shared" si="4"/>
        <v>1.5816337759997556E-3</v>
      </c>
      <c r="T149" s="66">
        <f>Q149/'סכום נכסי הקרן'!$C$41</f>
        <v>3.6517313717545317E-4</v>
      </c>
    </row>
    <row r="150" spans="1:20">
      <c r="A150" t="s">
        <v>800</v>
      </c>
      <c r="B150" t="s">
        <v>801</v>
      </c>
      <c r="C150" t="s">
        <v>99</v>
      </c>
      <c r="D150" t="s">
        <v>122</v>
      </c>
      <c r="E150" t="s">
        <v>802</v>
      </c>
      <c r="F150" t="s">
        <v>553</v>
      </c>
      <c r="G150" t="s">
        <v>625</v>
      </c>
      <c r="H150" t="s">
        <v>206</v>
      </c>
      <c r="I150" t="s">
        <v>803</v>
      </c>
      <c r="J150" s="65">
        <v>2.76</v>
      </c>
      <c r="K150" t="s">
        <v>101</v>
      </c>
      <c r="L150" s="66">
        <v>0.05</v>
      </c>
      <c r="M150" s="66">
        <v>4.1799999999999997E-2</v>
      </c>
      <c r="N150" s="65">
        <v>418069</v>
      </c>
      <c r="O150" s="65">
        <v>102.35</v>
      </c>
      <c r="P150" s="65">
        <v>0</v>
      </c>
      <c r="Q150" s="65">
        <v>427.89362149999999</v>
      </c>
      <c r="R150" s="66">
        <v>1.9E-3</v>
      </c>
      <c r="S150" s="66">
        <f t="shared" si="4"/>
        <v>8.2424032806276647E-4</v>
      </c>
      <c r="T150" s="66">
        <f>Q150/'סכום נכסי הקרן'!$C$41</f>
        <v>1.9030348931120176E-4</v>
      </c>
    </row>
    <row r="151" spans="1:20">
      <c r="A151" t="s">
        <v>804</v>
      </c>
      <c r="B151" t="s">
        <v>805</v>
      </c>
      <c r="C151" t="s">
        <v>99</v>
      </c>
      <c r="D151" t="s">
        <v>122</v>
      </c>
      <c r="E151" t="s">
        <v>806</v>
      </c>
      <c r="F151" t="s">
        <v>553</v>
      </c>
      <c r="G151" t="s">
        <v>630</v>
      </c>
      <c r="H151" t="s">
        <v>149</v>
      </c>
      <c r="I151" t="s">
        <v>807</v>
      </c>
      <c r="J151" s="65">
        <v>2.2599999999999998</v>
      </c>
      <c r="K151" t="s">
        <v>101</v>
      </c>
      <c r="L151" s="66">
        <v>5.5500000000000001E-2</v>
      </c>
      <c r="M151" s="66">
        <v>8.0199999999999994E-2</v>
      </c>
      <c r="N151" s="65">
        <v>979078.65</v>
      </c>
      <c r="O151" s="65">
        <v>97.41</v>
      </c>
      <c r="P151" s="65">
        <v>0</v>
      </c>
      <c r="Q151" s="65">
        <v>953.72051296500001</v>
      </c>
      <c r="R151" s="66">
        <v>2.2000000000000001E-3</v>
      </c>
      <c r="S151" s="66">
        <f t="shared" si="4"/>
        <v>1.8371269609740175E-3</v>
      </c>
      <c r="T151" s="66">
        <f>Q151/'סכום נכסי הקרן'!$C$41</f>
        <v>4.2416229718186799E-4</v>
      </c>
    </row>
    <row r="152" spans="1:20">
      <c r="A152" t="s">
        <v>808</v>
      </c>
      <c r="B152" t="s">
        <v>809</v>
      </c>
      <c r="C152" t="s">
        <v>99</v>
      </c>
      <c r="D152" t="s">
        <v>122</v>
      </c>
      <c r="E152" t="s">
        <v>810</v>
      </c>
      <c r="F152" t="s">
        <v>531</v>
      </c>
      <c r="G152" t="s">
        <v>630</v>
      </c>
      <c r="H152" t="s">
        <v>149</v>
      </c>
      <c r="I152" t="s">
        <v>811</v>
      </c>
      <c r="J152" s="65">
        <v>1.1499999999999999</v>
      </c>
      <c r="K152" t="s">
        <v>101</v>
      </c>
      <c r="L152" s="66">
        <v>3.5000000000000003E-2</v>
      </c>
      <c r="M152" s="66">
        <v>1.03E-2</v>
      </c>
      <c r="N152" s="65">
        <v>598024.75</v>
      </c>
      <c r="O152" s="65">
        <v>104.02</v>
      </c>
      <c r="P152" s="65">
        <v>0</v>
      </c>
      <c r="Q152" s="65">
        <v>622.06534495000005</v>
      </c>
      <c r="R152" s="66">
        <v>1.3299999999999999E-2</v>
      </c>
      <c r="S152" s="66">
        <f t="shared" si="4"/>
        <v>1.1982682569575671E-3</v>
      </c>
      <c r="T152" s="66">
        <f>Q152/'סכום נכסי הקרן'!$C$41</f>
        <v>2.7666036550993869E-4</v>
      </c>
    </row>
    <row r="153" spans="1:20">
      <c r="A153" t="s">
        <v>812</v>
      </c>
      <c r="B153" t="s">
        <v>813</v>
      </c>
      <c r="C153" t="s">
        <v>99</v>
      </c>
      <c r="D153" t="s">
        <v>122</v>
      </c>
      <c r="E153" t="s">
        <v>814</v>
      </c>
      <c r="F153" t="s">
        <v>131</v>
      </c>
      <c r="G153" t="s">
        <v>625</v>
      </c>
      <c r="H153" t="s">
        <v>206</v>
      </c>
      <c r="I153" t="s">
        <v>815</v>
      </c>
      <c r="J153" s="65">
        <v>3.98</v>
      </c>
      <c r="K153" t="s">
        <v>101</v>
      </c>
      <c r="L153" s="66">
        <v>2.5000000000000001E-2</v>
      </c>
      <c r="M153" s="66">
        <v>2.4199999999999999E-2</v>
      </c>
      <c r="N153" s="65">
        <v>1774397</v>
      </c>
      <c r="O153" s="65">
        <v>101.5</v>
      </c>
      <c r="P153" s="65">
        <v>0</v>
      </c>
      <c r="Q153" s="65">
        <v>1801.0129549999999</v>
      </c>
      <c r="R153" s="66">
        <v>1.4E-3</v>
      </c>
      <c r="S153" s="66">
        <f t="shared" si="4"/>
        <v>3.4692443034570739E-3</v>
      </c>
      <c r="T153" s="66">
        <f>Q153/'סכום נכסי הקרן'!$C$41</f>
        <v>8.0099125672799588E-4</v>
      </c>
    </row>
    <row r="154" spans="1:20">
      <c r="A154" t="s">
        <v>816</v>
      </c>
      <c r="B154" t="s">
        <v>817</v>
      </c>
      <c r="C154" t="s">
        <v>99</v>
      </c>
      <c r="D154" t="s">
        <v>122</v>
      </c>
      <c r="E154" t="s">
        <v>818</v>
      </c>
      <c r="F154" t="s">
        <v>645</v>
      </c>
      <c r="G154" t="s">
        <v>630</v>
      </c>
      <c r="H154" t="s">
        <v>149</v>
      </c>
      <c r="I154" t="s">
        <v>819</v>
      </c>
      <c r="J154" s="65">
        <v>1.61</v>
      </c>
      <c r="K154" t="s">
        <v>101</v>
      </c>
      <c r="L154" s="66">
        <v>0.02</v>
      </c>
      <c r="M154" s="66">
        <v>1.4E-2</v>
      </c>
      <c r="N154" s="65">
        <v>1850000</v>
      </c>
      <c r="O154" s="65">
        <v>100.95</v>
      </c>
      <c r="P154" s="65">
        <v>9.25</v>
      </c>
      <c r="Q154" s="65">
        <v>1876.825</v>
      </c>
      <c r="R154" s="66">
        <v>5.4999999999999997E-3</v>
      </c>
      <c r="S154" s="66">
        <f t="shared" si="4"/>
        <v>3.6152790693478511E-3</v>
      </c>
      <c r="T154" s="66">
        <f>Q154/'סכום נכסי הקרן'!$C$41</f>
        <v>8.3470827416037157E-4</v>
      </c>
    </row>
    <row r="155" spans="1:20">
      <c r="A155" t="s">
        <v>820</v>
      </c>
      <c r="B155" t="s">
        <v>821</v>
      </c>
      <c r="C155" t="s">
        <v>99</v>
      </c>
      <c r="D155" t="s">
        <v>122</v>
      </c>
      <c r="E155" t="s">
        <v>782</v>
      </c>
      <c r="F155" t="s">
        <v>531</v>
      </c>
      <c r="G155" t="s">
        <v>630</v>
      </c>
      <c r="H155" t="s">
        <v>149</v>
      </c>
      <c r="I155" t="s">
        <v>822</v>
      </c>
      <c r="J155" s="65">
        <v>3.62</v>
      </c>
      <c r="K155" t="s">
        <v>101</v>
      </c>
      <c r="L155" s="66">
        <v>2.1499999999999998E-2</v>
      </c>
      <c r="M155" s="66">
        <v>1.29E-2</v>
      </c>
      <c r="N155" s="65">
        <v>1241242.8</v>
      </c>
      <c r="O155" s="65">
        <v>103.15</v>
      </c>
      <c r="P155" s="65">
        <v>51.530639999999998</v>
      </c>
      <c r="Q155" s="65">
        <v>1331.8725882000001</v>
      </c>
      <c r="R155" s="66">
        <v>5.5999999999999999E-3</v>
      </c>
      <c r="S155" s="66">
        <f t="shared" si="4"/>
        <v>2.5655514452107204E-3</v>
      </c>
      <c r="T155" s="66">
        <f>Q155/'סכום נכסי הקרן'!$C$41</f>
        <v>5.9234348940254383E-4</v>
      </c>
    </row>
    <row r="156" spans="1:20">
      <c r="A156" t="s">
        <v>823</v>
      </c>
      <c r="B156" t="s">
        <v>824</v>
      </c>
      <c r="C156" t="s">
        <v>99</v>
      </c>
      <c r="D156" t="s">
        <v>122</v>
      </c>
      <c r="E156" t="s">
        <v>782</v>
      </c>
      <c r="F156" t="s">
        <v>531</v>
      </c>
      <c r="G156" t="s">
        <v>630</v>
      </c>
      <c r="H156" t="s">
        <v>149</v>
      </c>
      <c r="I156" t="s">
        <v>786</v>
      </c>
      <c r="J156" s="65">
        <v>1.53</v>
      </c>
      <c r="K156" t="s">
        <v>101</v>
      </c>
      <c r="L156" s="66">
        <v>2.4E-2</v>
      </c>
      <c r="M156" s="66">
        <v>7.4000000000000003E-3</v>
      </c>
      <c r="N156" s="65">
        <v>2459138.86</v>
      </c>
      <c r="O156" s="65">
        <v>102.75</v>
      </c>
      <c r="P156" s="65">
        <v>0</v>
      </c>
      <c r="Q156" s="65">
        <v>2526.7651786500001</v>
      </c>
      <c r="R156" s="66">
        <v>1.1599999999999999E-2</v>
      </c>
      <c r="S156" s="66">
        <f t="shared" si="4"/>
        <v>4.867241891774848E-3</v>
      </c>
      <c r="T156" s="66">
        <f>Q156/'סכום נכסי הקרן'!$C$41</f>
        <v>1.1237658287157643E-3</v>
      </c>
    </row>
    <row r="157" spans="1:20">
      <c r="A157" t="s">
        <v>825</v>
      </c>
      <c r="B157" t="s">
        <v>826</v>
      </c>
      <c r="C157" t="s">
        <v>99</v>
      </c>
      <c r="D157" t="s">
        <v>122</v>
      </c>
      <c r="E157" t="s">
        <v>827</v>
      </c>
      <c r="F157" t="s">
        <v>390</v>
      </c>
      <c r="G157" t="s">
        <v>662</v>
      </c>
      <c r="H157" t="s">
        <v>206</v>
      </c>
      <c r="I157" t="s">
        <v>828</v>
      </c>
      <c r="J157" s="65">
        <v>3.13</v>
      </c>
      <c r="K157" t="s">
        <v>101</v>
      </c>
      <c r="L157" s="66">
        <v>3.2500000000000001E-2</v>
      </c>
      <c r="M157" s="66">
        <v>1.41E-2</v>
      </c>
      <c r="N157" s="65">
        <v>2866000.9</v>
      </c>
      <c r="O157" s="65">
        <v>105.8</v>
      </c>
      <c r="P157" s="65">
        <v>0</v>
      </c>
      <c r="Q157" s="65">
        <v>3032.2289522000001</v>
      </c>
      <c r="R157" s="66">
        <v>2.5499999999999998E-2</v>
      </c>
      <c r="S157" s="66">
        <f t="shared" si="4"/>
        <v>5.8409035815055882E-3</v>
      </c>
      <c r="T157" s="66">
        <f>Q157/'סכום נכסי הקרן'!$C$41</f>
        <v>1.3485682445353051E-3</v>
      </c>
    </row>
    <row r="158" spans="1:20">
      <c r="A158" t="s">
        <v>829</v>
      </c>
      <c r="B158" t="s">
        <v>830</v>
      </c>
      <c r="C158" t="s">
        <v>99</v>
      </c>
      <c r="D158" t="s">
        <v>122</v>
      </c>
      <c r="E158" t="s">
        <v>789</v>
      </c>
      <c r="F158" t="s">
        <v>680</v>
      </c>
      <c r="G158" t="s">
        <v>657</v>
      </c>
      <c r="H158" t="s">
        <v>149</v>
      </c>
      <c r="I158" t="s">
        <v>831</v>
      </c>
      <c r="J158" s="65">
        <v>1.85</v>
      </c>
      <c r="K158" t="s">
        <v>101</v>
      </c>
      <c r="L158" s="66">
        <v>4.5999999999999999E-2</v>
      </c>
      <c r="M158" s="66">
        <v>1.3299999999999999E-2</v>
      </c>
      <c r="N158" s="65">
        <v>439083.78</v>
      </c>
      <c r="O158" s="65">
        <v>106.08</v>
      </c>
      <c r="P158" s="65">
        <v>0</v>
      </c>
      <c r="Q158" s="65">
        <v>465.780073824</v>
      </c>
      <c r="R158" s="66">
        <v>5.9999999999999995E-4</v>
      </c>
      <c r="S158" s="66">
        <f t="shared" si="4"/>
        <v>8.9722001348831355E-4</v>
      </c>
      <c r="T158" s="66">
        <f>Q158/'סכום נכסי הקרן'!$C$41</f>
        <v>2.071532942921804E-4</v>
      </c>
    </row>
    <row r="159" spans="1:20">
      <c r="A159" t="s">
        <v>832</v>
      </c>
      <c r="B159">
        <v>42203490</v>
      </c>
      <c r="C159" t="s">
        <v>99</v>
      </c>
      <c r="D159" t="s">
        <v>122</v>
      </c>
      <c r="E159" t="s">
        <v>833</v>
      </c>
      <c r="F159" t="s">
        <v>645</v>
      </c>
      <c r="G159" t="s">
        <v>657</v>
      </c>
      <c r="H159" t="s">
        <v>149</v>
      </c>
      <c r="I159" t="s">
        <v>834</v>
      </c>
      <c r="J159" s="65">
        <v>1.7</v>
      </c>
      <c r="K159" t="s">
        <v>101</v>
      </c>
      <c r="L159" s="66">
        <v>3.2399999999999998E-2</v>
      </c>
      <c r="M159" s="66">
        <v>2.3300000000000001E-2</v>
      </c>
      <c r="N159" s="65">
        <v>840322.51</v>
      </c>
      <c r="O159" s="65">
        <f>Q159*1000/N159*100</f>
        <v>100.25717000091237</v>
      </c>
      <c r="P159" s="65">
        <v>0</v>
      </c>
      <c r="Q159" s="65">
        <f>853.599605658-11.1160382513661</f>
        <v>842.48356740663382</v>
      </c>
      <c r="R159" s="66">
        <v>3.8E-3</v>
      </c>
      <c r="S159" s="66">
        <f t="shared" si="4"/>
        <v>1.6228541326520655E-3</v>
      </c>
      <c r="T159" s="66">
        <f>Q159/'סכום נכסי הקרן'!$C$41</f>
        <v>3.7469023726690784E-4</v>
      </c>
    </row>
    <row r="160" spans="1:20">
      <c r="A160" t="s">
        <v>835</v>
      </c>
      <c r="B160" t="s">
        <v>836</v>
      </c>
      <c r="C160" t="s">
        <v>99</v>
      </c>
      <c r="D160" t="s">
        <v>122</v>
      </c>
      <c r="E160" t="s">
        <v>837</v>
      </c>
      <c r="F160" t="s">
        <v>838</v>
      </c>
      <c r="G160" t="s">
        <v>657</v>
      </c>
      <c r="H160" t="s">
        <v>149</v>
      </c>
      <c r="I160" t="s">
        <v>839</v>
      </c>
      <c r="J160" s="65">
        <v>1.52</v>
      </c>
      <c r="K160" t="s">
        <v>101</v>
      </c>
      <c r="L160" s="66">
        <v>2.4500000000000001E-2</v>
      </c>
      <c r="M160" s="66">
        <v>-2.6200000000000001E-2</v>
      </c>
      <c r="N160" s="65">
        <v>1986436</v>
      </c>
      <c r="O160" s="65">
        <v>107.9</v>
      </c>
      <c r="P160" s="65">
        <v>0</v>
      </c>
      <c r="Q160" s="65">
        <v>2143.3644439999998</v>
      </c>
      <c r="R160" s="66">
        <v>1.66E-2</v>
      </c>
      <c r="S160" s="66">
        <f t="shared" si="4"/>
        <v>4.1287070517376919E-3</v>
      </c>
      <c r="T160" s="66">
        <f>Q160/'סכום נכסי הקרן'!$C$41</f>
        <v>9.5325032219197004E-4</v>
      </c>
    </row>
    <row r="161" spans="1:20">
      <c r="A161" t="s">
        <v>842</v>
      </c>
      <c r="B161">
        <v>25905780</v>
      </c>
      <c r="C161" t="s">
        <v>99</v>
      </c>
      <c r="D161" t="s">
        <v>122</v>
      </c>
      <c r="E161" t="s">
        <v>840</v>
      </c>
      <c r="F161" t="s">
        <v>425</v>
      </c>
      <c r="G161" t="s">
        <v>662</v>
      </c>
      <c r="H161" t="s">
        <v>206</v>
      </c>
      <c r="I161" t="s">
        <v>841</v>
      </c>
      <c r="J161" s="65">
        <v>5.59</v>
      </c>
      <c r="K161" t="s">
        <v>101</v>
      </c>
      <c r="L161" s="66">
        <v>0.05</v>
      </c>
      <c r="M161" s="66">
        <v>4.3499999999999997E-2</v>
      </c>
      <c r="N161" s="65">
        <v>910000</v>
      </c>
      <c r="O161" s="65">
        <f>Q161*1000/N161*100</f>
        <v>103.78726775956287</v>
      </c>
      <c r="P161" s="65">
        <v>0</v>
      </c>
      <c r="Q161" s="65">
        <f>957.411-12.9468633879781</f>
        <v>944.46413661202189</v>
      </c>
      <c r="R161" s="66">
        <v>2.3999999999999998E-3</v>
      </c>
      <c r="S161" s="66">
        <f t="shared" si="4"/>
        <v>1.8192966445156752E-3</v>
      </c>
      <c r="T161" s="66">
        <f>Q161/'סכום נכסי הקרן'!$C$41</f>
        <v>4.2004557136535701E-4</v>
      </c>
    </row>
    <row r="162" spans="1:20">
      <c r="A162" t="s">
        <v>843</v>
      </c>
      <c r="B162" t="s">
        <v>844</v>
      </c>
      <c r="C162" t="s">
        <v>99</v>
      </c>
      <c r="D162" t="s">
        <v>122</v>
      </c>
      <c r="E162" t="s">
        <v>845</v>
      </c>
      <c r="F162" t="s">
        <v>652</v>
      </c>
      <c r="G162" t="s">
        <v>657</v>
      </c>
      <c r="H162" t="s">
        <v>149</v>
      </c>
      <c r="I162" t="s">
        <v>631</v>
      </c>
      <c r="J162" s="65">
        <v>1.8</v>
      </c>
      <c r="K162" t="s">
        <v>101</v>
      </c>
      <c r="L162" s="66">
        <v>2.1000000000000001E-2</v>
      </c>
      <c r="M162" s="66">
        <v>8.6E-3</v>
      </c>
      <c r="N162" s="65">
        <v>1009000</v>
      </c>
      <c r="O162" s="65">
        <v>102.61</v>
      </c>
      <c r="P162" s="65">
        <v>0</v>
      </c>
      <c r="Q162" s="65">
        <v>1035.3349000000001</v>
      </c>
      <c r="R162" s="66">
        <v>6.7000000000000002E-3</v>
      </c>
      <c r="S162" s="66">
        <f t="shared" si="4"/>
        <v>1.9943386270618469E-3</v>
      </c>
      <c r="T162" s="66">
        <f>Q162/'סכום נכסי הקרן'!$C$41</f>
        <v>4.6045987641735425E-4</v>
      </c>
    </row>
    <row r="163" spans="1:20">
      <c r="A163" t="s">
        <v>846</v>
      </c>
      <c r="B163" t="s">
        <v>847</v>
      </c>
      <c r="C163" t="s">
        <v>99</v>
      </c>
      <c r="D163" t="s">
        <v>122</v>
      </c>
      <c r="E163" t="s">
        <v>848</v>
      </c>
      <c r="F163" t="s">
        <v>553</v>
      </c>
      <c r="G163" t="s">
        <v>657</v>
      </c>
      <c r="H163" t="s">
        <v>149</v>
      </c>
      <c r="I163" t="s">
        <v>795</v>
      </c>
      <c r="J163" s="65">
        <v>3.36</v>
      </c>
      <c r="K163" t="s">
        <v>101</v>
      </c>
      <c r="L163" s="66">
        <v>2.8500000000000001E-2</v>
      </c>
      <c r="M163" s="66">
        <v>1.37E-2</v>
      </c>
      <c r="N163" s="65">
        <v>2173125.2200000002</v>
      </c>
      <c r="O163" s="65">
        <v>105.01</v>
      </c>
      <c r="P163" s="65">
        <v>0</v>
      </c>
      <c r="Q163" s="65">
        <v>2281.9987935220001</v>
      </c>
      <c r="R163" s="66">
        <v>1.35E-2</v>
      </c>
      <c r="S163" s="66">
        <f t="shared" si="4"/>
        <v>4.3957547850743336E-3</v>
      </c>
      <c r="T163" s="66">
        <f>Q163/'סכום נכסי הקרן'!$C$41</f>
        <v>1.0149072367305416E-3</v>
      </c>
    </row>
    <row r="164" spans="1:20">
      <c r="A164" t="s">
        <v>849</v>
      </c>
      <c r="B164" t="s">
        <v>850</v>
      </c>
      <c r="C164" t="s">
        <v>99</v>
      </c>
      <c r="D164" t="s">
        <v>122</v>
      </c>
      <c r="E164" t="s">
        <v>848</v>
      </c>
      <c r="F164" t="s">
        <v>553</v>
      </c>
      <c r="G164" t="s">
        <v>657</v>
      </c>
      <c r="H164" t="s">
        <v>149</v>
      </c>
      <c r="I164" t="s">
        <v>807</v>
      </c>
      <c r="J164" s="65">
        <v>3.76</v>
      </c>
      <c r="K164" t="s">
        <v>101</v>
      </c>
      <c r="L164" s="66">
        <v>2.6499999999999999E-2</v>
      </c>
      <c r="M164" s="66">
        <v>2.7400000000000001E-2</v>
      </c>
      <c r="N164" s="65">
        <v>229999.39</v>
      </c>
      <c r="O164" s="65">
        <v>100.6</v>
      </c>
      <c r="P164" s="65">
        <v>0</v>
      </c>
      <c r="Q164" s="65">
        <v>231.37938634</v>
      </c>
      <c r="R164" s="66">
        <v>4.0000000000000002E-4</v>
      </c>
      <c r="S164" s="66">
        <f t="shared" si="4"/>
        <v>4.4570007992942982E-4</v>
      </c>
      <c r="T164" s="66">
        <f>Q164/'סכום נכסי הקרן'!$C$41</f>
        <v>1.0290479306709323E-4</v>
      </c>
    </row>
    <row r="165" spans="1:20">
      <c r="A165" t="s">
        <v>851</v>
      </c>
      <c r="B165" t="s">
        <v>852</v>
      </c>
      <c r="C165" t="s">
        <v>99</v>
      </c>
      <c r="D165" t="s">
        <v>122</v>
      </c>
      <c r="E165" t="s">
        <v>848</v>
      </c>
      <c r="F165" t="s">
        <v>553</v>
      </c>
      <c r="G165" t="s">
        <v>657</v>
      </c>
      <c r="H165" t="s">
        <v>149</v>
      </c>
      <c r="I165" t="s">
        <v>853</v>
      </c>
      <c r="J165" s="65">
        <v>3.59</v>
      </c>
      <c r="K165" t="s">
        <v>101</v>
      </c>
      <c r="L165" s="66">
        <v>4.99E-2</v>
      </c>
      <c r="M165" s="66">
        <v>1.7500000000000002E-2</v>
      </c>
      <c r="N165" s="65">
        <v>671057</v>
      </c>
      <c r="O165" s="65">
        <v>113.4</v>
      </c>
      <c r="P165" s="65">
        <v>0</v>
      </c>
      <c r="Q165" s="65">
        <v>760.97863800000005</v>
      </c>
      <c r="R165" s="66">
        <v>2.7000000000000001E-3</v>
      </c>
      <c r="S165" s="66">
        <f t="shared" si="4"/>
        <v>1.4658533119402371E-3</v>
      </c>
      <c r="T165" s="66">
        <f>Q165/'סכום נכסי הקרן'!$C$41</f>
        <v>3.3844133874915891E-4</v>
      </c>
    </row>
    <row r="166" spans="1:20">
      <c r="A166" t="s">
        <v>854</v>
      </c>
      <c r="B166" t="s">
        <v>855</v>
      </c>
      <c r="C166" t="s">
        <v>99</v>
      </c>
      <c r="D166" t="s">
        <v>122</v>
      </c>
      <c r="E166" t="s">
        <v>856</v>
      </c>
      <c r="F166" t="s">
        <v>485</v>
      </c>
      <c r="G166" t="s">
        <v>857</v>
      </c>
      <c r="H166" t="s">
        <v>149</v>
      </c>
      <c r="I166" t="s">
        <v>858</v>
      </c>
      <c r="J166" s="65">
        <v>3.38</v>
      </c>
      <c r="K166" t="s">
        <v>101</v>
      </c>
      <c r="L166" s="66">
        <v>3.1800000000000002E-2</v>
      </c>
      <c r="M166" s="66">
        <v>2.86E-2</v>
      </c>
      <c r="N166" s="65">
        <v>20000</v>
      </c>
      <c r="O166" s="65">
        <v>102.45</v>
      </c>
      <c r="P166" s="65">
        <v>0</v>
      </c>
      <c r="Q166" s="65">
        <v>20.49</v>
      </c>
      <c r="R166" s="66">
        <v>2.0000000000000001E-4</v>
      </c>
      <c r="S166" s="66">
        <f t="shared" si="4"/>
        <v>3.946935283307579E-5</v>
      </c>
      <c r="T166" s="66">
        <f>Q166/'סכום נכסי הקרן'!$C$41</f>
        <v>9.1128222064102999E-6</v>
      </c>
    </row>
    <row r="167" spans="1:20">
      <c r="A167" t="s">
        <v>859</v>
      </c>
      <c r="B167" t="s">
        <v>860</v>
      </c>
      <c r="C167" t="s">
        <v>99</v>
      </c>
      <c r="D167" t="s">
        <v>122</v>
      </c>
      <c r="E167" t="s">
        <v>861</v>
      </c>
      <c r="F167" t="s">
        <v>862</v>
      </c>
      <c r="G167" t="s">
        <v>857</v>
      </c>
      <c r="H167" t="s">
        <v>149</v>
      </c>
      <c r="I167" t="s">
        <v>863</v>
      </c>
      <c r="J167" s="65">
        <v>2.73</v>
      </c>
      <c r="K167" t="s">
        <v>101</v>
      </c>
      <c r="L167" s="66">
        <v>3.3000000000000002E-2</v>
      </c>
      <c r="M167" s="66">
        <v>1.9900000000000001E-2</v>
      </c>
      <c r="N167" s="65">
        <v>2571378</v>
      </c>
      <c r="O167" s="65">
        <v>103.59</v>
      </c>
      <c r="P167" s="65">
        <v>0</v>
      </c>
      <c r="Q167" s="65">
        <v>2663.6904702000002</v>
      </c>
      <c r="R167" s="66">
        <v>8.3000000000000001E-3</v>
      </c>
      <c r="S167" s="66">
        <f t="shared" si="4"/>
        <v>5.1309975112945518E-3</v>
      </c>
      <c r="T167" s="66">
        <f>Q167/'סכום נכסי הקרן'!$C$41</f>
        <v>1.1846626485037606E-3</v>
      </c>
    </row>
    <row r="168" spans="1:20">
      <c r="A168" t="s">
        <v>864</v>
      </c>
      <c r="B168" t="s">
        <v>865</v>
      </c>
      <c r="C168" t="s">
        <v>99</v>
      </c>
      <c r="D168" t="s">
        <v>122</v>
      </c>
      <c r="E168" t="s">
        <v>866</v>
      </c>
      <c r="F168" t="s">
        <v>652</v>
      </c>
      <c r="G168" t="s">
        <v>857</v>
      </c>
      <c r="H168" t="s">
        <v>149</v>
      </c>
      <c r="I168" t="s">
        <v>867</v>
      </c>
      <c r="J168" s="65">
        <v>1.43</v>
      </c>
      <c r="K168" t="s">
        <v>101</v>
      </c>
      <c r="L168" s="66">
        <v>0.03</v>
      </c>
      <c r="M168" s="66">
        <v>-0.20480000000000001</v>
      </c>
      <c r="N168" s="65">
        <v>949299.75</v>
      </c>
      <c r="O168" s="65">
        <v>142.6</v>
      </c>
      <c r="P168" s="65">
        <v>0</v>
      </c>
      <c r="Q168" s="65">
        <v>1353.7014435000001</v>
      </c>
      <c r="R168" s="66">
        <v>8.3999999999999995E-3</v>
      </c>
      <c r="S168" s="66">
        <f t="shared" si="4"/>
        <v>2.6075998001047103E-3</v>
      </c>
      <c r="T168" s="66">
        <f>Q168/'סכום נכסי הקרן'!$C$41</f>
        <v>6.0205176062354704E-4</v>
      </c>
    </row>
    <row r="169" spans="1:20">
      <c r="A169" t="s">
        <v>868</v>
      </c>
      <c r="B169" t="s">
        <v>869</v>
      </c>
      <c r="C169" t="s">
        <v>99</v>
      </c>
      <c r="D169" t="s">
        <v>122</v>
      </c>
      <c r="E169" t="s">
        <v>870</v>
      </c>
      <c r="F169" t="s">
        <v>871</v>
      </c>
      <c r="G169" t="s">
        <v>857</v>
      </c>
      <c r="H169" t="s">
        <v>149</v>
      </c>
      <c r="I169" t="s">
        <v>872</v>
      </c>
      <c r="J169" s="65">
        <v>4.6500000000000004</v>
      </c>
      <c r="K169" t="s">
        <v>101</v>
      </c>
      <c r="L169" s="66">
        <v>2.9100000000000001E-2</v>
      </c>
      <c r="M169" s="66">
        <v>3.7100000000000001E-2</v>
      </c>
      <c r="N169" s="65">
        <v>4286000.83</v>
      </c>
      <c r="O169" s="65">
        <v>97.46</v>
      </c>
      <c r="P169" s="65">
        <v>0</v>
      </c>
      <c r="Q169" s="65">
        <v>4177.1364089179997</v>
      </c>
      <c r="R169" s="66">
        <v>6.1000000000000004E-3</v>
      </c>
      <c r="S169" s="66">
        <f t="shared" si="4"/>
        <v>8.0463089680562067E-3</v>
      </c>
      <c r="T169" s="66">
        <f>Q169/'סכום נכסי הקרן'!$C$41</f>
        <v>1.8577599524837933E-3</v>
      </c>
    </row>
    <row r="170" spans="1:20">
      <c r="A170" t="s">
        <v>873</v>
      </c>
      <c r="B170" t="s">
        <v>874</v>
      </c>
      <c r="C170" t="s">
        <v>99</v>
      </c>
      <c r="D170" t="s">
        <v>122</v>
      </c>
      <c r="E170" t="s">
        <v>875</v>
      </c>
      <c r="F170" t="s">
        <v>652</v>
      </c>
      <c r="G170" t="s">
        <v>876</v>
      </c>
      <c r="H170" t="s">
        <v>206</v>
      </c>
      <c r="I170" t="s">
        <v>877</v>
      </c>
      <c r="J170" s="65">
        <v>1.41</v>
      </c>
      <c r="K170" t="s">
        <v>101</v>
      </c>
      <c r="L170" s="66">
        <v>4.3999999999999997E-2</v>
      </c>
      <c r="M170" s="66">
        <v>1.9099999999999999E-2</v>
      </c>
      <c r="N170" s="65">
        <v>150975</v>
      </c>
      <c r="O170" s="65">
        <v>103.52</v>
      </c>
      <c r="P170" s="65">
        <v>0</v>
      </c>
      <c r="Q170" s="65">
        <v>156.28932</v>
      </c>
      <c r="R170" s="66">
        <v>1.4E-3</v>
      </c>
      <c r="S170" s="66">
        <f t="shared" si="4"/>
        <v>3.0105604270968709E-4</v>
      </c>
      <c r="T170" s="66">
        <f>Q170/'סכום נכסי הקרן'!$C$41</f>
        <v>6.9508871933663522E-5</v>
      </c>
    </row>
    <row r="171" spans="1:20">
      <c r="A171" t="s">
        <v>878</v>
      </c>
      <c r="B171" t="s">
        <v>879</v>
      </c>
      <c r="C171" t="s">
        <v>99</v>
      </c>
      <c r="D171" t="s">
        <v>122</v>
      </c>
      <c r="E171" t="s">
        <v>880</v>
      </c>
      <c r="F171" t="s">
        <v>553</v>
      </c>
      <c r="G171" t="s">
        <v>857</v>
      </c>
      <c r="H171" t="s">
        <v>149</v>
      </c>
      <c r="I171" t="s">
        <v>881</v>
      </c>
      <c r="J171" s="65">
        <v>0.74</v>
      </c>
      <c r="K171" t="s">
        <v>101</v>
      </c>
      <c r="L171" s="66">
        <v>5.5500000000000001E-2</v>
      </c>
      <c r="M171" s="66">
        <v>3.2099999999999997E-2</v>
      </c>
      <c r="N171" s="65">
        <v>360150.56</v>
      </c>
      <c r="O171" s="65">
        <v>103.1</v>
      </c>
      <c r="P171" s="65">
        <v>0</v>
      </c>
      <c r="Q171" s="65">
        <v>371.31522735999999</v>
      </c>
      <c r="R171" s="66">
        <v>8.9999999999999993E-3</v>
      </c>
      <c r="S171" s="66">
        <f t="shared" si="4"/>
        <v>7.1525484240925316E-4</v>
      </c>
      <c r="T171" s="66">
        <f>Q171/'סכום נכסי הקרן'!$C$41</f>
        <v>1.6514053926132248E-4</v>
      </c>
    </row>
    <row r="172" spans="1:20">
      <c r="A172" t="s">
        <v>882</v>
      </c>
      <c r="B172" t="s">
        <v>883</v>
      </c>
      <c r="C172" t="s">
        <v>99</v>
      </c>
      <c r="D172" t="s">
        <v>122</v>
      </c>
      <c r="E172" t="s">
        <v>884</v>
      </c>
      <c r="F172" t="s">
        <v>652</v>
      </c>
      <c r="G172" t="s">
        <v>885</v>
      </c>
      <c r="H172" t="s">
        <v>206</v>
      </c>
      <c r="I172" t="s">
        <v>634</v>
      </c>
      <c r="J172" s="65">
        <v>0.5</v>
      </c>
      <c r="K172" t="s">
        <v>101</v>
      </c>
      <c r="L172" s="66">
        <v>3.9E-2</v>
      </c>
      <c r="M172" s="66">
        <v>2.1399999999999999E-2</v>
      </c>
      <c r="N172" s="65">
        <v>1083836.46</v>
      </c>
      <c r="O172" s="65">
        <v>100.87</v>
      </c>
      <c r="P172" s="65">
        <v>0</v>
      </c>
      <c r="Q172" s="65">
        <v>1093.2658372020001</v>
      </c>
      <c r="R172" s="66">
        <v>1.6899999999999998E-2</v>
      </c>
      <c r="S172" s="66">
        <f t="shared" si="4"/>
        <v>2.1059294811553802E-3</v>
      </c>
      <c r="T172" s="66">
        <f>Q172/'סכום נכסי הקרן'!$C$41</f>
        <v>4.8622436304363763E-4</v>
      </c>
    </row>
    <row r="173" spans="1:20">
      <c r="A173" t="s">
        <v>886</v>
      </c>
      <c r="B173" t="s">
        <v>887</v>
      </c>
      <c r="C173" t="s">
        <v>99</v>
      </c>
      <c r="D173" t="s">
        <v>122</v>
      </c>
      <c r="E173" t="s">
        <v>884</v>
      </c>
      <c r="F173" t="s">
        <v>652</v>
      </c>
      <c r="G173" t="s">
        <v>885</v>
      </c>
      <c r="H173" t="s">
        <v>206</v>
      </c>
      <c r="I173" t="s">
        <v>888</v>
      </c>
      <c r="J173" s="65">
        <v>1.19</v>
      </c>
      <c r="K173" t="s">
        <v>101</v>
      </c>
      <c r="L173" s="66">
        <v>5.3999999999999999E-2</v>
      </c>
      <c r="M173" s="66">
        <v>2.2100000000000002E-2</v>
      </c>
      <c r="N173" s="65">
        <v>730120</v>
      </c>
      <c r="O173" s="65">
        <v>106.49</v>
      </c>
      <c r="P173" s="65">
        <v>0</v>
      </c>
      <c r="Q173" s="65">
        <v>777.50478799999996</v>
      </c>
      <c r="R173" s="66">
        <v>8.0999999999999996E-3</v>
      </c>
      <c r="S173" s="66">
        <f t="shared" si="4"/>
        <v>1.4976872038544554E-3</v>
      </c>
      <c r="T173" s="66">
        <f>Q173/'סכום נכסי הקרן'!$C$41</f>
        <v>3.4579125903741985E-4</v>
      </c>
    </row>
    <row r="174" spans="1:20">
      <c r="A174" t="s">
        <v>889</v>
      </c>
      <c r="B174" t="s">
        <v>890</v>
      </c>
      <c r="C174" t="s">
        <v>99</v>
      </c>
      <c r="D174" t="s">
        <v>122</v>
      </c>
      <c r="E174" t="s">
        <v>891</v>
      </c>
      <c r="F174" t="s">
        <v>652</v>
      </c>
      <c r="G174" t="s">
        <v>885</v>
      </c>
      <c r="H174" t="s">
        <v>206</v>
      </c>
      <c r="I174" t="s">
        <v>368</v>
      </c>
      <c r="J174" s="65">
        <v>2.15</v>
      </c>
      <c r="K174" t="s">
        <v>101</v>
      </c>
      <c r="L174" s="66">
        <v>4.8000000000000001E-2</v>
      </c>
      <c r="M174" s="66">
        <v>1.8700000000000001E-2</v>
      </c>
      <c r="N174" s="65">
        <v>1849000</v>
      </c>
      <c r="O174" s="65">
        <v>107.6</v>
      </c>
      <c r="P174" s="65">
        <v>0</v>
      </c>
      <c r="Q174" s="65">
        <v>1989.5239999999999</v>
      </c>
      <c r="R174" s="66">
        <v>8.6999999999999994E-3</v>
      </c>
      <c r="S174" s="66">
        <f t="shared" si="4"/>
        <v>3.8323682150254892E-3</v>
      </c>
      <c r="T174" s="66">
        <f>Q174/'סכום נכסי הקרן'!$C$41</f>
        <v>8.8483057527507299E-4</v>
      </c>
    </row>
    <row r="175" spans="1:20">
      <c r="A175" t="s">
        <v>892</v>
      </c>
      <c r="B175" t="s">
        <v>893</v>
      </c>
      <c r="C175" t="s">
        <v>99</v>
      </c>
      <c r="D175" t="s">
        <v>122</v>
      </c>
      <c r="E175" t="s">
        <v>894</v>
      </c>
      <c r="F175" t="s">
        <v>539</v>
      </c>
      <c r="G175" t="s">
        <v>885</v>
      </c>
      <c r="H175" t="s">
        <v>206</v>
      </c>
      <c r="I175" t="s">
        <v>895</v>
      </c>
      <c r="J175" s="65">
        <v>0.53</v>
      </c>
      <c r="K175" t="s">
        <v>101</v>
      </c>
      <c r="L175" s="66">
        <v>4.8500000000000001E-2</v>
      </c>
      <c r="M175" s="66">
        <v>1.9E-2</v>
      </c>
      <c r="N175" s="65">
        <v>380608.59</v>
      </c>
      <c r="O175" s="65">
        <v>102.77</v>
      </c>
      <c r="P175" s="65">
        <v>0</v>
      </c>
      <c r="Q175" s="65">
        <v>391.15144794299999</v>
      </c>
      <c r="R175" s="66">
        <v>2.9000000000000001E-2</v>
      </c>
      <c r="S175" s="66">
        <f t="shared" si="4"/>
        <v>7.5346483699515593E-4</v>
      </c>
      <c r="T175" s="66">
        <f>Q175/'סכום נכסי הקרן'!$C$41</f>
        <v>1.7396259643165022E-4</v>
      </c>
    </row>
    <row r="176" spans="1:20">
      <c r="A176" t="s">
        <v>896</v>
      </c>
      <c r="B176" t="s">
        <v>897</v>
      </c>
      <c r="C176" t="s">
        <v>99</v>
      </c>
      <c r="D176" t="s">
        <v>122</v>
      </c>
      <c r="E176" t="s">
        <v>898</v>
      </c>
      <c r="F176" t="s">
        <v>680</v>
      </c>
      <c r="G176" t="s">
        <v>885</v>
      </c>
      <c r="H176" t="s">
        <v>206</v>
      </c>
      <c r="I176" t="s">
        <v>899</v>
      </c>
      <c r="J176" s="65">
        <v>2.84</v>
      </c>
      <c r="K176" t="s">
        <v>101</v>
      </c>
      <c r="L176" s="66">
        <v>4.8000000000000001E-2</v>
      </c>
      <c r="M176" s="66">
        <v>2.4299999999999999E-2</v>
      </c>
      <c r="N176" s="65">
        <v>3630220</v>
      </c>
      <c r="O176" s="65">
        <v>106.79</v>
      </c>
      <c r="P176" s="65">
        <v>0</v>
      </c>
      <c r="Q176" s="65">
        <v>3876.7119379999999</v>
      </c>
      <c r="R176" s="66">
        <v>1.9E-3</v>
      </c>
      <c r="S176" s="66">
        <f t="shared" si="4"/>
        <v>7.4676091416846771E-3</v>
      </c>
      <c r="T176" s="66">
        <f>Q176/'סכום נכסי הקרן'!$C$41</f>
        <v>1.7241477128580923E-3</v>
      </c>
    </row>
    <row r="177" spans="1:20">
      <c r="A177" t="s">
        <v>900</v>
      </c>
      <c r="B177" t="s">
        <v>901</v>
      </c>
      <c r="C177" t="s">
        <v>99</v>
      </c>
      <c r="D177" t="s">
        <v>122</v>
      </c>
      <c r="E177" t="s">
        <v>902</v>
      </c>
      <c r="F177" t="s">
        <v>723</v>
      </c>
      <c r="G177" t="s">
        <v>903</v>
      </c>
      <c r="H177" t="s">
        <v>206</v>
      </c>
      <c r="I177" t="s">
        <v>795</v>
      </c>
      <c r="J177" s="65">
        <v>1.98</v>
      </c>
      <c r="K177" t="s">
        <v>101</v>
      </c>
      <c r="L177" s="66">
        <v>4.2999999999999997E-2</v>
      </c>
      <c r="M177" s="66">
        <v>7.2999999999999995E-2</v>
      </c>
      <c r="N177" s="65">
        <v>5315700.38</v>
      </c>
      <c r="O177" s="65">
        <v>96.01</v>
      </c>
      <c r="P177" s="65">
        <v>0</v>
      </c>
      <c r="Q177" s="65">
        <v>5103.603934838</v>
      </c>
      <c r="R177" s="66">
        <v>1.8E-3</v>
      </c>
      <c r="S177" s="66">
        <f t="shared" si="4"/>
        <v>9.830939210561003E-3</v>
      </c>
      <c r="T177" s="66">
        <f>Q177/'סכום נכסי הקרן'!$C$41</f>
        <v>2.2698016237244858E-3</v>
      </c>
    </row>
    <row r="178" spans="1:20">
      <c r="A178" t="s">
        <v>904</v>
      </c>
      <c r="B178" t="s">
        <v>905</v>
      </c>
      <c r="C178" t="s">
        <v>99</v>
      </c>
      <c r="D178" t="s">
        <v>122</v>
      </c>
      <c r="E178" t="s">
        <v>906</v>
      </c>
      <c r="F178" t="s">
        <v>131</v>
      </c>
      <c r="G178" t="s">
        <v>907</v>
      </c>
      <c r="H178" t="s">
        <v>149</v>
      </c>
      <c r="I178" t="s">
        <v>908</v>
      </c>
      <c r="J178" s="65">
        <v>3.23</v>
      </c>
      <c r="K178" t="s">
        <v>101</v>
      </c>
      <c r="L178" s="66">
        <v>3.85E-2</v>
      </c>
      <c r="M178" s="66">
        <v>3.3300000000000003E-2</v>
      </c>
      <c r="N178" s="65">
        <v>2576495.29</v>
      </c>
      <c r="O178" s="65">
        <v>102.06</v>
      </c>
      <c r="P178" s="65">
        <v>0</v>
      </c>
      <c r="Q178" s="65">
        <v>2629.5710929739998</v>
      </c>
      <c r="R178" s="66">
        <v>1.4E-3</v>
      </c>
      <c r="S178" s="66">
        <f t="shared" si="4"/>
        <v>5.0652742444239895E-3</v>
      </c>
      <c r="T178" s="66">
        <f>Q178/'סכום נכסי הקרן'!$C$41</f>
        <v>1.1694882308144496E-3</v>
      </c>
    </row>
    <row r="179" spans="1:20">
      <c r="A179" t="s">
        <v>909</v>
      </c>
      <c r="B179" t="s">
        <v>910</v>
      </c>
      <c r="C179" t="s">
        <v>122</v>
      </c>
      <c r="D179"/>
      <c r="E179" t="s">
        <v>911</v>
      </c>
      <c r="F179" t="s">
        <v>553</v>
      </c>
      <c r="G179" t="s">
        <v>912</v>
      </c>
      <c r="H179" t="s">
        <v>149</v>
      </c>
      <c r="I179" t="s">
        <v>681</v>
      </c>
      <c r="J179" s="65">
        <v>2.34</v>
      </c>
      <c r="K179" t="s">
        <v>101</v>
      </c>
      <c r="L179" s="66">
        <v>3.95E-2</v>
      </c>
      <c r="M179" s="66">
        <v>0.27629999999999999</v>
      </c>
      <c r="N179" s="65">
        <v>4295999.28</v>
      </c>
      <c r="O179" s="65">
        <v>62.1</v>
      </c>
      <c r="P179" s="65">
        <v>0</v>
      </c>
      <c r="Q179" s="65">
        <v>2667.8155528799998</v>
      </c>
      <c r="R179" s="66">
        <v>7.4000000000000003E-3</v>
      </c>
      <c r="S179" s="66">
        <f t="shared" si="4"/>
        <v>5.1389435505216144E-3</v>
      </c>
      <c r="T179" s="66">
        <f>Q179/'סכום נכסי הקרן'!$C$41</f>
        <v>1.1864972578278007E-3</v>
      </c>
    </row>
    <row r="180" spans="1:20">
      <c r="A180" t="s">
        <v>913</v>
      </c>
      <c r="B180" t="s">
        <v>914</v>
      </c>
      <c r="C180" t="s">
        <v>99</v>
      </c>
      <c r="D180" t="s">
        <v>122</v>
      </c>
      <c r="E180" t="s">
        <v>911</v>
      </c>
      <c r="F180" t="s">
        <v>553</v>
      </c>
      <c r="G180" t="s">
        <v>912</v>
      </c>
      <c r="H180" t="s">
        <v>149</v>
      </c>
      <c r="I180" t="s">
        <v>915</v>
      </c>
      <c r="J180" s="65">
        <v>0</v>
      </c>
      <c r="K180" t="s">
        <v>101</v>
      </c>
      <c r="L180" s="66">
        <v>0.03</v>
      </c>
      <c r="M180" s="66">
        <v>0</v>
      </c>
      <c r="N180" s="65">
        <v>7441181</v>
      </c>
      <c r="O180" s="65">
        <v>87</v>
      </c>
      <c r="P180" s="65">
        <v>0</v>
      </c>
      <c r="Q180" s="65">
        <v>6473.8274700000002</v>
      </c>
      <c r="R180" s="66">
        <v>9.1000000000000004E-3</v>
      </c>
      <c r="S180" s="66">
        <f t="shared" si="4"/>
        <v>1.2470365085109243E-2</v>
      </c>
      <c r="T180" s="66">
        <f>Q180/'סכום נכסי הקרן'!$C$41</f>
        <v>2.8792014997113236E-3</v>
      </c>
    </row>
    <row r="181" spans="1:20">
      <c r="A181" t="s">
        <v>916</v>
      </c>
      <c r="B181" t="s">
        <v>917</v>
      </c>
      <c r="C181" t="s">
        <v>99</v>
      </c>
      <c r="D181" t="s">
        <v>122</v>
      </c>
      <c r="E181" t="s">
        <v>918</v>
      </c>
      <c r="F181" t="s">
        <v>553</v>
      </c>
      <c r="G181" t="s">
        <v>223</v>
      </c>
      <c r="H181" t="s">
        <v>666</v>
      </c>
      <c r="I181" t="s">
        <v>919</v>
      </c>
      <c r="J181" s="65">
        <v>1.47</v>
      </c>
      <c r="K181" t="s">
        <v>101</v>
      </c>
      <c r="L181" s="66">
        <v>4.4999999999999998E-2</v>
      </c>
      <c r="M181" s="66">
        <v>4.4900000000000002E-2</v>
      </c>
      <c r="N181" s="65">
        <v>2205993</v>
      </c>
      <c r="O181" s="65">
        <v>100.08</v>
      </c>
      <c r="P181" s="65">
        <v>0</v>
      </c>
      <c r="Q181" s="65">
        <v>2207.7577944</v>
      </c>
      <c r="R181" s="66">
        <v>8.3000000000000001E-3</v>
      </c>
      <c r="S181" s="66">
        <f t="shared" si="4"/>
        <v>4.2527462839017467E-3</v>
      </c>
      <c r="T181" s="66">
        <f>Q181/'סכום נכסי הקרן'!$C$41</f>
        <v>9.8188893387914826E-4</v>
      </c>
    </row>
    <row r="182" spans="1:20">
      <c r="A182" t="s">
        <v>920</v>
      </c>
      <c r="B182" t="s">
        <v>921</v>
      </c>
      <c r="C182" t="s">
        <v>99</v>
      </c>
      <c r="D182" t="s">
        <v>122</v>
      </c>
      <c r="E182" t="s">
        <v>922</v>
      </c>
      <c r="F182" t="s">
        <v>680</v>
      </c>
      <c r="G182" t="s">
        <v>223</v>
      </c>
      <c r="H182" t="s">
        <v>666</v>
      </c>
      <c r="I182" t="s">
        <v>923</v>
      </c>
      <c r="J182" s="65">
        <v>1.24</v>
      </c>
      <c r="K182" t="s">
        <v>101</v>
      </c>
      <c r="L182" s="66">
        <v>5.4899999999999997E-2</v>
      </c>
      <c r="M182" s="66">
        <v>2.4799999999999999E-2</v>
      </c>
      <c r="N182" s="65">
        <v>6223086.2599999998</v>
      </c>
      <c r="O182" s="65">
        <v>104.92</v>
      </c>
      <c r="P182" s="65">
        <v>0</v>
      </c>
      <c r="Q182" s="65">
        <v>6529.2621039920004</v>
      </c>
      <c r="R182" s="66">
        <v>3.1899999999999998E-2</v>
      </c>
      <c r="S182" s="66">
        <f t="shared" si="4"/>
        <v>1.2577147375407079E-2</v>
      </c>
      <c r="T182" s="66">
        <f>Q182/'סכום נכסי הקרן'!$C$41</f>
        <v>2.903855768312911E-3</v>
      </c>
    </row>
    <row r="183" spans="1:20">
      <c r="A183" t="s">
        <v>924</v>
      </c>
      <c r="B183" t="s">
        <v>925</v>
      </c>
      <c r="C183" t="s">
        <v>99</v>
      </c>
      <c r="D183" t="s">
        <v>122</v>
      </c>
      <c r="E183" t="s">
        <v>926</v>
      </c>
      <c r="F183" t="s">
        <v>652</v>
      </c>
      <c r="G183" t="s">
        <v>223</v>
      </c>
      <c r="H183" t="s">
        <v>666</v>
      </c>
      <c r="I183" t="s">
        <v>927</v>
      </c>
      <c r="J183" s="65">
        <v>0</v>
      </c>
      <c r="K183" t="s">
        <v>101</v>
      </c>
      <c r="L183" s="66">
        <v>9.8500000000000004E-2</v>
      </c>
      <c r="M183" s="66">
        <v>0</v>
      </c>
      <c r="N183" s="65">
        <v>807298.8</v>
      </c>
      <c r="O183" s="65">
        <v>10</v>
      </c>
      <c r="P183" s="65">
        <v>0</v>
      </c>
      <c r="Q183" s="65">
        <v>80.729879999999994</v>
      </c>
      <c r="R183" s="66">
        <v>1.1299999999999999E-2</v>
      </c>
      <c r="S183" s="66">
        <f t="shared" si="4"/>
        <v>1.5550786324508873E-4</v>
      </c>
      <c r="T183" s="66">
        <f>Q183/'סכום נכסי הקרן'!$C$41</f>
        <v>3.5904199276956502E-5</v>
      </c>
    </row>
    <row r="184" spans="1:20">
      <c r="A184" t="s">
        <v>928</v>
      </c>
      <c r="B184">
        <v>42102330</v>
      </c>
      <c r="C184" t="s">
        <v>99</v>
      </c>
      <c r="D184" t="s">
        <v>122</v>
      </c>
      <c r="E184" t="s">
        <v>929</v>
      </c>
      <c r="F184" t="s">
        <v>652</v>
      </c>
      <c r="G184" t="s">
        <v>223</v>
      </c>
      <c r="H184" t="s">
        <v>666</v>
      </c>
      <c r="I184" t="s">
        <v>930</v>
      </c>
      <c r="J184" s="65">
        <v>3.49</v>
      </c>
      <c r="K184" t="s">
        <v>101</v>
      </c>
      <c r="L184" s="66">
        <v>4.53E-2</v>
      </c>
      <c r="M184" s="66">
        <v>3.4599999999999999E-2</v>
      </c>
      <c r="N184" s="65">
        <v>460000</v>
      </c>
      <c r="O184" s="65">
        <f>Q184*1000/N184*100</f>
        <v>104.68868852459016</v>
      </c>
      <c r="P184" s="65">
        <v>0</v>
      </c>
      <c r="Q184" s="65">
        <f>487.554-5.98603278688522</f>
        <v>481.56796721311474</v>
      </c>
      <c r="R184" s="66">
        <v>2.8E-3</v>
      </c>
      <c r="S184" s="66">
        <f t="shared" si="4"/>
        <v>9.2763182093906775E-4</v>
      </c>
      <c r="T184" s="66">
        <f>Q184/'סכום נכסי הקרן'!$C$41</f>
        <v>2.1417487874648804E-4</v>
      </c>
    </row>
    <row r="185" spans="1:20">
      <c r="A185" t="s">
        <v>931</v>
      </c>
      <c r="B185" t="s">
        <v>932</v>
      </c>
      <c r="C185" t="s">
        <v>99</v>
      </c>
      <c r="D185" t="s">
        <v>122</v>
      </c>
      <c r="E185" t="s">
        <v>933</v>
      </c>
      <c r="F185" t="s">
        <v>539</v>
      </c>
      <c r="G185" t="s">
        <v>223</v>
      </c>
      <c r="H185" t="s">
        <v>666</v>
      </c>
      <c r="I185" t="s">
        <v>934</v>
      </c>
      <c r="J185" s="65">
        <v>1</v>
      </c>
      <c r="K185" t="s">
        <v>101</v>
      </c>
      <c r="L185" s="66">
        <v>2.9000000000000001E-2</v>
      </c>
      <c r="M185" s="66">
        <v>-8.0000000000000004E-4</v>
      </c>
      <c r="N185" s="65">
        <v>2082638.79</v>
      </c>
      <c r="O185" s="65">
        <v>103</v>
      </c>
      <c r="P185" s="65">
        <v>0</v>
      </c>
      <c r="Q185" s="65">
        <v>2145.1179536999998</v>
      </c>
      <c r="R185" s="66">
        <v>3.2199999999999999E-2</v>
      </c>
      <c r="S185" s="66">
        <f t="shared" si="4"/>
        <v>4.1320847917594352E-3</v>
      </c>
      <c r="T185" s="66">
        <f>Q185/'סכום נכסי הקרן'!$C$41</f>
        <v>9.5403018662014547E-4</v>
      </c>
    </row>
    <row r="186" spans="1:20">
      <c r="A186" t="s">
        <v>935</v>
      </c>
      <c r="B186" t="s">
        <v>936</v>
      </c>
      <c r="C186" t="s">
        <v>99</v>
      </c>
      <c r="D186" t="s">
        <v>122</v>
      </c>
      <c r="E186" t="s">
        <v>937</v>
      </c>
      <c r="F186" t="s">
        <v>652</v>
      </c>
      <c r="G186" t="s">
        <v>223</v>
      </c>
      <c r="H186" t="s">
        <v>666</v>
      </c>
      <c r="I186" t="s">
        <v>938</v>
      </c>
      <c r="J186" s="65">
        <v>2.4</v>
      </c>
      <c r="K186" t="s">
        <v>101</v>
      </c>
      <c r="L186" s="66">
        <v>3.56E-2</v>
      </c>
      <c r="M186" s="66">
        <v>2.7799999999999998E-2</v>
      </c>
      <c r="N186" s="65">
        <v>581733</v>
      </c>
      <c r="O186" s="65">
        <v>103.54</v>
      </c>
      <c r="P186" s="65">
        <v>0</v>
      </c>
      <c r="Q186" s="65">
        <v>602.32634819999998</v>
      </c>
      <c r="R186" s="66">
        <v>4.7999999999999996E-3</v>
      </c>
      <c r="S186" s="66">
        <f t="shared" si="4"/>
        <v>1.1602455421065819E-3</v>
      </c>
      <c r="T186" s="66">
        <f>Q186/'סכום נכסי הקרן'!$C$41</f>
        <v>2.6788154813972586E-4</v>
      </c>
    </row>
    <row r="187" spans="1:20">
      <c r="A187" t="s">
        <v>344</v>
      </c>
      <c r="B187"/>
      <c r="C187"/>
      <c r="D187"/>
      <c r="E187"/>
      <c r="F187"/>
      <c r="G187"/>
      <c r="H187"/>
      <c r="I187"/>
      <c r="J187" s="65">
        <v>2.67</v>
      </c>
      <c r="K187"/>
      <c r="L187" s="66"/>
      <c r="M187" s="66">
        <v>3.0499999999999999E-2</v>
      </c>
      <c r="N187" s="65">
        <v>44223396.880000003</v>
      </c>
      <c r="O187" s="65"/>
      <c r="P187" s="65">
        <v>68.246870000000001</v>
      </c>
      <c r="Q187" s="65">
        <v>41130.887765198997</v>
      </c>
      <c r="R187" s="66"/>
      <c r="S187" s="66">
        <f t="shared" si="4"/>
        <v>7.9229356834664685E-2</v>
      </c>
      <c r="T187" s="66">
        <f>Q187/'סכום נכסי הקרן'!$C$41</f>
        <v>1.8292750971013919E-2</v>
      </c>
    </row>
    <row r="188" spans="1:20">
      <c r="A188" t="s">
        <v>939</v>
      </c>
      <c r="B188" t="s">
        <v>940</v>
      </c>
      <c r="C188" t="s">
        <v>99</v>
      </c>
      <c r="D188" t="s">
        <v>122</v>
      </c>
      <c r="E188" t="s">
        <v>349</v>
      </c>
      <c r="F188" t="s">
        <v>350</v>
      </c>
      <c r="G188" t="s">
        <v>205</v>
      </c>
      <c r="H188" t="s">
        <v>206</v>
      </c>
      <c r="I188" t="s">
        <v>603</v>
      </c>
      <c r="J188" s="65">
        <v>2.06</v>
      </c>
      <c r="K188" t="s">
        <v>101</v>
      </c>
      <c r="L188" s="66">
        <v>2.9000000000000001E-2</v>
      </c>
      <c r="M188" s="66">
        <v>1.9400000000000001E-2</v>
      </c>
      <c r="N188" s="65">
        <v>8503000</v>
      </c>
      <c r="O188" s="65">
        <v>94.02</v>
      </c>
      <c r="P188" s="65">
        <v>0</v>
      </c>
      <c r="Q188" s="65">
        <v>7994.5205999999998</v>
      </c>
      <c r="R188" s="66">
        <v>9.5999999999999992E-3</v>
      </c>
      <c r="S188" s="66">
        <f t="shared" si="4"/>
        <v>1.5399636617505747E-2</v>
      </c>
      <c r="T188" s="66">
        <f>Q188/'סכום נכסי הקרן'!$C$41</f>
        <v>3.5555219547723084E-3</v>
      </c>
    </row>
    <row r="189" spans="1:20">
      <c r="A189" t="s">
        <v>941</v>
      </c>
      <c r="B189" t="s">
        <v>942</v>
      </c>
      <c r="C189" t="s">
        <v>99</v>
      </c>
      <c r="D189" t="s">
        <v>122</v>
      </c>
      <c r="E189" t="s">
        <v>349</v>
      </c>
      <c r="F189" t="s">
        <v>350</v>
      </c>
      <c r="G189" t="s">
        <v>205</v>
      </c>
      <c r="H189" t="s">
        <v>206</v>
      </c>
      <c r="I189" t="s">
        <v>674</v>
      </c>
      <c r="J189" s="65">
        <v>4.51</v>
      </c>
      <c r="K189" t="s">
        <v>101</v>
      </c>
      <c r="L189" s="66">
        <v>2.47E-2</v>
      </c>
      <c r="M189" s="66">
        <v>2.9100000000000001E-2</v>
      </c>
      <c r="N189" s="65">
        <v>4425000</v>
      </c>
      <c r="O189" s="65">
        <v>92.99</v>
      </c>
      <c r="P189" s="65">
        <v>0</v>
      </c>
      <c r="Q189" s="65">
        <v>4114.8074999999999</v>
      </c>
      <c r="R189" s="66">
        <v>1.5599999999999999E-2</v>
      </c>
      <c r="S189" s="66">
        <f t="shared" si="4"/>
        <v>7.9262464156996826E-3</v>
      </c>
      <c r="T189" s="66">
        <f>Q189/'סכום נכסי הקרן'!$C$41</f>
        <v>1.8300394905370256E-3</v>
      </c>
    </row>
    <row r="190" spans="1:20">
      <c r="A190" t="s">
        <v>943</v>
      </c>
      <c r="B190" t="s">
        <v>944</v>
      </c>
      <c r="C190" t="s">
        <v>99</v>
      </c>
      <c r="D190" t="s">
        <v>122</v>
      </c>
      <c r="E190" t="s">
        <v>945</v>
      </c>
      <c r="F190" t="s">
        <v>723</v>
      </c>
      <c r="G190" t="s">
        <v>477</v>
      </c>
      <c r="H190" t="s">
        <v>206</v>
      </c>
      <c r="I190" t="s">
        <v>946</v>
      </c>
      <c r="J190" s="65">
        <v>5.01</v>
      </c>
      <c r="K190" t="s">
        <v>101</v>
      </c>
      <c r="L190" s="66">
        <v>3.7699999999999997E-2</v>
      </c>
      <c r="M190" s="66">
        <v>3.4000000000000002E-2</v>
      </c>
      <c r="N190" s="65">
        <v>630052</v>
      </c>
      <c r="O190" s="65">
        <v>98.4</v>
      </c>
      <c r="P190" s="65">
        <v>0</v>
      </c>
      <c r="Q190" s="65">
        <v>619.97116800000003</v>
      </c>
      <c r="R190" s="66">
        <v>4.5999999999999999E-3</v>
      </c>
      <c r="S190" s="66">
        <f t="shared" si="4"/>
        <v>1.1942342984932214E-3</v>
      </c>
      <c r="T190" s="66">
        <f>Q190/'סכום נכסי הקרן'!$C$41</f>
        <v>2.7572899107293958E-4</v>
      </c>
    </row>
    <row r="191" spans="1:20">
      <c r="A191" t="s">
        <v>947</v>
      </c>
      <c r="B191" t="s">
        <v>948</v>
      </c>
      <c r="C191" t="s">
        <v>99</v>
      </c>
      <c r="D191" t="s">
        <v>122</v>
      </c>
      <c r="E191" t="s">
        <v>945</v>
      </c>
      <c r="F191" t="s">
        <v>723</v>
      </c>
      <c r="G191" t="s">
        <v>477</v>
      </c>
      <c r="H191" t="s">
        <v>206</v>
      </c>
      <c r="I191" t="s">
        <v>949</v>
      </c>
      <c r="J191" s="65">
        <v>2.19</v>
      </c>
      <c r="K191" t="s">
        <v>101</v>
      </c>
      <c r="L191" s="66">
        <v>3.49E-2</v>
      </c>
      <c r="M191" s="66">
        <v>2.2700000000000001E-2</v>
      </c>
      <c r="N191" s="65">
        <v>6094550.7300000004</v>
      </c>
      <c r="O191" s="65">
        <v>93.44</v>
      </c>
      <c r="P191" s="65">
        <v>0</v>
      </c>
      <c r="Q191" s="65">
        <v>5694.7482021120004</v>
      </c>
      <c r="R191" s="66">
        <v>4.0000000000000001E-3</v>
      </c>
      <c r="S191" s="66">
        <f t="shared" si="4"/>
        <v>1.0969645001692657E-2</v>
      </c>
      <c r="T191" s="66">
        <f>Q191/'סכום נכסי הקרן'!$C$41</f>
        <v>2.5327099988346207E-3</v>
      </c>
    </row>
    <row r="192" spans="1:20">
      <c r="A192" t="s">
        <v>950</v>
      </c>
      <c r="B192" t="s">
        <v>951</v>
      </c>
      <c r="C192" t="s">
        <v>99</v>
      </c>
      <c r="D192" t="s">
        <v>122</v>
      </c>
      <c r="E192" t="s">
        <v>952</v>
      </c>
      <c r="F192" t="s">
        <v>723</v>
      </c>
      <c r="G192" t="s">
        <v>545</v>
      </c>
      <c r="H192" t="s">
        <v>149</v>
      </c>
      <c r="I192" t="s">
        <v>953</v>
      </c>
      <c r="J192" s="65">
        <v>4.13</v>
      </c>
      <c r="K192" t="s">
        <v>101</v>
      </c>
      <c r="L192" s="66">
        <v>5.4800000000000001E-2</v>
      </c>
      <c r="M192" s="66">
        <v>3.8800000000000001E-2</v>
      </c>
      <c r="N192" s="65">
        <v>1340244.77</v>
      </c>
      <c r="O192" s="65">
        <v>101.59</v>
      </c>
      <c r="P192" s="65">
        <v>0</v>
      </c>
      <c r="Q192" s="65">
        <v>1361.5546618430001</v>
      </c>
      <c r="R192" s="66">
        <v>5.1000000000000004E-3</v>
      </c>
      <c r="S192" s="66">
        <f t="shared" si="4"/>
        <v>2.6227272498682559E-3</v>
      </c>
      <c r="T192" s="66">
        <f>Q192/'סכום נכסי הקרן'!$C$41</f>
        <v>6.0554443912563978E-4</v>
      </c>
    </row>
    <row r="193" spans="1:20">
      <c r="A193" t="s">
        <v>954</v>
      </c>
      <c r="B193" t="s">
        <v>955</v>
      </c>
      <c r="C193" t="s">
        <v>99</v>
      </c>
      <c r="D193" t="s">
        <v>122</v>
      </c>
      <c r="E193" t="s">
        <v>956</v>
      </c>
      <c r="F193" t="s">
        <v>553</v>
      </c>
      <c r="G193" t="s">
        <v>545</v>
      </c>
      <c r="H193" t="s">
        <v>149</v>
      </c>
      <c r="I193" t="s">
        <v>957</v>
      </c>
      <c r="J193" s="65">
        <v>4.82</v>
      </c>
      <c r="K193" t="s">
        <v>101</v>
      </c>
      <c r="L193" s="66">
        <v>4.2999999999999997E-2</v>
      </c>
      <c r="M193" s="66">
        <v>5.1700000000000003E-2</v>
      </c>
      <c r="N193" s="65">
        <v>1223311.3899999999</v>
      </c>
      <c r="O193" s="65">
        <v>97.2</v>
      </c>
      <c r="P193" s="65">
        <v>0</v>
      </c>
      <c r="Q193" s="65">
        <v>1189.0586710800001</v>
      </c>
      <c r="R193" s="66">
        <v>8.9999999999999998E-4</v>
      </c>
      <c r="S193" s="66">
        <f t="shared" si="4"/>
        <v>2.2904527197698749E-3</v>
      </c>
      <c r="T193" s="66">
        <f>Q193/'סכום נכסי הקרן'!$C$41</f>
        <v>5.2882773365263772E-4</v>
      </c>
    </row>
    <row r="194" spans="1:20">
      <c r="A194" t="s">
        <v>958</v>
      </c>
      <c r="B194" t="s">
        <v>959</v>
      </c>
      <c r="C194" t="s">
        <v>99</v>
      </c>
      <c r="D194" t="s">
        <v>122</v>
      </c>
      <c r="E194" t="s">
        <v>960</v>
      </c>
      <c r="F194" t="s">
        <v>128</v>
      </c>
      <c r="G194" t="s">
        <v>592</v>
      </c>
      <c r="H194" t="s">
        <v>206</v>
      </c>
      <c r="I194" t="s">
        <v>532</v>
      </c>
      <c r="J194" s="65">
        <v>2.37</v>
      </c>
      <c r="K194" t="s">
        <v>101</v>
      </c>
      <c r="L194" s="66">
        <v>3.3700000000000001E-2</v>
      </c>
      <c r="M194" s="66">
        <v>2.86E-2</v>
      </c>
      <c r="N194" s="65">
        <v>4393165.16</v>
      </c>
      <c r="O194" s="65">
        <v>95.27</v>
      </c>
      <c r="P194" s="65">
        <v>68.246870000000001</v>
      </c>
      <c r="Q194" s="65">
        <v>4253.6153179319999</v>
      </c>
      <c r="R194" s="66">
        <v>1.26E-2</v>
      </c>
      <c r="S194" s="66">
        <f t="shared" si="4"/>
        <v>8.1936282967122482E-3</v>
      </c>
      <c r="T194" s="66">
        <f>Q194/'סכום נכסי הקרן'!$C$41</f>
        <v>1.8917735542595285E-3</v>
      </c>
    </row>
    <row r="195" spans="1:20">
      <c r="A195" t="s">
        <v>961</v>
      </c>
      <c r="B195" t="s">
        <v>962</v>
      </c>
      <c r="C195" t="s">
        <v>99</v>
      </c>
      <c r="D195" t="s">
        <v>122</v>
      </c>
      <c r="E195" t="s">
        <v>963</v>
      </c>
      <c r="F195" t="s">
        <v>723</v>
      </c>
      <c r="G195" t="s">
        <v>599</v>
      </c>
      <c r="H195" t="s">
        <v>149</v>
      </c>
      <c r="I195" t="s">
        <v>795</v>
      </c>
      <c r="J195" s="65">
        <v>4.54</v>
      </c>
      <c r="K195" t="s">
        <v>101</v>
      </c>
      <c r="L195" s="66">
        <v>4.6899999999999997E-2</v>
      </c>
      <c r="M195" s="66">
        <v>5.9900000000000002E-2</v>
      </c>
      <c r="N195" s="65">
        <v>4287755.67</v>
      </c>
      <c r="O195" s="65">
        <v>89.05</v>
      </c>
      <c r="P195" s="65">
        <v>0</v>
      </c>
      <c r="Q195" s="65">
        <v>3818.2464241349999</v>
      </c>
      <c r="R195" s="66">
        <v>2.3999999999999998E-3</v>
      </c>
      <c r="S195" s="66">
        <f t="shared" si="4"/>
        <v>7.3549885465014281E-3</v>
      </c>
      <c r="T195" s="66">
        <f>Q195/'סכום נכסי הקרן'!$C$41</f>
        <v>1.6981454760080113E-3</v>
      </c>
    </row>
    <row r="196" spans="1:20">
      <c r="A196" t="s">
        <v>964</v>
      </c>
      <c r="B196" t="s">
        <v>965</v>
      </c>
      <c r="C196" t="s">
        <v>99</v>
      </c>
      <c r="D196" t="s">
        <v>122</v>
      </c>
      <c r="E196" t="s">
        <v>966</v>
      </c>
      <c r="F196" t="s">
        <v>723</v>
      </c>
      <c r="G196" t="s">
        <v>630</v>
      </c>
      <c r="H196" t="s">
        <v>149</v>
      </c>
      <c r="I196" t="s">
        <v>681</v>
      </c>
      <c r="J196" s="65">
        <v>0.5</v>
      </c>
      <c r="K196" t="s">
        <v>101</v>
      </c>
      <c r="L196" s="66">
        <v>4.4999999999999998E-2</v>
      </c>
      <c r="M196" s="66">
        <v>3.39E-2</v>
      </c>
      <c r="N196" s="65">
        <v>1811297</v>
      </c>
      <c r="O196" s="65">
        <v>85.83</v>
      </c>
      <c r="P196" s="65">
        <v>0</v>
      </c>
      <c r="Q196" s="65">
        <v>1554.6362151000001</v>
      </c>
      <c r="R196" s="66">
        <v>1.1999999999999999E-3</v>
      </c>
      <c r="S196" s="66">
        <f t="shared" si="4"/>
        <v>2.9946552123406253E-3</v>
      </c>
      <c r="T196" s="66">
        <f>Q196/'סכום נכסי הקרן'!$C$41</f>
        <v>6.9141646773318403E-4</v>
      </c>
    </row>
    <row r="197" spans="1:20">
      <c r="A197" t="s">
        <v>967</v>
      </c>
      <c r="B197" t="s">
        <v>968</v>
      </c>
      <c r="C197" t="s">
        <v>99</v>
      </c>
      <c r="D197" t="s">
        <v>122</v>
      </c>
      <c r="E197" t="s">
        <v>969</v>
      </c>
      <c r="F197" t="s">
        <v>680</v>
      </c>
      <c r="G197" t="s">
        <v>625</v>
      </c>
      <c r="H197" t="s">
        <v>206</v>
      </c>
      <c r="I197" t="s">
        <v>970</v>
      </c>
      <c r="J197" s="65">
        <v>1.92</v>
      </c>
      <c r="K197" t="s">
        <v>101</v>
      </c>
      <c r="L197" s="66">
        <v>5.2499999999999998E-2</v>
      </c>
      <c r="M197" s="66">
        <v>2.1700000000000001E-2</v>
      </c>
      <c r="N197" s="65">
        <v>3073015.38</v>
      </c>
      <c r="O197" s="65">
        <v>89.99</v>
      </c>
      <c r="P197" s="65">
        <v>0</v>
      </c>
      <c r="Q197" s="65">
        <v>2765.4065404620001</v>
      </c>
      <c r="R197" s="66">
        <v>3.5999999999999999E-3</v>
      </c>
      <c r="S197" s="66">
        <f t="shared" si="4"/>
        <v>5.3269305257389052E-3</v>
      </c>
      <c r="T197" s="66">
        <f>Q197/'סכום נכסי הקרן'!$C$41</f>
        <v>1.2299003480563397E-3</v>
      </c>
    </row>
    <row r="198" spans="1:20">
      <c r="A198" t="s">
        <v>971</v>
      </c>
      <c r="B198" t="s">
        <v>972</v>
      </c>
      <c r="C198" t="s">
        <v>99</v>
      </c>
      <c r="D198" t="s">
        <v>122</v>
      </c>
      <c r="E198" t="s">
        <v>840</v>
      </c>
      <c r="F198" t="s">
        <v>425</v>
      </c>
      <c r="G198" t="s">
        <v>662</v>
      </c>
      <c r="H198" t="s">
        <v>206</v>
      </c>
      <c r="I198" t="s">
        <v>596</v>
      </c>
      <c r="J198" s="65">
        <v>2.73</v>
      </c>
      <c r="K198" t="s">
        <v>101</v>
      </c>
      <c r="L198" s="66">
        <v>4.7E-2</v>
      </c>
      <c r="M198" s="66">
        <v>3.9699999999999999E-2</v>
      </c>
      <c r="N198" s="65">
        <v>1133910.03</v>
      </c>
      <c r="O198" s="65">
        <v>92.25</v>
      </c>
      <c r="P198" s="65">
        <v>0</v>
      </c>
      <c r="Q198" s="65">
        <v>1046.0320026750001</v>
      </c>
      <c r="R198" s="66">
        <v>1.8E-3</v>
      </c>
      <c r="S198" s="66">
        <f t="shared" si="4"/>
        <v>2.0149441770750832E-3</v>
      </c>
      <c r="T198" s="66">
        <f>Q198/'סכום נכסי הקרן'!$C$41</f>
        <v>4.6521735786200975E-4</v>
      </c>
    </row>
    <row r="199" spans="1:20">
      <c r="A199" t="s">
        <v>973</v>
      </c>
      <c r="B199" t="s">
        <v>974</v>
      </c>
      <c r="C199" t="s">
        <v>99</v>
      </c>
      <c r="D199" t="s">
        <v>122</v>
      </c>
      <c r="E199" t="s">
        <v>840</v>
      </c>
      <c r="F199" t="s">
        <v>425</v>
      </c>
      <c r="G199" t="s">
        <v>662</v>
      </c>
      <c r="H199" t="s">
        <v>206</v>
      </c>
      <c r="I199" t="s">
        <v>368</v>
      </c>
      <c r="J199" s="65">
        <v>1.45</v>
      </c>
      <c r="K199" t="s">
        <v>101</v>
      </c>
      <c r="L199" s="66">
        <v>6.7000000000000004E-2</v>
      </c>
      <c r="M199" s="66">
        <v>3.1399999999999997E-2</v>
      </c>
      <c r="N199" s="65">
        <v>2657020.4500000002</v>
      </c>
      <c r="O199" s="65">
        <v>88.48</v>
      </c>
      <c r="P199" s="65">
        <v>0</v>
      </c>
      <c r="Q199" s="65">
        <v>2350.93169416</v>
      </c>
      <c r="R199" s="66">
        <v>3.2000000000000002E-3</v>
      </c>
      <c r="S199" s="66">
        <f t="shared" si="4"/>
        <v>4.5285384345174068E-3</v>
      </c>
      <c r="T199" s="66">
        <f>Q199/'סכום נכסי הקרן'!$C$41</f>
        <v>1.0455647900583229E-3</v>
      </c>
    </row>
    <row r="200" spans="1:20">
      <c r="A200" t="s">
        <v>975</v>
      </c>
      <c r="B200" t="s">
        <v>976</v>
      </c>
      <c r="C200" t="s">
        <v>99</v>
      </c>
      <c r="D200" t="s">
        <v>122</v>
      </c>
      <c r="E200" t="s">
        <v>977</v>
      </c>
      <c r="F200" t="s">
        <v>645</v>
      </c>
      <c r="G200" t="s">
        <v>662</v>
      </c>
      <c r="H200" t="s">
        <v>206</v>
      </c>
      <c r="I200" t="s">
        <v>978</v>
      </c>
      <c r="J200" s="65">
        <v>1.87</v>
      </c>
      <c r="K200" t="s">
        <v>101</v>
      </c>
      <c r="L200" s="66">
        <v>3.8300000000000001E-2</v>
      </c>
      <c r="M200" s="66">
        <v>3.1099999999999999E-2</v>
      </c>
      <c r="N200" s="65">
        <v>4651074.3</v>
      </c>
      <c r="O200" s="65">
        <v>93.9</v>
      </c>
      <c r="P200" s="65">
        <v>0</v>
      </c>
      <c r="Q200" s="65">
        <v>4367.3587676999996</v>
      </c>
      <c r="R200" s="66">
        <v>1.12E-2</v>
      </c>
      <c r="S200" s="66">
        <f t="shared" si="4"/>
        <v>8.4127293387495534E-3</v>
      </c>
      <c r="T200" s="66">
        <f>Q200/'סכום נכסי הקרן'!$C$41</f>
        <v>1.942360369041351E-3</v>
      </c>
    </row>
    <row r="201" spans="1:20">
      <c r="A201" s="67" t="s">
        <v>979</v>
      </c>
      <c r="B201" s="14"/>
      <c r="C201" s="14"/>
      <c r="D201" s="14"/>
      <c r="E201" s="14"/>
      <c r="J201" s="69">
        <v>0</v>
      </c>
      <c r="M201" s="68">
        <v>0</v>
      </c>
      <c r="N201" s="69">
        <v>0</v>
      </c>
      <c r="P201" s="69">
        <v>0</v>
      </c>
      <c r="Q201" s="69">
        <v>0</v>
      </c>
      <c r="S201" s="68">
        <f t="shared" si="4"/>
        <v>0</v>
      </c>
      <c r="T201" s="68">
        <f>Q201/'סכום נכסי הקרן'!$C$41</f>
        <v>0</v>
      </c>
    </row>
    <row r="202" spans="1:20">
      <c r="A202" t="s">
        <v>223</v>
      </c>
      <c r="B202" t="s">
        <v>223</v>
      </c>
      <c r="C202" s="14"/>
      <c r="D202" s="14"/>
      <c r="E202" s="14"/>
      <c r="F202" t="s">
        <v>223</v>
      </c>
      <c r="G202" t="s">
        <v>223</v>
      </c>
      <c r="J202" s="65">
        <v>0</v>
      </c>
      <c r="K202" t="s">
        <v>223</v>
      </c>
      <c r="L202" s="66">
        <v>0</v>
      </c>
      <c r="M202" s="66">
        <v>0</v>
      </c>
      <c r="N202" s="65">
        <v>0</v>
      </c>
      <c r="O202" s="65">
        <v>0</v>
      </c>
      <c r="Q202" s="65">
        <v>0</v>
      </c>
      <c r="R202" s="66">
        <v>0</v>
      </c>
      <c r="S202" s="66">
        <f t="shared" si="4"/>
        <v>0</v>
      </c>
      <c r="T202" s="66">
        <f>Q202/'סכום נכסי הקרן'!$C$41</f>
        <v>0</v>
      </c>
    </row>
    <row r="203" spans="1:20">
      <c r="A203" s="67" t="s">
        <v>228</v>
      </c>
      <c r="B203" s="14"/>
      <c r="C203" s="14"/>
      <c r="D203" s="14"/>
      <c r="E203" s="14"/>
      <c r="J203" s="69">
        <v>4.5599999999999996</v>
      </c>
      <c r="M203" s="68">
        <v>3.2099999999999997E-2</v>
      </c>
      <c r="N203" s="69">
        <v>648000</v>
      </c>
      <c r="P203" s="69">
        <v>0</v>
      </c>
      <c r="Q203" s="69">
        <v>2234.9693878708399</v>
      </c>
      <c r="S203" s="68">
        <f t="shared" ref="S203:S209" si="5">Q203/$Q$10</f>
        <v>4.3051632670081793E-3</v>
      </c>
      <c r="T203" s="68">
        <f>Q203/'סכום נכסי הקרן'!$C$41</f>
        <v>9.9399115024092848E-4</v>
      </c>
    </row>
    <row r="204" spans="1:20">
      <c r="A204" s="67" t="s">
        <v>345</v>
      </c>
      <c r="B204" s="14"/>
      <c r="C204" s="14"/>
      <c r="D204" s="14"/>
      <c r="E204" s="14"/>
      <c r="J204" s="69">
        <v>6.83</v>
      </c>
      <c r="M204" s="68">
        <v>3.5000000000000003E-2</v>
      </c>
      <c r="N204" s="69">
        <v>200000</v>
      </c>
      <c r="P204" s="69">
        <v>0</v>
      </c>
      <c r="Q204" s="69">
        <v>691.43513397083996</v>
      </c>
      <c r="S204" s="68">
        <f t="shared" si="5"/>
        <v>1.3318934731029824E-3</v>
      </c>
      <c r="T204" s="68">
        <f>Q204/'סכום נכסי הקרן'!$C$41</f>
        <v>3.0751222270091518E-4</v>
      </c>
    </row>
    <row r="205" spans="1:20">
      <c r="A205" t="s">
        <v>980</v>
      </c>
      <c r="B205" t="s">
        <v>981</v>
      </c>
      <c r="C205" t="s">
        <v>336</v>
      </c>
      <c r="D205" t="s">
        <v>435</v>
      </c>
      <c r="E205" t="s">
        <v>982</v>
      </c>
      <c r="F205" t="s">
        <v>983</v>
      </c>
      <c r="G205" t="s">
        <v>984</v>
      </c>
      <c r="H205" t="s">
        <v>985</v>
      </c>
      <c r="I205" t="s">
        <v>986</v>
      </c>
      <c r="J205" s="65">
        <v>6.83</v>
      </c>
      <c r="K205" t="s">
        <v>109</v>
      </c>
      <c r="L205" s="66">
        <v>1.6299999999999999E-2</v>
      </c>
      <c r="M205" s="66">
        <v>3.5000000000000003E-2</v>
      </c>
      <c r="N205" s="65">
        <v>200000</v>
      </c>
      <c r="O205" s="65">
        <v>89.222041649999994</v>
      </c>
      <c r="P205" s="65">
        <v>0</v>
      </c>
      <c r="Q205" s="65">
        <v>691.43513397083996</v>
      </c>
      <c r="R205" s="66">
        <v>2.9999999999999997E-4</v>
      </c>
      <c r="S205" s="66">
        <f t="shared" si="5"/>
        <v>1.3318934731029824E-3</v>
      </c>
      <c r="T205" s="66">
        <f>Q205/'סכום נכסי הקרן'!$C$41</f>
        <v>3.0751222270091518E-4</v>
      </c>
    </row>
    <row r="206" spans="1:20">
      <c r="A206" s="67" t="s">
        <v>346</v>
      </c>
      <c r="B206" s="14"/>
      <c r="C206" s="14"/>
      <c r="D206" s="14"/>
      <c r="E206" s="14"/>
      <c r="J206" s="69">
        <v>3.55</v>
      </c>
      <c r="M206" s="68">
        <v>3.0800000000000001E-2</v>
      </c>
      <c r="N206" s="69">
        <v>448000</v>
      </c>
      <c r="P206" s="69">
        <v>0</v>
      </c>
      <c r="Q206" s="69">
        <v>1543.5342539000001</v>
      </c>
      <c r="S206" s="68">
        <f t="shared" si="5"/>
        <v>2.9732697939051974E-3</v>
      </c>
      <c r="T206" s="68">
        <f>Q206/'סכום נכסי הקרן'!$C$41</f>
        <v>6.8647892754001346E-4</v>
      </c>
    </row>
    <row r="207" spans="1:20">
      <c r="A207" t="s">
        <v>987</v>
      </c>
      <c r="B207" t="s">
        <v>988</v>
      </c>
      <c r="C207" t="s">
        <v>989</v>
      </c>
      <c r="D207" t="s">
        <v>435</v>
      </c>
      <c r="E207" t="s">
        <v>990</v>
      </c>
      <c r="F207" t="s">
        <v>991</v>
      </c>
      <c r="G207" t="s">
        <v>992</v>
      </c>
      <c r="H207" t="s">
        <v>985</v>
      </c>
      <c r="I207" t="s">
        <v>993</v>
      </c>
      <c r="J207" s="65">
        <v>1.92</v>
      </c>
      <c r="K207" t="s">
        <v>105</v>
      </c>
      <c r="L207" s="66">
        <v>5.2499999999999998E-2</v>
      </c>
      <c r="M207" s="66">
        <v>3.0099999999999998E-2</v>
      </c>
      <c r="N207" s="65">
        <v>250000</v>
      </c>
      <c r="O207" s="65">
        <v>109.35475</v>
      </c>
      <c r="P207" s="65">
        <v>0</v>
      </c>
      <c r="Q207" s="65">
        <v>891.24121249999996</v>
      </c>
      <c r="R207" s="66">
        <v>4.0000000000000002E-4</v>
      </c>
      <c r="S207" s="66">
        <f t="shared" si="5"/>
        <v>1.7167747133011602E-3</v>
      </c>
      <c r="T207" s="66">
        <f>Q207/'סכום נכסי הקרן'!$C$41</f>
        <v>3.9637494936740073E-4</v>
      </c>
    </row>
    <row r="208" spans="1:20">
      <c r="A208" t="s">
        <v>994</v>
      </c>
      <c r="B208" t="s">
        <v>995</v>
      </c>
      <c r="C208" t="s">
        <v>122</v>
      </c>
      <c r="D208" t="s">
        <v>435</v>
      </c>
      <c r="E208" t="s">
        <v>996</v>
      </c>
      <c r="F208" t="s">
        <v>997</v>
      </c>
      <c r="G208" t="s">
        <v>998</v>
      </c>
      <c r="H208" t="s">
        <v>326</v>
      </c>
      <c r="I208" t="s">
        <v>999</v>
      </c>
      <c r="J208" s="65">
        <v>8.5399999999999991</v>
      </c>
      <c r="K208" t="s">
        <v>105</v>
      </c>
      <c r="L208" s="66">
        <v>2.4500000000000001E-2</v>
      </c>
      <c r="M208" s="66">
        <v>2.6800000000000001E-2</v>
      </c>
      <c r="N208" s="65">
        <v>108000</v>
      </c>
      <c r="O208" s="65">
        <v>99.270499999999998</v>
      </c>
      <c r="P208" s="65">
        <v>0</v>
      </c>
      <c r="Q208" s="65">
        <v>349.51157640000002</v>
      </c>
      <c r="R208" s="66">
        <v>0</v>
      </c>
      <c r="S208" s="66">
        <f t="shared" si="5"/>
        <v>6.7325503797833705E-4</v>
      </c>
      <c r="T208" s="66">
        <f>Q208/'סכום נכסי הקרן'!$C$41</f>
        <v>1.5544347754101466E-4</v>
      </c>
    </row>
    <row r="209" spans="1:20">
      <c r="A209" t="s">
        <v>1000</v>
      </c>
      <c r="B209" t="s">
        <v>1001</v>
      </c>
      <c r="C209" t="s">
        <v>122</v>
      </c>
      <c r="D209" t="s">
        <v>435</v>
      </c>
      <c r="E209" t="s">
        <v>1002</v>
      </c>
      <c r="F209" t="s">
        <v>1003</v>
      </c>
      <c r="G209" t="s">
        <v>1004</v>
      </c>
      <c r="H209" t="s">
        <v>326</v>
      </c>
      <c r="I209" t="s">
        <v>792</v>
      </c>
      <c r="J209" s="65">
        <v>2.59</v>
      </c>
      <c r="K209" t="s">
        <v>105</v>
      </c>
      <c r="L209" s="66">
        <v>4.4999999999999998E-2</v>
      </c>
      <c r="M209" s="66">
        <v>3.7699999999999997E-2</v>
      </c>
      <c r="N209" s="65">
        <v>90000</v>
      </c>
      <c r="O209" s="65">
        <v>103.19750000000001</v>
      </c>
      <c r="P209" s="65">
        <v>0</v>
      </c>
      <c r="Q209" s="65">
        <v>302.78146500000003</v>
      </c>
      <c r="R209" s="66">
        <v>1E-4</v>
      </c>
      <c r="S209" s="66">
        <f t="shared" si="5"/>
        <v>5.832400426256998E-4</v>
      </c>
      <c r="T209" s="66">
        <f>Q209/'סכום נכסי הקרן'!$C$41</f>
        <v>1.3466050063159801E-4</v>
      </c>
    </row>
    <row r="210" spans="1:20">
      <c r="A210" s="88" t="s">
        <v>230</v>
      </c>
      <c r="B210" s="14"/>
      <c r="C210" s="14"/>
      <c r="D210" s="14"/>
      <c r="E210" s="14"/>
    </row>
    <row r="211" spans="1:20">
      <c r="A211" s="88" t="s">
        <v>339</v>
      </c>
      <c r="B211" s="14"/>
      <c r="C211" s="14"/>
      <c r="D211" s="14"/>
      <c r="E211" s="14"/>
    </row>
    <row r="212" spans="1:20">
      <c r="A212" s="88" t="s">
        <v>340</v>
      </c>
      <c r="B212" s="14"/>
      <c r="C212" s="14"/>
      <c r="D212" s="14"/>
      <c r="E212" s="14"/>
    </row>
    <row r="213" spans="1:20">
      <c r="A213" s="88" t="s">
        <v>341</v>
      </c>
      <c r="B213" s="14"/>
      <c r="C213" s="14"/>
      <c r="D213" s="14"/>
      <c r="E213" s="14"/>
    </row>
    <row r="214" spans="1:20">
      <c r="A214" s="88" t="s">
        <v>342</v>
      </c>
      <c r="B214" s="14"/>
      <c r="C214" s="14"/>
      <c r="D214" s="14"/>
      <c r="E214" s="14"/>
    </row>
    <row r="215" spans="1:20" hidden="1">
      <c r="B215" s="14"/>
      <c r="C215" s="14"/>
      <c r="D215" s="14"/>
      <c r="E215" s="14"/>
    </row>
    <row r="216" spans="1:20" hidden="1">
      <c r="B216" s="14"/>
      <c r="C216" s="14"/>
      <c r="D216" s="14"/>
      <c r="E216" s="14"/>
    </row>
    <row r="217" spans="1:20" hidden="1">
      <c r="B217" s="14"/>
      <c r="C217" s="14"/>
      <c r="D217" s="14"/>
      <c r="E217" s="14"/>
    </row>
    <row r="218" spans="1:20" hidden="1">
      <c r="B218" s="14"/>
      <c r="C218" s="14"/>
      <c r="D218" s="14"/>
      <c r="E218" s="14"/>
    </row>
    <row r="219" spans="1:20" hidden="1">
      <c r="B219" s="14"/>
      <c r="C219" s="14"/>
      <c r="D219" s="14"/>
      <c r="E219" s="14"/>
    </row>
    <row r="220" spans="1:20" hidden="1">
      <c r="B220" s="14"/>
      <c r="C220" s="14"/>
      <c r="D220" s="14"/>
      <c r="E220" s="14"/>
    </row>
    <row r="221" spans="1:20" hidden="1">
      <c r="B221" s="14"/>
      <c r="C221" s="14"/>
      <c r="D221" s="14"/>
      <c r="E221" s="14"/>
    </row>
    <row r="222" spans="1:20" hidden="1">
      <c r="B222" s="14"/>
      <c r="C222" s="14"/>
      <c r="D222" s="14"/>
      <c r="E222" s="14"/>
    </row>
    <row r="223" spans="1:20" hidden="1">
      <c r="B223" s="14"/>
      <c r="C223" s="14"/>
      <c r="D223" s="14"/>
      <c r="E223" s="14"/>
    </row>
    <row r="224" spans="1:20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1:5" hidden="1">
      <c r="B753" s="14"/>
      <c r="C753" s="14"/>
      <c r="D753" s="14"/>
      <c r="E753" s="14"/>
    </row>
    <row r="754" spans="1:5" hidden="1">
      <c r="B754" s="14"/>
      <c r="C754" s="14"/>
      <c r="D754" s="14"/>
      <c r="E754" s="14"/>
    </row>
    <row r="755" spans="1:5" hidden="1">
      <c r="B755" s="14"/>
      <c r="C755" s="14"/>
      <c r="D755" s="14"/>
      <c r="E755" s="14"/>
    </row>
    <row r="756" spans="1:5" hidden="1">
      <c r="B756" s="14"/>
      <c r="C756" s="14"/>
      <c r="D756" s="14"/>
      <c r="E756" s="14"/>
    </row>
    <row r="757" spans="1:5" hidden="1">
      <c r="B757" s="14"/>
      <c r="C757" s="14"/>
      <c r="D757" s="14"/>
      <c r="E757" s="14"/>
    </row>
    <row r="758" spans="1:5" hidden="1">
      <c r="B758" s="14"/>
      <c r="C758" s="14"/>
      <c r="D758" s="14"/>
      <c r="E758" s="14"/>
    </row>
    <row r="759" spans="1:5" hidden="1">
      <c r="B759" s="14"/>
      <c r="C759" s="14"/>
      <c r="D759" s="14"/>
      <c r="E759" s="14"/>
    </row>
    <row r="760" spans="1:5" hidden="1">
      <c r="B760" s="14"/>
      <c r="C760" s="14"/>
      <c r="D760" s="14"/>
      <c r="E760" s="14"/>
    </row>
    <row r="761" spans="1:5" hidden="1">
      <c r="B761" s="14"/>
      <c r="C761" s="14"/>
      <c r="D761" s="14"/>
      <c r="E761" s="14"/>
    </row>
    <row r="762" spans="1:5" hidden="1">
      <c r="B762" s="14"/>
      <c r="C762" s="14"/>
      <c r="D762" s="14"/>
      <c r="E762" s="14"/>
    </row>
    <row r="763" spans="1:5" hidden="1">
      <c r="B763" s="14"/>
      <c r="C763" s="14"/>
      <c r="D763" s="14"/>
      <c r="E763" s="14"/>
    </row>
    <row r="764" spans="1:5" hidden="1">
      <c r="B764" s="14"/>
      <c r="C764" s="14"/>
      <c r="D764" s="14"/>
      <c r="E764" s="14"/>
    </row>
    <row r="765" spans="1:5" hidden="1">
      <c r="A765" s="14"/>
      <c r="B765" s="14"/>
      <c r="C765" s="14"/>
      <c r="D765" s="14"/>
      <c r="E765" s="14"/>
    </row>
    <row r="766" spans="1:5" hidden="1">
      <c r="A766" s="14"/>
      <c r="B766" s="14"/>
      <c r="C766" s="14"/>
      <c r="D766" s="14"/>
      <c r="E766" s="14"/>
    </row>
    <row r="767" spans="1:5" hidden="1">
      <c r="A767" s="16"/>
      <c r="B767" s="14"/>
      <c r="C767" s="14"/>
      <c r="D767" s="14"/>
      <c r="E767" s="14"/>
    </row>
    <row r="768" spans="1:5" hidden="1">
      <c r="B768" s="14"/>
      <c r="C768" s="14"/>
      <c r="D768" s="14"/>
      <c r="E768" s="14"/>
    </row>
    <row r="769" spans="2:5" hidden="1">
      <c r="B769" s="14"/>
      <c r="C769" s="14"/>
      <c r="D769" s="14"/>
      <c r="E769" s="14"/>
    </row>
    <row r="770" spans="2:5" hidden="1">
      <c r="B770" s="14"/>
      <c r="C770" s="14"/>
      <c r="D770" s="14"/>
      <c r="E770" s="14"/>
    </row>
    <row r="771" spans="2:5" hidden="1">
      <c r="B771" s="14"/>
      <c r="C771" s="14"/>
      <c r="D771" s="14"/>
      <c r="E771" s="14"/>
    </row>
    <row r="772" spans="2:5" hidden="1">
      <c r="B772" s="14"/>
      <c r="C772" s="14"/>
      <c r="D772" s="14"/>
      <c r="E772" s="14"/>
    </row>
    <row r="773" spans="2:5" hidden="1">
      <c r="B773" s="14"/>
      <c r="C773" s="14"/>
      <c r="D773" s="14"/>
      <c r="E773" s="14"/>
    </row>
    <row r="774" spans="2:5" hidden="1">
      <c r="B774" s="14"/>
      <c r="C774" s="14"/>
      <c r="D774" s="14"/>
      <c r="E774" s="14"/>
    </row>
    <row r="775" spans="2:5" hidden="1">
      <c r="B775" s="14"/>
      <c r="C775" s="14"/>
      <c r="D775" s="14"/>
      <c r="E775" s="14"/>
    </row>
    <row r="776" spans="2:5" hidden="1">
      <c r="B776" s="14"/>
      <c r="C776" s="14"/>
      <c r="D776" s="14"/>
      <c r="E776" s="14"/>
    </row>
    <row r="777" spans="2:5" hidden="1">
      <c r="B777" s="14"/>
      <c r="C777" s="14"/>
      <c r="D777" s="14"/>
      <c r="E777" s="14"/>
    </row>
    <row r="778" spans="2:5" hidden="1">
      <c r="B778" s="14"/>
      <c r="C778" s="14"/>
      <c r="D778" s="14"/>
      <c r="E778" s="14"/>
    </row>
    <row r="779" spans="2:5" hidden="1">
      <c r="B779" s="14"/>
      <c r="C779" s="14"/>
      <c r="D779" s="14"/>
      <c r="E779" s="14"/>
    </row>
    <row r="780" spans="2:5" hidden="1">
      <c r="B780" s="14"/>
      <c r="C780" s="14"/>
      <c r="D780" s="14"/>
      <c r="E780" s="14"/>
    </row>
    <row r="781" spans="2:5" hidden="1">
      <c r="B781" s="14"/>
      <c r="C781" s="14"/>
      <c r="D781" s="14"/>
      <c r="E781" s="14"/>
    </row>
    <row r="782" spans="2:5" hidden="1">
      <c r="B782" s="14"/>
      <c r="C782" s="14"/>
      <c r="D782" s="14"/>
      <c r="E782" s="14"/>
    </row>
    <row r="783" spans="2:5" hidden="1">
      <c r="B783" s="14"/>
      <c r="C783" s="14"/>
      <c r="D783" s="14"/>
      <c r="E783" s="14"/>
    </row>
    <row r="784" spans="2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/>
  </sheetData>
  <dataValidations count="5">
    <dataValidation allowBlank="1" showInputMessage="1" showErrorMessage="1" sqref="G2 P8"/>
    <dataValidation type="list" allowBlank="1" showInputMessage="1" showErrorMessage="1" sqref="K11:K797">
      <formula1>$BM$6:$BM$10</formula1>
    </dataValidation>
    <dataValidation type="list" allowBlank="1" showInputMessage="1" showErrorMessage="1" sqref="D11:D791">
      <formula1>$BH$6:$BH$10</formula1>
    </dataValidation>
    <dataValidation type="list" allowBlank="1" showInputMessage="1" showErrorMessage="1" sqref="H11:H797">
      <formula1>$BL$6:$BL$9</formula1>
    </dataValidation>
    <dataValidation type="list" allowBlank="1" showInputMessage="1" showErrorMessage="1" sqref="F11:F797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39"/>
  <sheetViews>
    <sheetView rightToLeft="1" topLeftCell="A124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BI5" s="16"/>
    </row>
    <row r="6" spans="1:61" ht="26.25" customHeight="1">
      <c r="A6" s="102" t="s">
        <v>90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E6" s="16"/>
      <c r="BI6" s="16"/>
    </row>
    <row r="7" spans="1:61" s="16" customFormat="1" ht="20.25">
      <c r="A7" s="40" t="s">
        <v>47</v>
      </c>
      <c r="B7" s="41" t="s">
        <v>48</v>
      </c>
      <c r="C7" s="105" t="s">
        <v>69</v>
      </c>
      <c r="D7" s="105" t="s">
        <v>82</v>
      </c>
      <c r="E7" s="105" t="s">
        <v>49</v>
      </c>
      <c r="F7" s="105" t="s">
        <v>83</v>
      </c>
      <c r="G7" s="105" t="s">
        <v>52</v>
      </c>
      <c r="H7" s="96" t="s">
        <v>186</v>
      </c>
      <c r="I7" s="96" t="s">
        <v>187</v>
      </c>
      <c r="J7" s="96" t="s">
        <v>191</v>
      </c>
      <c r="K7" s="96" t="s">
        <v>55</v>
      </c>
      <c r="L7" s="96" t="s">
        <v>72</v>
      </c>
      <c r="M7" s="96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19726124.100000001</v>
      </c>
      <c r="I10" s="7"/>
      <c r="J10" s="63">
        <v>45.766379999999998</v>
      </c>
      <c r="K10" s="63">
        <v>441294.12427644792</v>
      </c>
      <c r="L10" s="7"/>
      <c r="M10" s="64">
        <v>1</v>
      </c>
      <c r="N10" s="64">
        <v>0.19689999999999999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v>19542512.739999998</v>
      </c>
      <c r="J11" s="69">
        <v>31.408090000000001</v>
      </c>
      <c r="K11" s="69">
        <v>418497.97247721412</v>
      </c>
      <c r="M11" s="68">
        <v>0.94830000000000003</v>
      </c>
      <c r="N11" s="68">
        <v>0.18679999999999999</v>
      </c>
    </row>
    <row r="12" spans="1:61">
      <c r="A12" s="67" t="s">
        <v>1005</v>
      </c>
      <c r="D12" s="14"/>
      <c r="E12" s="14"/>
      <c r="F12" s="14"/>
      <c r="H12" s="69">
        <v>6122418.9199999999</v>
      </c>
      <c r="J12" s="69">
        <v>31.408090000000001</v>
      </c>
      <c r="K12" s="69">
        <v>181146.40305729999</v>
      </c>
      <c r="M12" s="68">
        <v>0.41049999999999998</v>
      </c>
      <c r="N12" s="68">
        <v>8.0799999999999997E-2</v>
      </c>
    </row>
    <row r="13" spans="1:61">
      <c r="A13" t="s">
        <v>1006</v>
      </c>
      <c r="B13" t="s">
        <v>1007</v>
      </c>
      <c r="C13" t="s">
        <v>99</v>
      </c>
      <c r="D13" t="s">
        <v>122</v>
      </c>
      <c r="E13" t="s">
        <v>1008</v>
      </c>
      <c r="F13" t="s">
        <v>425</v>
      </c>
      <c r="G13" t="s">
        <v>101</v>
      </c>
      <c r="H13" s="65">
        <v>182851</v>
      </c>
      <c r="I13" s="65">
        <v>3182</v>
      </c>
      <c r="J13" s="65">
        <v>0</v>
      </c>
      <c r="K13" s="65">
        <v>5818.3188200000004</v>
      </c>
      <c r="L13" s="66">
        <v>1E-3</v>
      </c>
      <c r="M13" s="66">
        <v>1.32E-2</v>
      </c>
      <c r="N13" s="66">
        <v>2.5999999999999999E-3</v>
      </c>
    </row>
    <row r="14" spans="1:61">
      <c r="A14" t="s">
        <v>1009</v>
      </c>
      <c r="B14" t="s">
        <v>1010</v>
      </c>
      <c r="C14" t="s">
        <v>99</v>
      </c>
      <c r="D14" t="s">
        <v>122</v>
      </c>
      <c r="E14" t="s">
        <v>1011</v>
      </c>
      <c r="F14" t="s">
        <v>862</v>
      </c>
      <c r="G14" t="s">
        <v>101</v>
      </c>
      <c r="H14" s="65">
        <v>26407</v>
      </c>
      <c r="I14" s="65">
        <v>22570</v>
      </c>
      <c r="J14" s="65">
        <v>0</v>
      </c>
      <c r="K14" s="65">
        <v>5960.0599000000002</v>
      </c>
      <c r="L14" s="66">
        <v>5.0000000000000001E-4</v>
      </c>
      <c r="M14" s="66">
        <v>1.35E-2</v>
      </c>
      <c r="N14" s="66">
        <v>2.7000000000000001E-3</v>
      </c>
    </row>
    <row r="15" spans="1:61">
      <c r="A15" t="s">
        <v>1012</v>
      </c>
      <c r="B15" t="s">
        <v>1013</v>
      </c>
      <c r="C15" t="s">
        <v>99</v>
      </c>
      <c r="D15" t="s">
        <v>122</v>
      </c>
      <c r="E15" t="s">
        <v>1014</v>
      </c>
      <c r="F15" t="s">
        <v>485</v>
      </c>
      <c r="G15" t="s">
        <v>101</v>
      </c>
      <c r="H15" s="65">
        <v>105536.81</v>
      </c>
      <c r="I15" s="65">
        <v>3047</v>
      </c>
      <c r="J15" s="65">
        <v>0</v>
      </c>
      <c r="K15" s="65">
        <v>3215.7066006999999</v>
      </c>
      <c r="L15" s="66">
        <v>4.0000000000000002E-4</v>
      </c>
      <c r="M15" s="66">
        <v>7.3000000000000001E-3</v>
      </c>
      <c r="N15" s="66">
        <v>1.4E-3</v>
      </c>
    </row>
    <row r="16" spans="1:61">
      <c r="A16" t="s">
        <v>1015</v>
      </c>
      <c r="B16" t="s">
        <v>1016</v>
      </c>
      <c r="C16" t="s">
        <v>99</v>
      </c>
      <c r="D16" t="s">
        <v>122</v>
      </c>
      <c r="E16" t="s">
        <v>1017</v>
      </c>
      <c r="F16" t="s">
        <v>485</v>
      </c>
      <c r="G16" t="s">
        <v>101</v>
      </c>
      <c r="H16" s="65">
        <v>252405</v>
      </c>
      <c r="I16" s="65">
        <v>3230</v>
      </c>
      <c r="J16" s="65">
        <v>0</v>
      </c>
      <c r="K16" s="65">
        <v>8152.6814999999997</v>
      </c>
      <c r="L16" s="66">
        <v>1.1000000000000001E-3</v>
      </c>
      <c r="M16" s="66">
        <v>1.8499999999999999E-2</v>
      </c>
      <c r="N16" s="66">
        <v>3.5999999999999999E-3</v>
      </c>
    </row>
    <row r="17" spans="1:14">
      <c r="A17" t="s">
        <v>1018</v>
      </c>
      <c r="B17" t="s">
        <v>1019</v>
      </c>
      <c r="C17" t="s">
        <v>99</v>
      </c>
      <c r="D17" t="s">
        <v>122</v>
      </c>
      <c r="E17" t="s">
        <v>1020</v>
      </c>
      <c r="F17" t="s">
        <v>727</v>
      </c>
      <c r="G17" t="s">
        <v>101</v>
      </c>
      <c r="H17" s="65">
        <v>5478</v>
      </c>
      <c r="I17" s="65">
        <v>42200</v>
      </c>
      <c r="J17" s="65">
        <v>0</v>
      </c>
      <c r="K17" s="65">
        <v>2311.7159999999999</v>
      </c>
      <c r="L17" s="66">
        <v>1E-4</v>
      </c>
      <c r="M17" s="66">
        <v>5.1999999999999998E-3</v>
      </c>
      <c r="N17" s="66">
        <v>1E-3</v>
      </c>
    </row>
    <row r="18" spans="1:14">
      <c r="A18" t="s">
        <v>1021</v>
      </c>
      <c r="B18" t="s">
        <v>1022</v>
      </c>
      <c r="C18" t="s">
        <v>99</v>
      </c>
      <c r="D18" t="s">
        <v>122</v>
      </c>
      <c r="E18" t="s">
        <v>651</v>
      </c>
      <c r="F18" t="s">
        <v>652</v>
      </c>
      <c r="G18" t="s">
        <v>101</v>
      </c>
      <c r="H18" s="65">
        <v>170600.3</v>
      </c>
      <c r="I18" s="65">
        <v>2108</v>
      </c>
      <c r="J18" s="65">
        <v>0</v>
      </c>
      <c r="K18" s="65">
        <v>3596.254324</v>
      </c>
      <c r="L18" s="66">
        <v>4.0000000000000002E-4</v>
      </c>
      <c r="M18" s="66">
        <v>8.0999999999999996E-3</v>
      </c>
      <c r="N18" s="66">
        <v>1.6000000000000001E-3</v>
      </c>
    </row>
    <row r="19" spans="1:14">
      <c r="A19" t="s">
        <v>1023</v>
      </c>
      <c r="B19" t="s">
        <v>1024</v>
      </c>
      <c r="C19" t="s">
        <v>99</v>
      </c>
      <c r="D19" t="s">
        <v>122</v>
      </c>
      <c r="E19" t="s">
        <v>640</v>
      </c>
      <c r="F19" t="s">
        <v>358</v>
      </c>
      <c r="G19" t="s">
        <v>101</v>
      </c>
      <c r="H19" s="65">
        <v>526507</v>
      </c>
      <c r="I19" s="65">
        <v>1552</v>
      </c>
      <c r="J19" s="65">
        <v>0</v>
      </c>
      <c r="K19" s="65">
        <v>8171.3886400000001</v>
      </c>
      <c r="L19" s="66">
        <v>5.0000000000000001E-4</v>
      </c>
      <c r="M19" s="66">
        <v>1.8499999999999999E-2</v>
      </c>
      <c r="N19" s="66">
        <v>3.5999999999999999E-3</v>
      </c>
    </row>
    <row r="20" spans="1:14">
      <c r="A20" t="s">
        <v>1025</v>
      </c>
      <c r="B20" t="s">
        <v>1026</v>
      </c>
      <c r="C20" t="s">
        <v>99</v>
      </c>
      <c r="D20" t="s">
        <v>122</v>
      </c>
      <c r="E20" t="s">
        <v>363</v>
      </c>
      <c r="F20" t="s">
        <v>358</v>
      </c>
      <c r="G20" t="s">
        <v>101</v>
      </c>
      <c r="H20" s="65">
        <v>874704.48</v>
      </c>
      <c r="I20" s="65">
        <v>2476</v>
      </c>
      <c r="J20" s="65">
        <v>0</v>
      </c>
      <c r="K20" s="65">
        <v>21657.682924799999</v>
      </c>
      <c r="L20" s="66">
        <v>5.9999999999999995E-4</v>
      </c>
      <c r="M20" s="66">
        <v>4.9099999999999998E-2</v>
      </c>
      <c r="N20" s="66">
        <v>9.7000000000000003E-3</v>
      </c>
    </row>
    <row r="21" spans="1:14">
      <c r="A21" t="s">
        <v>1027</v>
      </c>
      <c r="B21" t="s">
        <v>1028</v>
      </c>
      <c r="C21" t="s">
        <v>99</v>
      </c>
      <c r="D21" t="s">
        <v>122</v>
      </c>
      <c r="E21" t="s">
        <v>1029</v>
      </c>
      <c r="F21" t="s">
        <v>358</v>
      </c>
      <c r="G21" t="s">
        <v>101</v>
      </c>
      <c r="H21" s="65">
        <v>121348.43</v>
      </c>
      <c r="I21" s="65">
        <v>10040</v>
      </c>
      <c r="J21" s="65">
        <v>0</v>
      </c>
      <c r="K21" s="65">
        <v>12183.382372</v>
      </c>
      <c r="L21" s="66">
        <v>5.0000000000000001E-4</v>
      </c>
      <c r="M21" s="66">
        <v>2.76E-2</v>
      </c>
      <c r="N21" s="66">
        <v>5.4000000000000003E-3</v>
      </c>
    </row>
    <row r="22" spans="1:14">
      <c r="A22" t="s">
        <v>1030</v>
      </c>
      <c r="B22" t="s">
        <v>1031</v>
      </c>
      <c r="C22" t="s">
        <v>99</v>
      </c>
      <c r="D22" t="s">
        <v>122</v>
      </c>
      <c r="E22" t="s">
        <v>1032</v>
      </c>
      <c r="F22" t="s">
        <v>358</v>
      </c>
      <c r="G22" t="s">
        <v>101</v>
      </c>
      <c r="H22" s="65">
        <v>848958.63</v>
      </c>
      <c r="I22" s="65">
        <v>2616</v>
      </c>
      <c r="J22" s="65">
        <v>0</v>
      </c>
      <c r="K22" s="65">
        <v>22208.757760799999</v>
      </c>
      <c r="L22" s="66">
        <v>5.9999999999999995E-4</v>
      </c>
      <c r="M22" s="66">
        <v>5.0299999999999997E-2</v>
      </c>
      <c r="N22" s="66">
        <v>9.9000000000000008E-3</v>
      </c>
    </row>
    <row r="23" spans="1:14">
      <c r="A23" t="s">
        <v>1033</v>
      </c>
      <c r="B23" t="s">
        <v>1034</v>
      </c>
      <c r="C23" t="s">
        <v>99</v>
      </c>
      <c r="D23" t="s">
        <v>122</v>
      </c>
      <c r="E23" t="s">
        <v>738</v>
      </c>
      <c r="F23" t="s">
        <v>739</v>
      </c>
      <c r="G23" t="s">
        <v>101</v>
      </c>
      <c r="H23" s="65">
        <v>25654</v>
      </c>
      <c r="I23" s="65">
        <v>9622</v>
      </c>
      <c r="J23" s="65">
        <v>0</v>
      </c>
      <c r="K23" s="65">
        <v>2468.4278800000002</v>
      </c>
      <c r="L23" s="66">
        <v>2.0000000000000001E-4</v>
      </c>
      <c r="M23" s="66">
        <v>5.5999999999999999E-3</v>
      </c>
      <c r="N23" s="66">
        <v>1.1000000000000001E-3</v>
      </c>
    </row>
    <row r="24" spans="1:14">
      <c r="A24" t="s">
        <v>1035</v>
      </c>
      <c r="B24" t="s">
        <v>1036</v>
      </c>
      <c r="C24" t="s">
        <v>99</v>
      </c>
      <c r="D24" t="s">
        <v>122</v>
      </c>
      <c r="E24" t="s">
        <v>1037</v>
      </c>
      <c r="F24" t="s">
        <v>739</v>
      </c>
      <c r="G24" t="s">
        <v>101</v>
      </c>
      <c r="H24" s="65">
        <v>19360.580000000002</v>
      </c>
      <c r="I24" s="65">
        <v>33470</v>
      </c>
      <c r="J24" s="65">
        <v>0</v>
      </c>
      <c r="K24" s="65">
        <v>6479.9861259999998</v>
      </c>
      <c r="L24" s="66">
        <v>6.9999999999999999E-4</v>
      </c>
      <c r="M24" s="66">
        <v>1.47E-2</v>
      </c>
      <c r="N24" s="66">
        <v>2.8999999999999998E-3</v>
      </c>
    </row>
    <row r="25" spans="1:14">
      <c r="A25" t="s">
        <v>1038</v>
      </c>
      <c r="B25" t="s">
        <v>1039</v>
      </c>
      <c r="C25" t="s">
        <v>99</v>
      </c>
      <c r="D25" t="s">
        <v>122</v>
      </c>
      <c r="E25" t="s">
        <v>709</v>
      </c>
      <c r="F25" t="s">
        <v>710</v>
      </c>
      <c r="G25" t="s">
        <v>101</v>
      </c>
      <c r="H25" s="65">
        <v>126777.31</v>
      </c>
      <c r="I25" s="65">
        <v>9125</v>
      </c>
      <c r="J25" s="65">
        <v>0</v>
      </c>
      <c r="K25" s="65">
        <v>11568.4295375</v>
      </c>
      <c r="L25" s="66">
        <v>1.1000000000000001E-3</v>
      </c>
      <c r="M25" s="66">
        <v>2.6200000000000001E-2</v>
      </c>
      <c r="N25" s="66">
        <v>5.1999999999999998E-3</v>
      </c>
    </row>
    <row r="26" spans="1:14">
      <c r="A26" t="s">
        <v>1040</v>
      </c>
      <c r="B26" t="s">
        <v>1041</v>
      </c>
      <c r="C26" t="s">
        <v>99</v>
      </c>
      <c r="D26" t="s">
        <v>122</v>
      </c>
      <c r="E26" t="s">
        <v>530</v>
      </c>
      <c r="F26" t="s">
        <v>531</v>
      </c>
      <c r="G26" t="s">
        <v>101</v>
      </c>
      <c r="H26" s="65">
        <v>491107</v>
      </c>
      <c r="I26" s="65">
        <v>2594</v>
      </c>
      <c r="J26" s="65">
        <v>0</v>
      </c>
      <c r="K26" s="65">
        <v>12739.31558</v>
      </c>
      <c r="L26" s="66">
        <v>1.8E-3</v>
      </c>
      <c r="M26" s="66">
        <v>2.8899999999999999E-2</v>
      </c>
      <c r="N26" s="66">
        <v>5.7000000000000002E-3</v>
      </c>
    </row>
    <row r="27" spans="1:14">
      <c r="A27" t="s">
        <v>1042</v>
      </c>
      <c r="B27" t="s">
        <v>1043</v>
      </c>
      <c r="C27" t="s">
        <v>99</v>
      </c>
      <c r="D27" t="s">
        <v>122</v>
      </c>
      <c r="E27" t="s">
        <v>729</v>
      </c>
      <c r="F27" t="s">
        <v>419</v>
      </c>
      <c r="G27" t="s">
        <v>101</v>
      </c>
      <c r="H27" s="65">
        <v>32117</v>
      </c>
      <c r="I27" s="65">
        <v>4540</v>
      </c>
      <c r="J27" s="65">
        <v>0</v>
      </c>
      <c r="K27" s="65">
        <v>1458.1117999999999</v>
      </c>
      <c r="L27" s="66">
        <v>2.0000000000000001E-4</v>
      </c>
      <c r="M27" s="66">
        <v>3.3E-3</v>
      </c>
      <c r="N27" s="66">
        <v>6.9999999999999999E-4</v>
      </c>
    </row>
    <row r="28" spans="1:14">
      <c r="A28" t="s">
        <v>1044</v>
      </c>
      <c r="B28" t="s">
        <v>1045</v>
      </c>
      <c r="C28" t="s">
        <v>99</v>
      </c>
      <c r="D28" t="s">
        <v>122</v>
      </c>
      <c r="E28" t="s">
        <v>1046</v>
      </c>
      <c r="F28" t="s">
        <v>419</v>
      </c>
      <c r="G28" t="s">
        <v>101</v>
      </c>
      <c r="H28" s="65">
        <v>426381.96</v>
      </c>
      <c r="I28" s="65">
        <v>2138</v>
      </c>
      <c r="J28" s="65">
        <v>0</v>
      </c>
      <c r="K28" s="65">
        <v>9116.0463048000001</v>
      </c>
      <c r="L28" s="66">
        <v>1E-3</v>
      </c>
      <c r="M28" s="66">
        <v>2.07E-2</v>
      </c>
      <c r="N28" s="66">
        <v>4.1000000000000003E-3</v>
      </c>
    </row>
    <row r="29" spans="1:14">
      <c r="A29" t="s">
        <v>1047</v>
      </c>
      <c r="B29" t="s">
        <v>1048</v>
      </c>
      <c r="C29" t="s">
        <v>99</v>
      </c>
      <c r="D29" t="s">
        <v>122</v>
      </c>
      <c r="E29" t="s">
        <v>490</v>
      </c>
      <c r="F29" t="s">
        <v>419</v>
      </c>
      <c r="G29" t="s">
        <v>101</v>
      </c>
      <c r="H29" s="65">
        <v>914828.72</v>
      </c>
      <c r="I29" s="65">
        <v>945</v>
      </c>
      <c r="J29" s="65">
        <v>0</v>
      </c>
      <c r="K29" s="65">
        <v>8645.1314039999997</v>
      </c>
      <c r="L29" s="66">
        <v>1.1000000000000001E-3</v>
      </c>
      <c r="M29" s="66">
        <v>1.9599999999999999E-2</v>
      </c>
      <c r="N29" s="66">
        <v>3.8999999999999998E-3</v>
      </c>
    </row>
    <row r="30" spans="1:14">
      <c r="A30" t="s">
        <v>1049</v>
      </c>
      <c r="B30" t="s">
        <v>1050</v>
      </c>
      <c r="C30" t="s">
        <v>99</v>
      </c>
      <c r="D30" t="s">
        <v>122</v>
      </c>
      <c r="E30" t="s">
        <v>497</v>
      </c>
      <c r="F30" t="s">
        <v>419</v>
      </c>
      <c r="G30" t="s">
        <v>101</v>
      </c>
      <c r="H30" s="65">
        <v>23154.22</v>
      </c>
      <c r="I30" s="65">
        <v>22300</v>
      </c>
      <c r="J30" s="65">
        <v>0</v>
      </c>
      <c r="K30" s="65">
        <v>5163.3910599999999</v>
      </c>
      <c r="L30" s="66">
        <v>5.0000000000000001E-4</v>
      </c>
      <c r="M30" s="66">
        <v>1.17E-2</v>
      </c>
      <c r="N30" s="66">
        <v>2.3E-3</v>
      </c>
    </row>
    <row r="31" spans="1:14">
      <c r="A31" t="s">
        <v>1051</v>
      </c>
      <c r="B31" t="s">
        <v>1052</v>
      </c>
      <c r="C31" t="s">
        <v>99</v>
      </c>
      <c r="D31" t="s">
        <v>122</v>
      </c>
      <c r="E31" t="s">
        <v>456</v>
      </c>
      <c r="F31" t="s">
        <v>419</v>
      </c>
      <c r="G31" t="s">
        <v>101</v>
      </c>
      <c r="H31" s="65">
        <v>25393</v>
      </c>
      <c r="I31" s="65">
        <v>22950</v>
      </c>
      <c r="J31" s="65">
        <v>31.408090000000001</v>
      </c>
      <c r="K31" s="65">
        <v>5859.1015900000002</v>
      </c>
      <c r="L31" s="66">
        <v>2.0000000000000001E-4</v>
      </c>
      <c r="M31" s="66">
        <v>1.3299999999999999E-2</v>
      </c>
      <c r="N31" s="66">
        <v>2.5999999999999999E-3</v>
      </c>
    </row>
    <row r="32" spans="1:14">
      <c r="A32" t="s">
        <v>1053</v>
      </c>
      <c r="B32" t="s">
        <v>1054</v>
      </c>
      <c r="C32" t="s">
        <v>99</v>
      </c>
      <c r="D32" t="s">
        <v>122</v>
      </c>
      <c r="E32" t="s">
        <v>982</v>
      </c>
      <c r="F32" t="s">
        <v>1055</v>
      </c>
      <c r="G32" t="s">
        <v>101</v>
      </c>
      <c r="H32" s="65">
        <v>39756</v>
      </c>
      <c r="I32" s="65">
        <v>3245</v>
      </c>
      <c r="J32" s="65">
        <v>0</v>
      </c>
      <c r="K32" s="65">
        <v>1290.0822000000001</v>
      </c>
      <c r="L32" s="66">
        <v>0</v>
      </c>
      <c r="M32" s="66">
        <v>2.8999999999999998E-3</v>
      </c>
      <c r="N32" s="66">
        <v>5.9999999999999995E-4</v>
      </c>
    </row>
    <row r="33" spans="1:14">
      <c r="A33" t="s">
        <v>1056</v>
      </c>
      <c r="B33" t="s">
        <v>1057</v>
      </c>
      <c r="C33" t="s">
        <v>99</v>
      </c>
      <c r="D33" t="s">
        <v>122</v>
      </c>
      <c r="E33" t="s">
        <v>1058</v>
      </c>
      <c r="F33" t="s">
        <v>1055</v>
      </c>
      <c r="G33" t="s">
        <v>101</v>
      </c>
      <c r="H33" s="65">
        <v>6977</v>
      </c>
      <c r="I33" s="65">
        <v>15000</v>
      </c>
      <c r="J33" s="65">
        <v>0</v>
      </c>
      <c r="K33" s="65">
        <v>1046.55</v>
      </c>
      <c r="L33" s="66">
        <v>1E-4</v>
      </c>
      <c r="M33" s="66">
        <v>2.3999999999999998E-3</v>
      </c>
      <c r="N33" s="66">
        <v>5.0000000000000001E-4</v>
      </c>
    </row>
    <row r="34" spans="1:14">
      <c r="A34" t="s">
        <v>1059</v>
      </c>
      <c r="B34" t="s">
        <v>1060</v>
      </c>
      <c r="C34" t="s">
        <v>99</v>
      </c>
      <c r="D34" t="s">
        <v>122</v>
      </c>
      <c r="E34" t="s">
        <v>1061</v>
      </c>
      <c r="F34" t="s">
        <v>1062</v>
      </c>
      <c r="G34" t="s">
        <v>101</v>
      </c>
      <c r="H34" s="65">
        <v>43879.57</v>
      </c>
      <c r="I34" s="65">
        <v>6791</v>
      </c>
      <c r="J34" s="65">
        <v>0</v>
      </c>
      <c r="K34" s="65">
        <v>2979.8615986999998</v>
      </c>
      <c r="L34" s="66">
        <v>4.0000000000000002E-4</v>
      </c>
      <c r="M34" s="66">
        <v>6.7999999999999996E-3</v>
      </c>
      <c r="N34" s="66">
        <v>1.2999999999999999E-3</v>
      </c>
    </row>
    <row r="35" spans="1:14">
      <c r="A35" t="s">
        <v>1063</v>
      </c>
      <c r="B35" t="s">
        <v>1064</v>
      </c>
      <c r="C35" t="s">
        <v>99</v>
      </c>
      <c r="D35" t="s">
        <v>122</v>
      </c>
      <c r="E35" t="s">
        <v>1065</v>
      </c>
      <c r="F35" t="s">
        <v>128</v>
      </c>
      <c r="G35" t="s">
        <v>101</v>
      </c>
      <c r="H35" s="65">
        <v>16674</v>
      </c>
      <c r="I35" s="65">
        <v>79620</v>
      </c>
      <c r="J35" s="65">
        <v>0</v>
      </c>
      <c r="K35" s="65">
        <v>13275.8388</v>
      </c>
      <c r="L35" s="66">
        <v>2.0000000000000001E-4</v>
      </c>
      <c r="M35" s="66">
        <v>3.0099999999999998E-2</v>
      </c>
      <c r="N35" s="66">
        <v>5.8999999999999999E-3</v>
      </c>
    </row>
    <row r="36" spans="1:14">
      <c r="A36" t="s">
        <v>1066</v>
      </c>
      <c r="B36" t="s">
        <v>1067</v>
      </c>
      <c r="C36" t="s">
        <v>99</v>
      </c>
      <c r="D36" t="s">
        <v>122</v>
      </c>
      <c r="E36" t="s">
        <v>960</v>
      </c>
      <c r="F36" t="s">
        <v>128</v>
      </c>
      <c r="G36" t="s">
        <v>101</v>
      </c>
      <c r="H36" s="65">
        <v>34405.910000000003</v>
      </c>
      <c r="I36" s="65">
        <v>8740</v>
      </c>
      <c r="J36" s="65">
        <v>0</v>
      </c>
      <c r="K36" s="65">
        <v>3007.0765339999998</v>
      </c>
      <c r="L36" s="66">
        <v>5.9999999999999995E-4</v>
      </c>
      <c r="M36" s="66">
        <v>6.7999999999999996E-3</v>
      </c>
      <c r="N36" s="66">
        <v>1.2999999999999999E-3</v>
      </c>
    </row>
    <row r="37" spans="1:14">
      <c r="A37" t="s">
        <v>1068</v>
      </c>
      <c r="B37" t="s">
        <v>1069</v>
      </c>
      <c r="C37" t="s">
        <v>99</v>
      </c>
      <c r="D37" t="s">
        <v>122</v>
      </c>
      <c r="E37" t="s">
        <v>544</v>
      </c>
      <c r="F37" t="s">
        <v>131</v>
      </c>
      <c r="G37" t="s">
        <v>101</v>
      </c>
      <c r="H37" s="65">
        <v>781156</v>
      </c>
      <c r="I37" s="65">
        <v>355</v>
      </c>
      <c r="J37" s="65">
        <v>0</v>
      </c>
      <c r="K37" s="65">
        <v>2773.1037999999999</v>
      </c>
      <c r="L37" s="66">
        <v>2.9999999999999997E-4</v>
      </c>
      <c r="M37" s="66">
        <v>6.3E-3</v>
      </c>
      <c r="N37" s="66">
        <v>1.1999999999999999E-3</v>
      </c>
    </row>
    <row r="38" spans="1:14">
      <c r="A38" s="67" t="s">
        <v>1070</v>
      </c>
      <c r="D38" s="14"/>
      <c r="E38" s="14"/>
      <c r="F38" s="14"/>
      <c r="H38" s="69">
        <v>10171680.27</v>
      </c>
      <c r="J38" s="69">
        <v>0</v>
      </c>
      <c r="K38" s="69">
        <v>188068.74222320001</v>
      </c>
      <c r="M38" s="68">
        <v>0.42620000000000002</v>
      </c>
      <c r="N38" s="68">
        <v>8.3900000000000002E-2</v>
      </c>
    </row>
    <row r="39" spans="1:14">
      <c r="A39" t="s">
        <v>1071</v>
      </c>
      <c r="B39" t="s">
        <v>1072</v>
      </c>
      <c r="C39" t="s">
        <v>99</v>
      </c>
      <c r="D39" t="s">
        <v>122</v>
      </c>
      <c r="E39" t="s">
        <v>1073</v>
      </c>
      <c r="F39" t="s">
        <v>100</v>
      </c>
      <c r="G39" t="s">
        <v>101</v>
      </c>
      <c r="H39" s="65">
        <v>4879</v>
      </c>
      <c r="I39" s="65">
        <v>37340</v>
      </c>
      <c r="J39" s="65">
        <v>0</v>
      </c>
      <c r="K39" s="65">
        <v>1821.8186000000001</v>
      </c>
      <c r="L39" s="66">
        <v>4.0000000000000002E-4</v>
      </c>
      <c r="M39" s="66">
        <v>4.1000000000000003E-3</v>
      </c>
      <c r="N39" s="66">
        <v>8.0000000000000004E-4</v>
      </c>
    </row>
    <row r="40" spans="1:14">
      <c r="A40" t="s">
        <v>1074</v>
      </c>
      <c r="B40" t="s">
        <v>1075</v>
      </c>
      <c r="C40" t="s">
        <v>99</v>
      </c>
      <c r="D40" t="s">
        <v>122</v>
      </c>
      <c r="E40" t="s">
        <v>1076</v>
      </c>
      <c r="F40" t="s">
        <v>1077</v>
      </c>
      <c r="G40" t="s">
        <v>101</v>
      </c>
      <c r="H40" s="65">
        <v>89137</v>
      </c>
      <c r="I40" s="65">
        <v>4419</v>
      </c>
      <c r="J40" s="65">
        <v>0</v>
      </c>
      <c r="K40" s="65">
        <v>3938.9640300000001</v>
      </c>
      <c r="L40" s="66">
        <v>3.5999999999999999E-3</v>
      </c>
      <c r="M40" s="66">
        <v>8.8999999999999999E-3</v>
      </c>
      <c r="N40" s="66">
        <v>1.8E-3</v>
      </c>
    </row>
    <row r="41" spans="1:14">
      <c r="A41" t="s">
        <v>1078</v>
      </c>
      <c r="B41" t="s">
        <v>1079</v>
      </c>
      <c r="C41" t="s">
        <v>99</v>
      </c>
      <c r="D41" t="s">
        <v>122</v>
      </c>
      <c r="E41" t="s">
        <v>840</v>
      </c>
      <c r="F41" t="s">
        <v>425</v>
      </c>
      <c r="G41" t="s">
        <v>101</v>
      </c>
      <c r="H41" s="65">
        <v>930760.72</v>
      </c>
      <c r="I41" s="65">
        <v>84</v>
      </c>
      <c r="J41" s="65">
        <v>0</v>
      </c>
      <c r="K41" s="65">
        <v>781.8390048</v>
      </c>
      <c r="L41" s="66">
        <v>2.9999999999999997E-4</v>
      </c>
      <c r="M41" s="66">
        <v>1.8E-3</v>
      </c>
      <c r="N41" s="66">
        <v>2.9999999999999997E-4</v>
      </c>
    </row>
    <row r="42" spans="1:14">
      <c r="A42" t="s">
        <v>1080</v>
      </c>
      <c r="B42" t="s">
        <v>1081</v>
      </c>
      <c r="C42" t="s">
        <v>99</v>
      </c>
      <c r="D42" t="s">
        <v>122</v>
      </c>
      <c r="E42" t="s">
        <v>769</v>
      </c>
      <c r="F42" t="s">
        <v>425</v>
      </c>
      <c r="G42" t="s">
        <v>101</v>
      </c>
      <c r="H42" s="65">
        <v>32497</v>
      </c>
      <c r="I42" s="65">
        <v>7187</v>
      </c>
      <c r="J42" s="65">
        <v>0</v>
      </c>
      <c r="K42" s="65">
        <v>2335.5593899999999</v>
      </c>
      <c r="L42" s="66">
        <v>2E-3</v>
      </c>
      <c r="M42" s="66">
        <v>5.3E-3</v>
      </c>
      <c r="N42" s="66">
        <v>1E-3</v>
      </c>
    </row>
    <row r="43" spans="1:14">
      <c r="A43" t="s">
        <v>1082</v>
      </c>
      <c r="B43" t="s">
        <v>1083</v>
      </c>
      <c r="C43" t="s">
        <v>99</v>
      </c>
      <c r="D43" t="s">
        <v>122</v>
      </c>
      <c r="E43" t="s">
        <v>582</v>
      </c>
      <c r="F43" t="s">
        <v>425</v>
      </c>
      <c r="G43" t="s">
        <v>101</v>
      </c>
      <c r="H43" s="65">
        <v>7431</v>
      </c>
      <c r="I43" s="65">
        <v>40020</v>
      </c>
      <c r="J43" s="65">
        <v>0</v>
      </c>
      <c r="K43" s="65">
        <v>2973.8861999999999</v>
      </c>
      <c r="L43" s="66">
        <v>5.9999999999999995E-4</v>
      </c>
      <c r="M43" s="66">
        <v>6.7000000000000002E-3</v>
      </c>
      <c r="N43" s="66">
        <v>1.2999999999999999E-3</v>
      </c>
    </row>
    <row r="44" spans="1:14">
      <c r="A44" t="s">
        <v>1084</v>
      </c>
      <c r="B44" t="s">
        <v>1085</v>
      </c>
      <c r="C44" t="s">
        <v>99</v>
      </c>
      <c r="D44" t="s">
        <v>122</v>
      </c>
      <c r="E44" t="s">
        <v>861</v>
      </c>
      <c r="F44" t="s">
        <v>862</v>
      </c>
      <c r="G44" t="s">
        <v>101</v>
      </c>
      <c r="H44" s="65">
        <v>39459</v>
      </c>
      <c r="I44" s="65">
        <v>9967</v>
      </c>
      <c r="J44" s="65">
        <v>0</v>
      </c>
      <c r="K44" s="65">
        <v>3932.87853</v>
      </c>
      <c r="L44" s="66">
        <v>3.0000000000000001E-3</v>
      </c>
      <c r="M44" s="66">
        <v>8.8999999999999999E-3</v>
      </c>
      <c r="N44" s="66">
        <v>1.8E-3</v>
      </c>
    </row>
    <row r="45" spans="1:14">
      <c r="A45" t="s">
        <v>1086</v>
      </c>
      <c r="B45" t="s">
        <v>1087</v>
      </c>
      <c r="C45" t="s">
        <v>99</v>
      </c>
      <c r="D45" t="s">
        <v>122</v>
      </c>
      <c r="E45" t="s">
        <v>1088</v>
      </c>
      <c r="F45" t="s">
        <v>862</v>
      </c>
      <c r="G45" t="s">
        <v>101</v>
      </c>
      <c r="H45" s="65">
        <v>1682472</v>
      </c>
      <c r="I45" s="65">
        <v>699.5</v>
      </c>
      <c r="J45" s="65">
        <v>0</v>
      </c>
      <c r="K45" s="65">
        <v>11768.89164</v>
      </c>
      <c r="L45" s="66">
        <v>1.8E-3</v>
      </c>
      <c r="M45" s="66">
        <v>2.6700000000000002E-2</v>
      </c>
      <c r="N45" s="66">
        <v>5.3E-3</v>
      </c>
    </row>
    <row r="46" spans="1:14">
      <c r="A46" t="s">
        <v>1089</v>
      </c>
      <c r="B46" t="s">
        <v>1090</v>
      </c>
      <c r="C46" t="s">
        <v>99</v>
      </c>
      <c r="D46" t="s">
        <v>122</v>
      </c>
      <c r="E46" t="s">
        <v>1091</v>
      </c>
      <c r="F46" t="s">
        <v>485</v>
      </c>
      <c r="G46" t="s">
        <v>101</v>
      </c>
      <c r="H46" s="65">
        <v>29211</v>
      </c>
      <c r="I46" s="65">
        <v>10900</v>
      </c>
      <c r="J46" s="65">
        <v>0</v>
      </c>
      <c r="K46" s="65">
        <v>3183.9989999999998</v>
      </c>
      <c r="L46" s="66">
        <v>2E-3</v>
      </c>
      <c r="M46" s="66">
        <v>7.1999999999999998E-3</v>
      </c>
      <c r="N46" s="66">
        <v>1.4E-3</v>
      </c>
    </row>
    <row r="47" spans="1:14">
      <c r="A47" t="s">
        <v>1092</v>
      </c>
      <c r="B47" t="s">
        <v>1093</v>
      </c>
      <c r="C47" t="s">
        <v>99</v>
      </c>
      <c r="D47" t="s">
        <v>122</v>
      </c>
      <c r="E47" t="s">
        <v>1094</v>
      </c>
      <c r="F47" t="s">
        <v>485</v>
      </c>
      <c r="G47" t="s">
        <v>101</v>
      </c>
      <c r="H47" s="65">
        <v>77320.460000000006</v>
      </c>
      <c r="I47" s="65">
        <v>6470</v>
      </c>
      <c r="J47" s="65">
        <v>0</v>
      </c>
      <c r="K47" s="65">
        <v>5002.6337620000004</v>
      </c>
      <c r="L47" s="66">
        <v>1.1000000000000001E-3</v>
      </c>
      <c r="M47" s="66">
        <v>1.1299999999999999E-2</v>
      </c>
      <c r="N47" s="66">
        <v>2.2000000000000001E-3</v>
      </c>
    </row>
    <row r="48" spans="1:14">
      <c r="A48" t="s">
        <v>1095</v>
      </c>
      <c r="B48" t="s">
        <v>1096</v>
      </c>
      <c r="C48" t="s">
        <v>99</v>
      </c>
      <c r="D48" t="s">
        <v>122</v>
      </c>
      <c r="E48" t="s">
        <v>1097</v>
      </c>
      <c r="F48" t="s">
        <v>485</v>
      </c>
      <c r="G48" t="s">
        <v>101</v>
      </c>
      <c r="H48" s="65">
        <v>787415.6</v>
      </c>
      <c r="I48" s="65">
        <v>449</v>
      </c>
      <c r="J48" s="65">
        <v>0</v>
      </c>
      <c r="K48" s="65">
        <v>3535.496044</v>
      </c>
      <c r="L48" s="66">
        <v>6.9999999999999999E-4</v>
      </c>
      <c r="M48" s="66">
        <v>8.0000000000000002E-3</v>
      </c>
      <c r="N48" s="66">
        <v>1.6000000000000001E-3</v>
      </c>
    </row>
    <row r="49" spans="1:14">
      <c r="A49" t="s">
        <v>1098</v>
      </c>
      <c r="B49" t="s">
        <v>1099</v>
      </c>
      <c r="C49" t="s">
        <v>99</v>
      </c>
      <c r="D49" t="s">
        <v>122</v>
      </c>
      <c r="E49" t="s">
        <v>1100</v>
      </c>
      <c r="F49" t="s">
        <v>485</v>
      </c>
      <c r="G49" t="s">
        <v>101</v>
      </c>
      <c r="H49" s="65">
        <v>39254.07</v>
      </c>
      <c r="I49" s="65">
        <v>6450</v>
      </c>
      <c r="J49" s="65">
        <v>0</v>
      </c>
      <c r="K49" s="65">
        <v>2531.8875149999999</v>
      </c>
      <c r="L49" s="66">
        <v>5.9999999999999995E-4</v>
      </c>
      <c r="M49" s="66">
        <v>5.7000000000000002E-3</v>
      </c>
      <c r="N49" s="66">
        <v>1.1000000000000001E-3</v>
      </c>
    </row>
    <row r="50" spans="1:14">
      <c r="A50" t="s">
        <v>1101</v>
      </c>
      <c r="B50" t="s">
        <v>1102</v>
      </c>
      <c r="C50" t="s">
        <v>99</v>
      </c>
      <c r="D50" t="s">
        <v>122</v>
      </c>
      <c r="E50" t="s">
        <v>1103</v>
      </c>
      <c r="F50" t="s">
        <v>652</v>
      </c>
      <c r="G50" t="s">
        <v>101</v>
      </c>
      <c r="H50" s="65">
        <v>159269</v>
      </c>
      <c r="I50" s="65">
        <v>1310</v>
      </c>
      <c r="J50" s="65">
        <v>0</v>
      </c>
      <c r="K50" s="65">
        <v>2086.4238999999998</v>
      </c>
      <c r="L50" s="66">
        <v>8.0000000000000004E-4</v>
      </c>
      <c r="M50" s="66">
        <v>4.7000000000000002E-3</v>
      </c>
      <c r="N50" s="66">
        <v>8.9999999999999998E-4</v>
      </c>
    </row>
    <row r="51" spans="1:14">
      <c r="A51" t="s">
        <v>1104</v>
      </c>
      <c r="B51" t="s">
        <v>1105</v>
      </c>
      <c r="C51" t="s">
        <v>99</v>
      </c>
      <c r="D51" t="s">
        <v>122</v>
      </c>
      <c r="E51" t="s">
        <v>1106</v>
      </c>
      <c r="F51" t="s">
        <v>652</v>
      </c>
      <c r="G51" t="s">
        <v>101</v>
      </c>
      <c r="H51" s="65">
        <v>7738</v>
      </c>
      <c r="I51" s="65">
        <v>16070</v>
      </c>
      <c r="J51" s="65">
        <v>0</v>
      </c>
      <c r="K51" s="65">
        <v>1243.4965999999999</v>
      </c>
      <c r="L51" s="66">
        <v>5.9999999999999995E-4</v>
      </c>
      <c r="M51" s="66">
        <v>2.8E-3</v>
      </c>
      <c r="N51" s="66">
        <v>5.9999999999999995E-4</v>
      </c>
    </row>
    <row r="52" spans="1:14">
      <c r="A52" t="s">
        <v>1107</v>
      </c>
      <c r="B52" t="s">
        <v>1108</v>
      </c>
      <c r="C52" t="s">
        <v>99</v>
      </c>
      <c r="D52" t="s">
        <v>122</v>
      </c>
      <c r="E52" t="s">
        <v>759</v>
      </c>
      <c r="F52" t="s">
        <v>652</v>
      </c>
      <c r="G52" t="s">
        <v>101</v>
      </c>
      <c r="H52" s="65">
        <v>7254</v>
      </c>
      <c r="I52" s="65">
        <v>19420</v>
      </c>
      <c r="J52" s="65">
        <v>0</v>
      </c>
      <c r="K52" s="65">
        <v>1408.7267999999999</v>
      </c>
      <c r="L52" s="66">
        <v>4.0000000000000002E-4</v>
      </c>
      <c r="M52" s="66">
        <v>3.2000000000000002E-3</v>
      </c>
      <c r="N52" s="66">
        <v>5.9999999999999995E-4</v>
      </c>
    </row>
    <row r="53" spans="1:14">
      <c r="A53" t="s">
        <v>1109</v>
      </c>
      <c r="B53" t="s">
        <v>1110</v>
      </c>
      <c r="C53" t="s">
        <v>99</v>
      </c>
      <c r="D53" t="s">
        <v>122</v>
      </c>
      <c r="E53" t="s">
        <v>1111</v>
      </c>
      <c r="F53" t="s">
        <v>358</v>
      </c>
      <c r="G53" t="s">
        <v>101</v>
      </c>
      <c r="H53" s="65">
        <v>87108</v>
      </c>
      <c r="I53" s="65">
        <v>12190</v>
      </c>
      <c r="J53" s="65">
        <v>0</v>
      </c>
      <c r="K53" s="65">
        <v>10618.465200000001</v>
      </c>
      <c r="L53" s="66">
        <v>2.5000000000000001E-3</v>
      </c>
      <c r="M53" s="66">
        <v>2.41E-2</v>
      </c>
      <c r="N53" s="66">
        <v>4.7000000000000002E-3</v>
      </c>
    </row>
    <row r="54" spans="1:14">
      <c r="A54" t="s">
        <v>1112</v>
      </c>
      <c r="B54" t="s">
        <v>1113</v>
      </c>
      <c r="C54" t="s">
        <v>99</v>
      </c>
      <c r="D54" t="s">
        <v>122</v>
      </c>
      <c r="E54" t="s">
        <v>1114</v>
      </c>
      <c r="F54" t="s">
        <v>680</v>
      </c>
      <c r="G54" t="s">
        <v>101</v>
      </c>
      <c r="H54" s="65">
        <v>39253.68</v>
      </c>
      <c r="I54" s="65">
        <v>19400</v>
      </c>
      <c r="J54" s="65">
        <v>0</v>
      </c>
      <c r="K54" s="65">
        <v>7615.2139200000001</v>
      </c>
      <c r="L54" s="66">
        <v>1.1000000000000001E-3</v>
      </c>
      <c r="M54" s="66">
        <v>1.7299999999999999E-2</v>
      </c>
      <c r="N54" s="66">
        <v>3.3999999999999998E-3</v>
      </c>
    </row>
    <row r="55" spans="1:14">
      <c r="A55" t="s">
        <v>1115</v>
      </c>
      <c r="B55" t="s">
        <v>1116</v>
      </c>
      <c r="C55" t="s">
        <v>99</v>
      </c>
      <c r="D55" t="s">
        <v>122</v>
      </c>
      <c r="E55" t="s">
        <v>969</v>
      </c>
      <c r="F55" t="s">
        <v>680</v>
      </c>
      <c r="G55" t="s">
        <v>101</v>
      </c>
      <c r="H55" s="65">
        <v>8439.33</v>
      </c>
      <c r="I55" s="65">
        <v>98760</v>
      </c>
      <c r="J55" s="65">
        <v>0</v>
      </c>
      <c r="K55" s="65">
        <v>8334.6823079999995</v>
      </c>
      <c r="L55" s="66">
        <v>1.1000000000000001E-3</v>
      </c>
      <c r="M55" s="66">
        <v>1.89E-2</v>
      </c>
      <c r="N55" s="66">
        <v>3.7000000000000002E-3</v>
      </c>
    </row>
    <row r="56" spans="1:14">
      <c r="A56" t="s">
        <v>1117</v>
      </c>
      <c r="B56" t="s">
        <v>1118</v>
      </c>
      <c r="C56" t="s">
        <v>99</v>
      </c>
      <c r="D56" t="s">
        <v>122</v>
      </c>
      <c r="E56" t="s">
        <v>1119</v>
      </c>
      <c r="F56" t="s">
        <v>680</v>
      </c>
      <c r="G56" t="s">
        <v>101</v>
      </c>
      <c r="H56" s="65">
        <v>8837</v>
      </c>
      <c r="I56" s="65">
        <v>36490</v>
      </c>
      <c r="J56" s="65">
        <v>0</v>
      </c>
      <c r="K56" s="65">
        <v>3224.6212999999998</v>
      </c>
      <c r="L56" s="66">
        <v>1.1000000000000001E-3</v>
      </c>
      <c r="M56" s="66">
        <v>7.3000000000000001E-3</v>
      </c>
      <c r="N56" s="66">
        <v>1.4E-3</v>
      </c>
    </row>
    <row r="57" spans="1:14">
      <c r="A57" t="s">
        <v>1120</v>
      </c>
      <c r="B57" t="s">
        <v>1121</v>
      </c>
      <c r="C57" t="s">
        <v>99</v>
      </c>
      <c r="D57" t="s">
        <v>122</v>
      </c>
      <c r="E57" t="s">
        <v>1122</v>
      </c>
      <c r="F57" t="s">
        <v>680</v>
      </c>
      <c r="G57" t="s">
        <v>101</v>
      </c>
      <c r="H57" s="65">
        <v>64344.92</v>
      </c>
      <c r="I57" s="65">
        <v>11240</v>
      </c>
      <c r="J57" s="65">
        <v>0</v>
      </c>
      <c r="K57" s="65">
        <v>7232.3690079999997</v>
      </c>
      <c r="L57" s="66">
        <v>1.1999999999999999E-3</v>
      </c>
      <c r="M57" s="66">
        <v>1.6400000000000001E-2</v>
      </c>
      <c r="N57" s="66">
        <v>3.2000000000000002E-3</v>
      </c>
    </row>
    <row r="58" spans="1:14">
      <c r="A58" t="s">
        <v>1123</v>
      </c>
      <c r="B58" t="s">
        <v>1124</v>
      </c>
      <c r="C58" t="s">
        <v>99</v>
      </c>
      <c r="D58" t="s">
        <v>122</v>
      </c>
      <c r="E58" t="s">
        <v>945</v>
      </c>
      <c r="F58" t="s">
        <v>723</v>
      </c>
      <c r="G58" t="s">
        <v>101</v>
      </c>
      <c r="H58" s="65">
        <v>2994661.54</v>
      </c>
      <c r="I58" s="65">
        <v>73</v>
      </c>
      <c r="J58" s="65">
        <v>0</v>
      </c>
      <c r="K58" s="65">
        <v>2186.1029242</v>
      </c>
      <c r="L58" s="66">
        <v>1.1999999999999999E-3</v>
      </c>
      <c r="M58" s="66">
        <v>5.0000000000000001E-3</v>
      </c>
      <c r="N58" s="66">
        <v>1E-3</v>
      </c>
    </row>
    <row r="59" spans="1:14">
      <c r="A59" t="s">
        <v>1125</v>
      </c>
      <c r="B59" t="s">
        <v>1126</v>
      </c>
      <c r="C59" t="s">
        <v>99</v>
      </c>
      <c r="D59" t="s">
        <v>122</v>
      </c>
      <c r="E59" t="s">
        <v>1127</v>
      </c>
      <c r="F59" t="s">
        <v>710</v>
      </c>
      <c r="G59" t="s">
        <v>101</v>
      </c>
      <c r="H59" s="65">
        <v>12533.86</v>
      </c>
      <c r="I59" s="65">
        <v>9901</v>
      </c>
      <c r="J59" s="65">
        <v>0</v>
      </c>
      <c r="K59" s="65">
        <v>1240.9774786</v>
      </c>
      <c r="L59" s="66">
        <v>1E-3</v>
      </c>
      <c r="M59" s="66">
        <v>2.8E-3</v>
      </c>
      <c r="N59" s="66">
        <v>5.9999999999999995E-4</v>
      </c>
    </row>
    <row r="60" spans="1:14">
      <c r="A60" t="s">
        <v>1128</v>
      </c>
      <c r="B60" t="s">
        <v>1129</v>
      </c>
      <c r="C60" t="s">
        <v>99</v>
      </c>
      <c r="D60" t="s">
        <v>122</v>
      </c>
      <c r="E60" t="s">
        <v>1130</v>
      </c>
      <c r="F60" t="s">
        <v>531</v>
      </c>
      <c r="G60" t="s">
        <v>101</v>
      </c>
      <c r="H60" s="65">
        <v>16430</v>
      </c>
      <c r="I60" s="65">
        <v>18730</v>
      </c>
      <c r="J60" s="65">
        <v>0</v>
      </c>
      <c r="K60" s="65">
        <v>3077.3389999999999</v>
      </c>
      <c r="L60" s="66">
        <v>6.9999999999999999E-4</v>
      </c>
      <c r="M60" s="66">
        <v>7.0000000000000001E-3</v>
      </c>
      <c r="N60" s="66">
        <v>1.4E-3</v>
      </c>
    </row>
    <row r="61" spans="1:14">
      <c r="A61" t="s">
        <v>1131</v>
      </c>
      <c r="B61" t="s">
        <v>1132</v>
      </c>
      <c r="C61" t="s">
        <v>99</v>
      </c>
      <c r="D61" t="s">
        <v>122</v>
      </c>
      <c r="E61" t="s">
        <v>1133</v>
      </c>
      <c r="F61" t="s">
        <v>531</v>
      </c>
      <c r="G61" t="s">
        <v>101</v>
      </c>
      <c r="H61" s="65">
        <v>27600</v>
      </c>
      <c r="I61" s="65">
        <v>6078</v>
      </c>
      <c r="J61" s="65">
        <v>0</v>
      </c>
      <c r="K61" s="65">
        <v>1677.528</v>
      </c>
      <c r="L61" s="66">
        <v>1.1000000000000001E-3</v>
      </c>
      <c r="M61" s="66">
        <v>3.8E-3</v>
      </c>
      <c r="N61" s="66">
        <v>6.9999999999999999E-4</v>
      </c>
    </row>
    <row r="62" spans="1:14">
      <c r="A62" t="s">
        <v>1134</v>
      </c>
      <c r="B62" t="s">
        <v>1135</v>
      </c>
      <c r="C62" t="s">
        <v>99</v>
      </c>
      <c r="D62" t="s">
        <v>122</v>
      </c>
      <c r="E62" t="s">
        <v>782</v>
      </c>
      <c r="F62" t="s">
        <v>531</v>
      </c>
      <c r="G62" t="s">
        <v>101</v>
      </c>
      <c r="H62" s="65">
        <v>139193</v>
      </c>
      <c r="I62" s="65">
        <v>1667</v>
      </c>
      <c r="J62" s="65">
        <v>0</v>
      </c>
      <c r="K62" s="65">
        <v>2320.3473100000001</v>
      </c>
      <c r="L62" s="66">
        <v>1.5E-3</v>
      </c>
      <c r="M62" s="66">
        <v>5.3E-3</v>
      </c>
      <c r="N62" s="66">
        <v>1E-3</v>
      </c>
    </row>
    <row r="63" spans="1:14">
      <c r="A63" t="s">
        <v>1136</v>
      </c>
      <c r="B63" t="s">
        <v>1137</v>
      </c>
      <c r="C63" t="s">
        <v>99</v>
      </c>
      <c r="D63" t="s">
        <v>122</v>
      </c>
      <c r="E63" t="s">
        <v>1138</v>
      </c>
      <c r="F63" t="s">
        <v>1139</v>
      </c>
      <c r="G63" t="s">
        <v>101</v>
      </c>
      <c r="H63" s="65">
        <v>48550</v>
      </c>
      <c r="I63" s="65">
        <v>1500</v>
      </c>
      <c r="J63" s="65">
        <v>0</v>
      </c>
      <c r="K63" s="65">
        <v>728.25</v>
      </c>
      <c r="L63" s="66">
        <v>4.0000000000000002E-4</v>
      </c>
      <c r="M63" s="66">
        <v>1.6999999999999999E-3</v>
      </c>
      <c r="N63" s="66">
        <v>2.9999999999999997E-4</v>
      </c>
    </row>
    <row r="64" spans="1:14">
      <c r="A64" t="s">
        <v>1140</v>
      </c>
      <c r="B64" t="s">
        <v>1141</v>
      </c>
      <c r="C64" t="s">
        <v>99</v>
      </c>
      <c r="D64" t="s">
        <v>122</v>
      </c>
      <c r="E64" t="s">
        <v>1142</v>
      </c>
      <c r="F64" t="s">
        <v>553</v>
      </c>
      <c r="G64" t="s">
        <v>101</v>
      </c>
      <c r="H64" s="65">
        <v>185221</v>
      </c>
      <c r="I64" s="65">
        <v>4160</v>
      </c>
      <c r="J64" s="65">
        <v>0</v>
      </c>
      <c r="K64" s="65">
        <v>7705.1935999999996</v>
      </c>
      <c r="L64" s="66">
        <v>3.2000000000000002E-3</v>
      </c>
      <c r="M64" s="66">
        <v>1.7500000000000002E-2</v>
      </c>
      <c r="N64" s="66">
        <v>3.3999999999999998E-3</v>
      </c>
    </row>
    <row r="65" spans="1:14">
      <c r="A65" t="s">
        <v>1143</v>
      </c>
      <c r="B65" t="s">
        <v>1144</v>
      </c>
      <c r="C65" t="s">
        <v>99</v>
      </c>
      <c r="D65" t="s">
        <v>122</v>
      </c>
      <c r="E65" t="s">
        <v>552</v>
      </c>
      <c r="F65" t="s">
        <v>553</v>
      </c>
      <c r="G65" t="s">
        <v>101</v>
      </c>
      <c r="H65" s="65">
        <v>132134.39999999999</v>
      </c>
      <c r="I65" s="65">
        <v>2351</v>
      </c>
      <c r="J65" s="65">
        <v>0</v>
      </c>
      <c r="K65" s="65">
        <v>3106.4797440000002</v>
      </c>
      <c r="L65" s="66">
        <v>8.9999999999999998E-4</v>
      </c>
      <c r="M65" s="66">
        <v>7.0000000000000001E-3</v>
      </c>
      <c r="N65" s="66">
        <v>1.4E-3</v>
      </c>
    </row>
    <row r="66" spans="1:14">
      <c r="A66" t="s">
        <v>1145</v>
      </c>
      <c r="B66" t="s">
        <v>1146</v>
      </c>
      <c r="C66" t="s">
        <v>99</v>
      </c>
      <c r="D66" t="s">
        <v>122</v>
      </c>
      <c r="E66" t="s">
        <v>1147</v>
      </c>
      <c r="F66" t="s">
        <v>553</v>
      </c>
      <c r="G66" t="s">
        <v>101</v>
      </c>
      <c r="H66" s="65">
        <v>189393.2</v>
      </c>
      <c r="I66" s="65">
        <v>4913</v>
      </c>
      <c r="J66" s="65">
        <v>0</v>
      </c>
      <c r="K66" s="65">
        <v>9304.8879159999997</v>
      </c>
      <c r="L66" s="66">
        <v>2.5999999999999999E-3</v>
      </c>
      <c r="M66" s="66">
        <v>2.1100000000000001E-2</v>
      </c>
      <c r="N66" s="66">
        <v>4.1999999999999997E-3</v>
      </c>
    </row>
    <row r="67" spans="1:14">
      <c r="A67" t="s">
        <v>1148</v>
      </c>
      <c r="B67" t="s">
        <v>1149</v>
      </c>
      <c r="C67" t="s">
        <v>99</v>
      </c>
      <c r="D67" t="s">
        <v>122</v>
      </c>
      <c r="E67" t="s">
        <v>476</v>
      </c>
      <c r="F67" t="s">
        <v>419</v>
      </c>
      <c r="G67" t="s">
        <v>101</v>
      </c>
      <c r="H67" s="65">
        <v>40463.03</v>
      </c>
      <c r="I67" s="65">
        <v>41700</v>
      </c>
      <c r="J67" s="65">
        <v>0</v>
      </c>
      <c r="K67" s="65">
        <v>16873.08351</v>
      </c>
      <c r="L67" s="66">
        <v>2E-3</v>
      </c>
      <c r="M67" s="66">
        <v>3.8199999999999998E-2</v>
      </c>
      <c r="N67" s="66">
        <v>7.4999999999999997E-3</v>
      </c>
    </row>
    <row r="68" spans="1:14">
      <c r="A68" t="s">
        <v>1150</v>
      </c>
      <c r="B68" t="s">
        <v>1151</v>
      </c>
      <c r="C68" t="s">
        <v>99</v>
      </c>
      <c r="D68" t="s">
        <v>122</v>
      </c>
      <c r="E68" t="s">
        <v>661</v>
      </c>
      <c r="F68" t="s">
        <v>419</v>
      </c>
      <c r="G68" t="s">
        <v>101</v>
      </c>
      <c r="H68" s="65">
        <v>16534</v>
      </c>
      <c r="I68" s="65">
        <v>4205</v>
      </c>
      <c r="J68" s="65">
        <v>0</v>
      </c>
      <c r="K68" s="65">
        <v>695.25469999999996</v>
      </c>
      <c r="L68" s="66">
        <v>5.0000000000000001E-4</v>
      </c>
      <c r="M68" s="66">
        <v>1.6000000000000001E-3</v>
      </c>
      <c r="N68" s="66">
        <v>2.9999999999999997E-4</v>
      </c>
    </row>
    <row r="69" spans="1:14">
      <c r="A69" t="s">
        <v>1152</v>
      </c>
      <c r="B69" t="s">
        <v>1153</v>
      </c>
      <c r="C69" t="s">
        <v>99</v>
      </c>
      <c r="D69" t="s">
        <v>122</v>
      </c>
      <c r="E69" t="s">
        <v>1154</v>
      </c>
      <c r="F69" t="s">
        <v>419</v>
      </c>
      <c r="G69" t="s">
        <v>101</v>
      </c>
      <c r="H69" s="65">
        <v>158065</v>
      </c>
      <c r="I69" s="65">
        <v>964</v>
      </c>
      <c r="J69" s="65">
        <v>0</v>
      </c>
      <c r="K69" s="65">
        <v>1523.7465999999999</v>
      </c>
      <c r="L69" s="66">
        <v>1.1000000000000001E-3</v>
      </c>
      <c r="M69" s="66">
        <v>3.5000000000000001E-3</v>
      </c>
      <c r="N69" s="66">
        <v>6.9999999999999999E-4</v>
      </c>
    </row>
    <row r="70" spans="1:14">
      <c r="A70" t="s">
        <v>1155</v>
      </c>
      <c r="B70" t="s">
        <v>1156</v>
      </c>
      <c r="C70" t="s">
        <v>99</v>
      </c>
      <c r="D70" t="s">
        <v>122</v>
      </c>
      <c r="E70" t="s">
        <v>617</v>
      </c>
      <c r="F70" t="s">
        <v>419</v>
      </c>
      <c r="G70" t="s">
        <v>101</v>
      </c>
      <c r="H70" s="65">
        <v>118494</v>
      </c>
      <c r="I70" s="65">
        <v>10500</v>
      </c>
      <c r="J70" s="65">
        <v>0</v>
      </c>
      <c r="K70" s="65">
        <v>12441.87</v>
      </c>
      <c r="L70" s="66">
        <v>3.3E-3</v>
      </c>
      <c r="M70" s="66">
        <v>2.8199999999999999E-2</v>
      </c>
      <c r="N70" s="66">
        <v>5.5999999999999999E-3</v>
      </c>
    </row>
    <row r="71" spans="1:14">
      <c r="A71" t="s">
        <v>1157</v>
      </c>
      <c r="B71" t="s">
        <v>1158</v>
      </c>
      <c r="C71" t="s">
        <v>99</v>
      </c>
      <c r="D71" t="s">
        <v>122</v>
      </c>
      <c r="E71" t="s">
        <v>670</v>
      </c>
      <c r="F71" t="s">
        <v>419</v>
      </c>
      <c r="G71" t="s">
        <v>101</v>
      </c>
      <c r="H71" s="65">
        <v>375000</v>
      </c>
      <c r="I71" s="65">
        <v>206.3</v>
      </c>
      <c r="J71" s="65">
        <v>0</v>
      </c>
      <c r="K71" s="65">
        <v>773.625</v>
      </c>
      <c r="L71" s="66">
        <v>5.9999999999999995E-4</v>
      </c>
      <c r="M71" s="66">
        <v>1.8E-3</v>
      </c>
      <c r="N71" s="66">
        <v>2.9999999999999997E-4</v>
      </c>
    </row>
    <row r="72" spans="1:14">
      <c r="A72" t="s">
        <v>1159</v>
      </c>
      <c r="B72" t="s">
        <v>1160</v>
      </c>
      <c r="C72" t="s">
        <v>99</v>
      </c>
      <c r="D72" t="s">
        <v>122</v>
      </c>
      <c r="E72" t="s">
        <v>585</v>
      </c>
      <c r="F72" t="s">
        <v>419</v>
      </c>
      <c r="G72" t="s">
        <v>101</v>
      </c>
      <c r="H72" s="65">
        <v>9486.81</v>
      </c>
      <c r="I72" s="65">
        <v>24990</v>
      </c>
      <c r="J72" s="65">
        <v>0</v>
      </c>
      <c r="K72" s="65">
        <v>2370.753819</v>
      </c>
      <c r="L72" s="66">
        <v>8.0000000000000004E-4</v>
      </c>
      <c r="M72" s="66">
        <v>5.4000000000000003E-3</v>
      </c>
      <c r="N72" s="66">
        <v>1.1000000000000001E-3</v>
      </c>
    </row>
    <row r="73" spans="1:14">
      <c r="A73" t="s">
        <v>1161</v>
      </c>
      <c r="B73" t="s">
        <v>1162</v>
      </c>
      <c r="C73" t="s">
        <v>99</v>
      </c>
      <c r="D73" t="s">
        <v>122</v>
      </c>
      <c r="E73" t="s">
        <v>1163</v>
      </c>
      <c r="F73" t="s">
        <v>1164</v>
      </c>
      <c r="G73" t="s">
        <v>101</v>
      </c>
      <c r="H73" s="65">
        <v>7255</v>
      </c>
      <c r="I73" s="65">
        <v>3294</v>
      </c>
      <c r="J73" s="65">
        <v>0</v>
      </c>
      <c r="K73" s="65">
        <v>238.97970000000001</v>
      </c>
      <c r="L73" s="66">
        <v>1E-4</v>
      </c>
      <c r="M73" s="66">
        <v>5.0000000000000001E-4</v>
      </c>
      <c r="N73" s="66">
        <v>1E-4</v>
      </c>
    </row>
    <row r="74" spans="1:14">
      <c r="A74" t="s">
        <v>1165</v>
      </c>
      <c r="B74" t="s">
        <v>1166</v>
      </c>
      <c r="C74" t="s">
        <v>99</v>
      </c>
      <c r="D74" t="s">
        <v>122</v>
      </c>
      <c r="E74" t="s">
        <v>1167</v>
      </c>
      <c r="F74" t="s">
        <v>743</v>
      </c>
      <c r="G74" t="s">
        <v>101</v>
      </c>
      <c r="H74" s="65">
        <v>133267</v>
      </c>
      <c r="I74" s="65">
        <v>4886</v>
      </c>
      <c r="J74" s="65">
        <v>0</v>
      </c>
      <c r="K74" s="65">
        <v>6511.42562</v>
      </c>
      <c r="L74" s="66">
        <v>1.9E-3</v>
      </c>
      <c r="M74" s="66">
        <v>1.4800000000000001E-2</v>
      </c>
      <c r="N74" s="66">
        <v>2.8999999999999998E-3</v>
      </c>
    </row>
    <row r="75" spans="1:14">
      <c r="A75" t="s">
        <v>1168</v>
      </c>
      <c r="B75" t="s">
        <v>1169</v>
      </c>
      <c r="C75" t="s">
        <v>99</v>
      </c>
      <c r="D75" t="s">
        <v>122</v>
      </c>
      <c r="E75" t="s">
        <v>742</v>
      </c>
      <c r="F75" t="s">
        <v>743</v>
      </c>
      <c r="G75" t="s">
        <v>101</v>
      </c>
      <c r="H75" s="65">
        <v>46636.76</v>
      </c>
      <c r="I75" s="65">
        <v>29250</v>
      </c>
      <c r="J75" s="65">
        <v>0</v>
      </c>
      <c r="K75" s="65">
        <v>13641.2523</v>
      </c>
      <c r="L75" s="66">
        <v>2.8999999999999998E-3</v>
      </c>
      <c r="M75" s="66">
        <v>3.09E-2</v>
      </c>
      <c r="N75" s="66">
        <v>6.1000000000000004E-3</v>
      </c>
    </row>
    <row r="76" spans="1:14">
      <c r="A76" t="s">
        <v>1170</v>
      </c>
      <c r="B76" t="s">
        <v>1171</v>
      </c>
      <c r="C76" t="s">
        <v>99</v>
      </c>
      <c r="D76" t="s">
        <v>122</v>
      </c>
      <c r="E76" t="s">
        <v>1172</v>
      </c>
      <c r="F76" t="s">
        <v>390</v>
      </c>
      <c r="G76" t="s">
        <v>101</v>
      </c>
      <c r="H76" s="65">
        <v>12894</v>
      </c>
      <c r="I76" s="65">
        <v>68300</v>
      </c>
      <c r="J76" s="65">
        <v>0</v>
      </c>
      <c r="K76" s="65">
        <v>8806.6020000000008</v>
      </c>
      <c r="L76" s="66">
        <v>2.3E-3</v>
      </c>
      <c r="M76" s="66">
        <v>0.02</v>
      </c>
      <c r="N76" s="66">
        <v>3.8999999999999998E-3</v>
      </c>
    </row>
    <row r="77" spans="1:14">
      <c r="A77" t="s">
        <v>1173</v>
      </c>
      <c r="B77" t="s">
        <v>1174</v>
      </c>
      <c r="C77" t="s">
        <v>99</v>
      </c>
      <c r="D77" t="s">
        <v>122</v>
      </c>
      <c r="E77" t="s">
        <v>1175</v>
      </c>
      <c r="F77" t="s">
        <v>390</v>
      </c>
      <c r="G77" t="s">
        <v>101</v>
      </c>
      <c r="H77" s="65">
        <v>1179440</v>
      </c>
      <c r="I77" s="65">
        <v>300</v>
      </c>
      <c r="J77" s="65">
        <v>0</v>
      </c>
      <c r="K77" s="65">
        <v>3538.32</v>
      </c>
      <c r="L77" s="66">
        <v>2.3E-3</v>
      </c>
      <c r="M77" s="66">
        <v>8.0000000000000002E-3</v>
      </c>
      <c r="N77" s="66">
        <v>1.6000000000000001E-3</v>
      </c>
    </row>
    <row r="78" spans="1:14">
      <c r="A78" t="s">
        <v>1176</v>
      </c>
      <c r="B78" t="s">
        <v>1177</v>
      </c>
      <c r="C78" t="s">
        <v>99</v>
      </c>
      <c r="D78" t="s">
        <v>122</v>
      </c>
      <c r="E78" t="s">
        <v>1178</v>
      </c>
      <c r="F78" t="s">
        <v>1179</v>
      </c>
      <c r="G78" t="s">
        <v>101</v>
      </c>
      <c r="H78" s="65">
        <v>120622</v>
      </c>
      <c r="I78" s="65">
        <v>1336</v>
      </c>
      <c r="J78" s="65">
        <v>0</v>
      </c>
      <c r="K78" s="65">
        <v>1611.50992</v>
      </c>
      <c r="L78" s="66">
        <v>5.9999999999999995E-4</v>
      </c>
      <c r="M78" s="66">
        <v>3.7000000000000002E-3</v>
      </c>
      <c r="N78" s="66">
        <v>6.9999999999999999E-4</v>
      </c>
    </row>
    <row r="79" spans="1:14">
      <c r="A79" t="s">
        <v>1180</v>
      </c>
      <c r="B79" t="s">
        <v>1181</v>
      </c>
      <c r="C79" t="s">
        <v>99</v>
      </c>
      <c r="D79" t="s">
        <v>122</v>
      </c>
      <c r="E79" t="s">
        <v>1182</v>
      </c>
      <c r="F79" t="s">
        <v>128</v>
      </c>
      <c r="G79" t="s">
        <v>101</v>
      </c>
      <c r="H79" s="65">
        <v>67495.89</v>
      </c>
      <c r="I79" s="65">
        <v>5264</v>
      </c>
      <c r="J79" s="65">
        <v>0</v>
      </c>
      <c r="K79" s="65">
        <v>3552.9836495999998</v>
      </c>
      <c r="L79" s="66">
        <v>1.4E-3</v>
      </c>
      <c r="M79" s="66">
        <v>8.0999999999999996E-3</v>
      </c>
      <c r="N79" s="66">
        <v>1.6000000000000001E-3</v>
      </c>
    </row>
    <row r="80" spans="1:14">
      <c r="A80" t="s">
        <v>1183</v>
      </c>
      <c r="B80" t="s">
        <v>1184</v>
      </c>
      <c r="C80" t="s">
        <v>99</v>
      </c>
      <c r="D80" t="s">
        <v>122</v>
      </c>
      <c r="E80" t="s">
        <v>777</v>
      </c>
      <c r="F80" t="s">
        <v>131</v>
      </c>
      <c r="G80" t="s">
        <v>101</v>
      </c>
      <c r="H80" s="65">
        <v>38229</v>
      </c>
      <c r="I80" s="65">
        <v>1492</v>
      </c>
      <c r="J80" s="65">
        <v>0</v>
      </c>
      <c r="K80" s="65">
        <v>570.37667999999996</v>
      </c>
      <c r="L80" s="66">
        <v>2.0000000000000001E-4</v>
      </c>
      <c r="M80" s="66">
        <v>1.2999999999999999E-3</v>
      </c>
      <c r="N80" s="66">
        <v>2.9999999999999997E-4</v>
      </c>
    </row>
    <row r="81" spans="1:14">
      <c r="A81" s="67" t="s">
        <v>1185</v>
      </c>
      <c r="D81" s="14"/>
      <c r="E81" s="14"/>
      <c r="F81" s="14"/>
      <c r="H81" s="69">
        <v>3248413.55</v>
      </c>
      <c r="J81" s="69">
        <v>0</v>
      </c>
      <c r="K81" s="69">
        <v>49282.827196714097</v>
      </c>
      <c r="M81" s="68">
        <v>0.11169999999999999</v>
      </c>
      <c r="N81" s="68">
        <v>2.1999999999999999E-2</v>
      </c>
    </row>
    <row r="82" spans="1:14">
      <c r="A82" t="s">
        <v>1186</v>
      </c>
      <c r="B82" t="s">
        <v>1187</v>
      </c>
      <c r="C82" t="s">
        <v>99</v>
      </c>
      <c r="D82" t="s">
        <v>122</v>
      </c>
      <c r="E82" t="s">
        <v>1188</v>
      </c>
      <c r="F82" t="s">
        <v>1077</v>
      </c>
      <c r="G82" t="s">
        <v>101</v>
      </c>
      <c r="H82" s="65">
        <v>134958</v>
      </c>
      <c r="I82" s="65">
        <v>466.2</v>
      </c>
      <c r="J82" s="65">
        <v>0</v>
      </c>
      <c r="K82" s="65">
        <v>629.17419600000005</v>
      </c>
      <c r="L82" s="66">
        <v>1.9E-3</v>
      </c>
      <c r="M82" s="66">
        <v>1.4E-3</v>
      </c>
      <c r="N82" s="66">
        <v>2.9999999999999997E-4</v>
      </c>
    </row>
    <row r="83" spans="1:14">
      <c r="A83" t="s">
        <v>1189</v>
      </c>
      <c r="B83" t="s">
        <v>1190</v>
      </c>
      <c r="C83" t="s">
        <v>99</v>
      </c>
      <c r="D83" t="s">
        <v>122</v>
      </c>
      <c r="E83" t="s">
        <v>1191</v>
      </c>
      <c r="F83" t="s">
        <v>862</v>
      </c>
      <c r="G83" t="s">
        <v>101</v>
      </c>
      <c r="H83" s="65">
        <v>135300</v>
      </c>
      <c r="I83" s="65">
        <v>370.5</v>
      </c>
      <c r="J83" s="65">
        <v>0</v>
      </c>
      <c r="K83" s="65">
        <v>501.28649999999999</v>
      </c>
      <c r="L83" s="66">
        <v>8.0000000000000004E-4</v>
      </c>
      <c r="M83" s="66">
        <v>1.1000000000000001E-3</v>
      </c>
      <c r="N83" s="66">
        <v>2.0000000000000001E-4</v>
      </c>
    </row>
    <row r="84" spans="1:14">
      <c r="A84" s="74" t="s">
        <v>1192</v>
      </c>
      <c r="B84" s="74" t="s">
        <v>1193</v>
      </c>
      <c r="C84" s="74" t="s">
        <v>99</v>
      </c>
      <c r="D84" s="74" t="s">
        <v>122</v>
      </c>
      <c r="E84" s="74" t="s">
        <v>1194</v>
      </c>
      <c r="F84" s="74" t="s">
        <v>862</v>
      </c>
      <c r="G84" s="74" t="s">
        <v>101</v>
      </c>
      <c r="H84" s="75">
        <v>35156</v>
      </c>
      <c r="I84" s="75">
        <v>4261</v>
      </c>
      <c r="J84" s="75">
        <v>0</v>
      </c>
      <c r="K84" s="75">
        <v>1497.9971599999999</v>
      </c>
      <c r="L84" s="76">
        <v>2.5000000000000001E-3</v>
      </c>
      <c r="M84" s="76">
        <v>3.3999999999999998E-3</v>
      </c>
      <c r="N84" s="76">
        <v>6.9999999999999999E-4</v>
      </c>
    </row>
    <row r="85" spans="1:14">
      <c r="A85" s="74" t="s">
        <v>1195</v>
      </c>
      <c r="B85" s="74" t="s">
        <v>1196</v>
      </c>
      <c r="C85" s="74" t="s">
        <v>99</v>
      </c>
      <c r="D85" s="74" t="s">
        <v>122</v>
      </c>
      <c r="E85" s="74" t="s">
        <v>1194</v>
      </c>
      <c r="F85" s="74" t="s">
        <v>862</v>
      </c>
      <c r="G85" s="74" t="s">
        <v>101</v>
      </c>
      <c r="H85" s="75">
        <v>-30128</v>
      </c>
      <c r="I85" s="75">
        <v>96.721311475409919</v>
      </c>
      <c r="J85" s="75">
        <v>0</v>
      </c>
      <c r="K85" s="75">
        <v>-29.140196721311501</v>
      </c>
      <c r="L85" s="76">
        <v>0</v>
      </c>
      <c r="M85" s="76">
        <v>-1E-4</v>
      </c>
      <c r="N85" s="76">
        <v>0</v>
      </c>
    </row>
    <row r="86" spans="1:14">
      <c r="A86" t="s">
        <v>1197</v>
      </c>
      <c r="B86" t="s">
        <v>1198</v>
      </c>
      <c r="C86" t="s">
        <v>99</v>
      </c>
      <c r="D86" t="s">
        <v>122</v>
      </c>
      <c r="E86" t="s">
        <v>884</v>
      </c>
      <c r="F86" t="s">
        <v>652</v>
      </c>
      <c r="G86" t="s">
        <v>101</v>
      </c>
      <c r="H86" s="65">
        <v>302500</v>
      </c>
      <c r="I86" s="65">
        <v>322</v>
      </c>
      <c r="J86" s="65">
        <v>0</v>
      </c>
      <c r="K86" s="65">
        <v>974.05</v>
      </c>
      <c r="L86" s="66">
        <v>1.1999999999999999E-3</v>
      </c>
      <c r="M86" s="66">
        <v>2.2000000000000001E-3</v>
      </c>
      <c r="N86" s="66">
        <v>4.0000000000000002E-4</v>
      </c>
    </row>
    <row r="87" spans="1:14">
      <c r="A87" t="s">
        <v>1199</v>
      </c>
      <c r="B87" t="s">
        <v>1200</v>
      </c>
      <c r="C87" t="s">
        <v>99</v>
      </c>
      <c r="D87" t="s">
        <v>122</v>
      </c>
      <c r="E87" t="s">
        <v>1201</v>
      </c>
      <c r="F87" t="s">
        <v>652</v>
      </c>
      <c r="G87" t="s">
        <v>101</v>
      </c>
      <c r="H87" s="65">
        <v>23316</v>
      </c>
      <c r="I87" s="65">
        <v>4418</v>
      </c>
      <c r="J87" s="65">
        <v>0</v>
      </c>
      <c r="K87" s="65">
        <v>1030.10088</v>
      </c>
      <c r="L87" s="66">
        <v>1.6000000000000001E-3</v>
      </c>
      <c r="M87" s="66">
        <v>2.3E-3</v>
      </c>
      <c r="N87" s="66">
        <v>5.0000000000000001E-4</v>
      </c>
    </row>
    <row r="88" spans="1:14">
      <c r="A88" t="s">
        <v>1202</v>
      </c>
      <c r="B88" t="s">
        <v>1203</v>
      </c>
      <c r="C88" t="s">
        <v>99</v>
      </c>
      <c r="D88" t="s">
        <v>122</v>
      </c>
      <c r="E88" t="s">
        <v>1204</v>
      </c>
      <c r="F88" t="s">
        <v>652</v>
      </c>
      <c r="G88" t="s">
        <v>101</v>
      </c>
      <c r="H88" s="65">
        <v>65643</v>
      </c>
      <c r="I88" s="65">
        <v>2584</v>
      </c>
      <c r="J88" s="65">
        <v>0</v>
      </c>
      <c r="K88" s="65">
        <v>1696.2151200000001</v>
      </c>
      <c r="L88" s="66">
        <v>3.3E-3</v>
      </c>
      <c r="M88" s="66">
        <v>3.8E-3</v>
      </c>
      <c r="N88" s="66">
        <v>8.0000000000000004E-4</v>
      </c>
    </row>
    <row r="89" spans="1:14" s="73" customFormat="1">
      <c r="A89" s="70" t="s">
        <v>1205</v>
      </c>
      <c r="B89" s="70">
        <v>1360100</v>
      </c>
      <c r="C89" s="70" t="s">
        <v>99</v>
      </c>
      <c r="D89" s="70" t="s">
        <v>122</v>
      </c>
      <c r="E89" s="70" t="s">
        <v>1206</v>
      </c>
      <c r="F89" s="70" t="s">
        <v>680</v>
      </c>
      <c r="G89" s="70" t="s">
        <v>101</v>
      </c>
      <c r="H89" s="71">
        <v>221000</v>
      </c>
      <c r="I89" s="71">
        <f>K89*1000/H89*100</f>
        <v>505.14918032786886</v>
      </c>
      <c r="J89" s="71">
        <v>0</v>
      </c>
      <c r="K89" s="71">
        <f>1116379.68852459/1000</f>
        <v>1116.3796885245902</v>
      </c>
      <c r="L89" s="72">
        <v>1.8E-3</v>
      </c>
      <c r="M89" s="72">
        <v>4.7999999999999996E-3</v>
      </c>
      <c r="N89" s="72">
        <v>8.9999999999999998E-4</v>
      </c>
    </row>
    <row r="90" spans="1:14" s="73" customFormat="1">
      <c r="A90" s="70" t="s">
        <v>1205</v>
      </c>
      <c r="B90" s="70">
        <v>136010</v>
      </c>
      <c r="C90" s="70" t="s">
        <v>99</v>
      </c>
      <c r="D90" s="70" t="s">
        <v>122</v>
      </c>
      <c r="E90" s="70" t="s">
        <v>1206</v>
      </c>
      <c r="F90" s="70" t="s">
        <v>680</v>
      </c>
      <c r="G90" s="70" t="s">
        <v>101</v>
      </c>
      <c r="H90" s="71">
        <v>194735</v>
      </c>
      <c r="I90" s="71">
        <f>K90*1000/H90*100</f>
        <v>508.5</v>
      </c>
      <c r="J90" s="71">
        <v>0</v>
      </c>
      <c r="K90" s="71">
        <f>990227.475/1000</f>
        <v>990.22747500000003</v>
      </c>
      <c r="L90" s="72">
        <v>0</v>
      </c>
      <c r="M90" s="72">
        <v>0</v>
      </c>
      <c r="N90" s="72">
        <v>0</v>
      </c>
    </row>
    <row r="91" spans="1:14">
      <c r="A91" t="s">
        <v>1207</v>
      </c>
      <c r="B91" t="s">
        <v>1208</v>
      </c>
      <c r="C91" t="s">
        <v>99</v>
      </c>
      <c r="D91" t="s">
        <v>122</v>
      </c>
      <c r="E91" t="s">
        <v>1209</v>
      </c>
      <c r="F91" t="s">
        <v>680</v>
      </c>
      <c r="G91" t="s">
        <v>101</v>
      </c>
      <c r="H91" s="65">
        <v>43721</v>
      </c>
      <c r="I91" s="65">
        <v>12400</v>
      </c>
      <c r="J91" s="65">
        <v>0</v>
      </c>
      <c r="K91" s="65">
        <v>5421.4040000000005</v>
      </c>
      <c r="L91" s="66">
        <v>4.1000000000000003E-3</v>
      </c>
      <c r="M91" s="66">
        <v>1.23E-2</v>
      </c>
      <c r="N91" s="66">
        <v>2.3999999999999998E-3</v>
      </c>
    </row>
    <row r="92" spans="1:14">
      <c r="A92" t="s">
        <v>1210</v>
      </c>
      <c r="B92" t="s">
        <v>1211</v>
      </c>
      <c r="C92" t="s">
        <v>99</v>
      </c>
      <c r="D92" t="s">
        <v>122</v>
      </c>
      <c r="E92" t="s">
        <v>1212</v>
      </c>
      <c r="F92" t="s">
        <v>680</v>
      </c>
      <c r="G92" t="s">
        <v>101</v>
      </c>
      <c r="H92" s="65">
        <v>40000</v>
      </c>
      <c r="I92" s="65">
        <v>3117</v>
      </c>
      <c r="J92" s="65">
        <v>0</v>
      </c>
      <c r="K92" s="65">
        <v>1246.8</v>
      </c>
      <c r="L92" s="66">
        <v>2.3999999999999998E-3</v>
      </c>
      <c r="M92" s="66">
        <v>2.8E-3</v>
      </c>
      <c r="N92" s="66">
        <v>5.9999999999999995E-4</v>
      </c>
    </row>
    <row r="93" spans="1:14">
      <c r="A93" t="s">
        <v>1213</v>
      </c>
      <c r="B93" t="s">
        <v>1214</v>
      </c>
      <c r="C93" t="s">
        <v>99</v>
      </c>
      <c r="D93" t="s">
        <v>122</v>
      </c>
      <c r="E93" t="s">
        <v>1215</v>
      </c>
      <c r="F93" t="s">
        <v>1216</v>
      </c>
      <c r="G93" t="s">
        <v>101</v>
      </c>
      <c r="H93" s="65">
        <v>286226</v>
      </c>
      <c r="I93" s="65">
        <v>100.7</v>
      </c>
      <c r="J93" s="65">
        <v>0</v>
      </c>
      <c r="K93" s="65">
        <v>288.22958199999999</v>
      </c>
      <c r="L93" s="66">
        <v>2.3E-3</v>
      </c>
      <c r="M93" s="66">
        <v>6.9999999999999999E-4</v>
      </c>
      <c r="N93" s="66">
        <v>1E-4</v>
      </c>
    </row>
    <row r="94" spans="1:14">
      <c r="A94" t="s">
        <v>1217</v>
      </c>
      <c r="B94" t="s">
        <v>1218</v>
      </c>
      <c r="C94" t="s">
        <v>99</v>
      </c>
      <c r="D94" t="s">
        <v>122</v>
      </c>
      <c r="E94" t="s">
        <v>1219</v>
      </c>
      <c r="F94" t="s">
        <v>539</v>
      </c>
      <c r="G94" t="s">
        <v>101</v>
      </c>
      <c r="H94" s="65">
        <v>56519</v>
      </c>
      <c r="I94" s="65">
        <v>1835</v>
      </c>
      <c r="J94" s="65">
        <v>0</v>
      </c>
      <c r="K94" s="65">
        <v>1037.12365</v>
      </c>
      <c r="L94" s="66">
        <v>3.7000000000000002E-3</v>
      </c>
      <c r="M94" s="66">
        <v>2.3999999999999998E-3</v>
      </c>
      <c r="N94" s="66">
        <v>5.0000000000000001E-4</v>
      </c>
    </row>
    <row r="95" spans="1:14">
      <c r="A95" t="s">
        <v>1220</v>
      </c>
      <c r="B95" t="s">
        <v>1221</v>
      </c>
      <c r="C95" t="s">
        <v>99</v>
      </c>
      <c r="D95" t="s">
        <v>122</v>
      </c>
      <c r="E95" t="s">
        <v>1222</v>
      </c>
      <c r="F95" t="s">
        <v>539</v>
      </c>
      <c r="G95" t="s">
        <v>101</v>
      </c>
      <c r="H95" s="65">
        <v>45405</v>
      </c>
      <c r="I95" s="65">
        <v>2390</v>
      </c>
      <c r="J95" s="65">
        <v>0</v>
      </c>
      <c r="K95" s="65">
        <v>1085.1795</v>
      </c>
      <c r="L95" s="66">
        <v>1.9E-3</v>
      </c>
      <c r="M95" s="66">
        <v>2.5000000000000001E-3</v>
      </c>
      <c r="N95" s="66">
        <v>5.0000000000000001E-4</v>
      </c>
    </row>
    <row r="96" spans="1:14">
      <c r="A96" t="s">
        <v>1223</v>
      </c>
      <c r="B96" t="s">
        <v>1224</v>
      </c>
      <c r="C96" t="s">
        <v>99</v>
      </c>
      <c r="D96" t="s">
        <v>122</v>
      </c>
      <c r="E96" t="s">
        <v>933</v>
      </c>
      <c r="F96" t="s">
        <v>539</v>
      </c>
      <c r="G96" t="s">
        <v>101</v>
      </c>
      <c r="H96" s="65">
        <v>33523</v>
      </c>
      <c r="I96" s="65">
        <v>980</v>
      </c>
      <c r="J96" s="65">
        <v>0</v>
      </c>
      <c r="K96" s="65">
        <v>328.52539999999999</v>
      </c>
      <c r="L96" s="66">
        <v>4.0000000000000002E-4</v>
      </c>
      <c r="M96" s="66">
        <v>6.9999999999999999E-4</v>
      </c>
      <c r="N96" s="66">
        <v>1E-4</v>
      </c>
    </row>
    <row r="97" spans="1:14">
      <c r="A97" t="s">
        <v>1225</v>
      </c>
      <c r="B97" t="s">
        <v>1226</v>
      </c>
      <c r="C97" t="s">
        <v>99</v>
      </c>
      <c r="D97" t="s">
        <v>122</v>
      </c>
      <c r="E97" t="s">
        <v>1227</v>
      </c>
      <c r="F97" t="s">
        <v>739</v>
      </c>
      <c r="G97" t="s">
        <v>101</v>
      </c>
      <c r="H97" s="65">
        <v>6018</v>
      </c>
      <c r="I97" s="65">
        <v>8799</v>
      </c>
      <c r="J97" s="65">
        <v>0</v>
      </c>
      <c r="K97" s="65">
        <v>529.52382</v>
      </c>
      <c r="L97" s="66">
        <v>5.0000000000000001E-4</v>
      </c>
      <c r="M97" s="66">
        <v>1.1999999999999999E-3</v>
      </c>
      <c r="N97" s="66">
        <v>2.0000000000000001E-4</v>
      </c>
    </row>
    <row r="98" spans="1:14">
      <c r="A98" t="s">
        <v>1228</v>
      </c>
      <c r="B98" t="s">
        <v>1229</v>
      </c>
      <c r="C98" t="s">
        <v>99</v>
      </c>
      <c r="D98" t="s">
        <v>122</v>
      </c>
      <c r="E98" t="s">
        <v>1230</v>
      </c>
      <c r="F98" t="s">
        <v>710</v>
      </c>
      <c r="G98" t="s">
        <v>101</v>
      </c>
      <c r="H98" s="65">
        <v>44467</v>
      </c>
      <c r="I98" s="65">
        <v>2165</v>
      </c>
      <c r="J98" s="65">
        <v>0</v>
      </c>
      <c r="K98" s="65">
        <v>962.71055000000001</v>
      </c>
      <c r="L98" s="66">
        <v>2.8E-3</v>
      </c>
      <c r="M98" s="66">
        <v>2.2000000000000001E-3</v>
      </c>
      <c r="N98" s="66">
        <v>4.0000000000000002E-4</v>
      </c>
    </row>
    <row r="99" spans="1:14">
      <c r="A99" t="s">
        <v>1231</v>
      </c>
      <c r="B99" t="s">
        <v>1232</v>
      </c>
      <c r="C99" t="s">
        <v>99</v>
      </c>
      <c r="D99" t="s">
        <v>122</v>
      </c>
      <c r="E99" t="s">
        <v>1233</v>
      </c>
      <c r="F99" t="s">
        <v>710</v>
      </c>
      <c r="G99" t="s">
        <v>101</v>
      </c>
      <c r="H99" s="65">
        <v>90095</v>
      </c>
      <c r="I99" s="65">
        <v>4251</v>
      </c>
      <c r="J99" s="65">
        <v>0</v>
      </c>
      <c r="K99" s="65">
        <v>3829.9384500000001</v>
      </c>
      <c r="L99" s="66">
        <v>8.9999999999999993E-3</v>
      </c>
      <c r="M99" s="66">
        <v>8.6999999999999994E-3</v>
      </c>
      <c r="N99" s="66">
        <v>1.6999999999999999E-3</v>
      </c>
    </row>
    <row r="100" spans="1:14">
      <c r="A100" t="s">
        <v>1234</v>
      </c>
      <c r="B100" t="s">
        <v>1235</v>
      </c>
      <c r="C100" t="s">
        <v>99</v>
      </c>
      <c r="D100" t="s">
        <v>122</v>
      </c>
      <c r="E100" t="s">
        <v>1236</v>
      </c>
      <c r="F100" t="s">
        <v>710</v>
      </c>
      <c r="G100" t="s">
        <v>101</v>
      </c>
      <c r="H100" s="65">
        <v>2322</v>
      </c>
      <c r="I100" s="65">
        <v>15300</v>
      </c>
      <c r="J100" s="65">
        <v>0</v>
      </c>
      <c r="K100" s="65">
        <v>355.26600000000002</v>
      </c>
      <c r="L100" s="66">
        <v>5.9999999999999995E-4</v>
      </c>
      <c r="M100" s="66">
        <v>8.0000000000000004E-4</v>
      </c>
      <c r="N100" s="66">
        <v>2.0000000000000001E-4</v>
      </c>
    </row>
    <row r="101" spans="1:14">
      <c r="A101" t="s">
        <v>1237</v>
      </c>
      <c r="B101" t="s">
        <v>1238</v>
      </c>
      <c r="C101" t="s">
        <v>99</v>
      </c>
      <c r="D101" t="s">
        <v>122</v>
      </c>
      <c r="E101" t="s">
        <v>1239</v>
      </c>
      <c r="F101" t="s">
        <v>710</v>
      </c>
      <c r="G101" t="s">
        <v>101</v>
      </c>
      <c r="H101" s="65">
        <v>59421</v>
      </c>
      <c r="I101" s="65">
        <v>1240</v>
      </c>
      <c r="J101" s="65">
        <v>0</v>
      </c>
      <c r="K101" s="65">
        <v>736.82039999999995</v>
      </c>
      <c r="L101" s="66">
        <v>5.9999999999999995E-4</v>
      </c>
      <c r="M101" s="66">
        <v>1.6999999999999999E-3</v>
      </c>
      <c r="N101" s="66">
        <v>2.9999999999999997E-4</v>
      </c>
    </row>
    <row r="102" spans="1:14">
      <c r="A102" t="s">
        <v>1240</v>
      </c>
      <c r="B102" t="s">
        <v>1241</v>
      </c>
      <c r="C102" t="s">
        <v>99</v>
      </c>
      <c r="D102" t="s">
        <v>122</v>
      </c>
      <c r="E102" t="s">
        <v>1242</v>
      </c>
      <c r="F102" t="s">
        <v>1243</v>
      </c>
      <c r="G102" t="s">
        <v>101</v>
      </c>
      <c r="H102" s="65">
        <v>19400</v>
      </c>
      <c r="I102" s="65">
        <v>2478</v>
      </c>
      <c r="J102" s="65">
        <v>0</v>
      </c>
      <c r="K102" s="65">
        <v>480.73200000000003</v>
      </c>
      <c r="L102" s="66">
        <v>5.9999999999999995E-4</v>
      </c>
      <c r="M102" s="66">
        <v>1.1000000000000001E-3</v>
      </c>
      <c r="N102" s="66">
        <v>2.0000000000000001E-4</v>
      </c>
    </row>
    <row r="103" spans="1:14">
      <c r="A103" t="s">
        <v>1244</v>
      </c>
      <c r="B103" t="s">
        <v>1245</v>
      </c>
      <c r="C103" t="s">
        <v>99</v>
      </c>
      <c r="D103" t="s">
        <v>122</v>
      </c>
      <c r="E103" t="s">
        <v>1246</v>
      </c>
      <c r="F103" t="s">
        <v>1243</v>
      </c>
      <c r="G103" t="s">
        <v>101</v>
      </c>
      <c r="H103" s="65">
        <v>46900</v>
      </c>
      <c r="I103" s="65">
        <v>1700</v>
      </c>
      <c r="J103" s="65">
        <v>0</v>
      </c>
      <c r="K103" s="65">
        <v>797.3</v>
      </c>
      <c r="L103" s="66">
        <v>1E-3</v>
      </c>
      <c r="M103" s="66">
        <v>1.8E-3</v>
      </c>
      <c r="N103" s="66">
        <v>4.0000000000000002E-4</v>
      </c>
    </row>
    <row r="104" spans="1:14" s="73" customFormat="1">
      <c r="A104" s="70" t="s">
        <v>1247</v>
      </c>
      <c r="B104" s="70">
        <v>10809850</v>
      </c>
      <c r="C104" s="70" t="s">
        <v>99</v>
      </c>
      <c r="D104" s="70" t="s">
        <v>122</v>
      </c>
      <c r="E104" s="70" t="s">
        <v>1248</v>
      </c>
      <c r="F104" s="70" t="s">
        <v>871</v>
      </c>
      <c r="G104" s="70" t="s">
        <v>101</v>
      </c>
      <c r="H104" s="71">
        <v>12400</v>
      </c>
      <c r="I104" s="71">
        <f>K104*1000/H104*100</f>
        <v>6517.3114754098378</v>
      </c>
      <c r="J104" s="71">
        <v>0</v>
      </c>
      <c r="K104" s="71">
        <f>810.216-2.06937704918012</f>
        <v>808.14662295081985</v>
      </c>
      <c r="L104" s="72">
        <v>2.0000000000000001E-4</v>
      </c>
      <c r="M104" s="72">
        <v>1.8E-3</v>
      </c>
      <c r="N104" s="72">
        <v>4.0000000000000002E-4</v>
      </c>
    </row>
    <row r="105" spans="1:14">
      <c r="A105" t="s">
        <v>1249</v>
      </c>
      <c r="B105" t="s">
        <v>1250</v>
      </c>
      <c r="C105" t="s">
        <v>99</v>
      </c>
      <c r="D105" t="s">
        <v>122</v>
      </c>
      <c r="E105" t="s">
        <v>1251</v>
      </c>
      <c r="F105" t="s">
        <v>531</v>
      </c>
      <c r="G105" t="s">
        <v>101</v>
      </c>
      <c r="H105" s="65">
        <v>2951.67</v>
      </c>
      <c r="I105" s="65">
        <v>40160</v>
      </c>
      <c r="J105" s="65">
        <v>0</v>
      </c>
      <c r="K105" s="65">
        <v>1185.390672</v>
      </c>
      <c r="L105" s="66">
        <v>2.3999999999999998E-3</v>
      </c>
      <c r="M105" s="66">
        <v>2.7000000000000001E-3</v>
      </c>
      <c r="N105" s="66">
        <v>5.0000000000000001E-4</v>
      </c>
    </row>
    <row r="106" spans="1:14">
      <c r="A106" t="s">
        <v>1252</v>
      </c>
      <c r="B106" t="s">
        <v>1253</v>
      </c>
      <c r="C106" t="s">
        <v>99</v>
      </c>
      <c r="D106" t="s">
        <v>122</v>
      </c>
      <c r="E106" t="s">
        <v>1254</v>
      </c>
      <c r="F106" t="s">
        <v>531</v>
      </c>
      <c r="G106" t="s">
        <v>101</v>
      </c>
      <c r="H106" s="65">
        <v>15500</v>
      </c>
      <c r="I106" s="65">
        <v>6294</v>
      </c>
      <c r="J106" s="65">
        <v>0</v>
      </c>
      <c r="K106" s="65">
        <v>975.57</v>
      </c>
      <c r="L106" s="66">
        <v>2.9999999999999997E-4</v>
      </c>
      <c r="M106" s="66">
        <v>2.2000000000000001E-3</v>
      </c>
      <c r="N106" s="66">
        <v>4.0000000000000002E-4</v>
      </c>
    </row>
    <row r="107" spans="1:14">
      <c r="A107" t="s">
        <v>1255</v>
      </c>
      <c r="B107" t="s">
        <v>1256</v>
      </c>
      <c r="C107" t="s">
        <v>99</v>
      </c>
      <c r="D107" t="s">
        <v>122</v>
      </c>
      <c r="E107" t="s">
        <v>1257</v>
      </c>
      <c r="F107" t="s">
        <v>1139</v>
      </c>
      <c r="G107" t="s">
        <v>101</v>
      </c>
      <c r="H107" s="65">
        <v>14497.16</v>
      </c>
      <c r="I107" s="65">
        <v>6550</v>
      </c>
      <c r="J107" s="65">
        <v>0</v>
      </c>
      <c r="K107" s="65">
        <v>949.56398000000002</v>
      </c>
      <c r="L107" s="66">
        <v>1.6000000000000001E-3</v>
      </c>
      <c r="M107" s="66">
        <v>2.2000000000000001E-3</v>
      </c>
      <c r="N107" s="66">
        <v>4.0000000000000002E-4</v>
      </c>
    </row>
    <row r="108" spans="1:14">
      <c r="A108" t="s">
        <v>1258</v>
      </c>
      <c r="B108" t="s">
        <v>1259</v>
      </c>
      <c r="C108" t="s">
        <v>99</v>
      </c>
      <c r="D108" t="s">
        <v>122</v>
      </c>
      <c r="E108" t="s">
        <v>1260</v>
      </c>
      <c r="F108" t="s">
        <v>1139</v>
      </c>
      <c r="G108" t="s">
        <v>101</v>
      </c>
      <c r="H108" s="65">
        <v>11694</v>
      </c>
      <c r="I108" s="65">
        <v>31400</v>
      </c>
      <c r="J108" s="65">
        <v>0</v>
      </c>
      <c r="K108" s="65">
        <v>3671.9160000000002</v>
      </c>
      <c r="L108" s="66">
        <v>4.1999999999999997E-3</v>
      </c>
      <c r="M108" s="66">
        <v>8.3000000000000001E-3</v>
      </c>
      <c r="N108" s="66">
        <v>1.6000000000000001E-3</v>
      </c>
    </row>
    <row r="109" spans="1:14">
      <c r="A109" t="s">
        <v>1261</v>
      </c>
      <c r="B109" t="s">
        <v>1262</v>
      </c>
      <c r="C109" t="s">
        <v>99</v>
      </c>
      <c r="D109" t="s">
        <v>122</v>
      </c>
      <c r="E109" t="s">
        <v>1263</v>
      </c>
      <c r="F109" t="s">
        <v>553</v>
      </c>
      <c r="G109" t="s">
        <v>101</v>
      </c>
      <c r="H109" s="65">
        <v>16781.29</v>
      </c>
      <c r="I109" s="65">
        <v>8585</v>
      </c>
      <c r="J109" s="65">
        <v>0</v>
      </c>
      <c r="K109" s="65">
        <v>1440.6737465000001</v>
      </c>
      <c r="L109" s="66">
        <v>2.0999999999999999E-3</v>
      </c>
      <c r="M109" s="66">
        <v>3.3E-3</v>
      </c>
      <c r="N109" s="66">
        <v>5.9999999999999995E-4</v>
      </c>
    </row>
    <row r="110" spans="1:14">
      <c r="A110" t="s">
        <v>1264</v>
      </c>
      <c r="B110" t="s">
        <v>1265</v>
      </c>
      <c r="C110" t="s">
        <v>99</v>
      </c>
      <c r="D110" t="s">
        <v>122</v>
      </c>
      <c r="E110" t="s">
        <v>418</v>
      </c>
      <c r="F110" t="s">
        <v>419</v>
      </c>
      <c r="G110" t="s">
        <v>101</v>
      </c>
      <c r="H110" s="65">
        <v>16392.7</v>
      </c>
      <c r="I110" s="65">
        <v>16330</v>
      </c>
      <c r="J110" s="65">
        <v>0</v>
      </c>
      <c r="K110" s="65">
        <v>2676.9279099999999</v>
      </c>
      <c r="L110" s="66">
        <v>6.9999999999999999E-4</v>
      </c>
      <c r="M110" s="66">
        <v>6.1000000000000004E-3</v>
      </c>
      <c r="N110" s="66">
        <v>1.1999999999999999E-3</v>
      </c>
    </row>
    <row r="111" spans="1:14">
      <c r="A111" t="s">
        <v>1266</v>
      </c>
      <c r="B111" t="s">
        <v>1267</v>
      </c>
      <c r="C111" t="s">
        <v>99</v>
      </c>
      <c r="D111" t="s">
        <v>122</v>
      </c>
      <c r="E111" t="s">
        <v>1268</v>
      </c>
      <c r="F111" t="s">
        <v>419</v>
      </c>
      <c r="G111" t="s">
        <v>101</v>
      </c>
      <c r="H111" s="65">
        <v>2917</v>
      </c>
      <c r="I111" s="65">
        <v>39700</v>
      </c>
      <c r="J111" s="65">
        <v>0</v>
      </c>
      <c r="K111" s="65">
        <v>1158.049</v>
      </c>
      <c r="L111" s="66">
        <v>4.0000000000000002E-4</v>
      </c>
      <c r="M111" s="66">
        <v>2.5999999999999999E-3</v>
      </c>
      <c r="N111" s="66">
        <v>5.0000000000000001E-4</v>
      </c>
    </row>
    <row r="112" spans="1:14">
      <c r="A112" t="s">
        <v>1269</v>
      </c>
      <c r="B112" t="s">
        <v>1270</v>
      </c>
      <c r="C112" t="s">
        <v>99</v>
      </c>
      <c r="D112" t="s">
        <v>122</v>
      </c>
      <c r="E112" t="s">
        <v>1271</v>
      </c>
      <c r="F112" t="s">
        <v>1272</v>
      </c>
      <c r="G112" t="s">
        <v>101</v>
      </c>
      <c r="H112" s="65">
        <v>466807</v>
      </c>
      <c r="I112" s="65">
        <v>311.2</v>
      </c>
      <c r="J112" s="65">
        <v>0</v>
      </c>
      <c r="K112" s="65">
        <v>1452.7033839999999</v>
      </c>
      <c r="L112" s="66">
        <v>1.5E-3</v>
      </c>
      <c r="M112" s="66">
        <v>3.3E-3</v>
      </c>
      <c r="N112" s="66">
        <v>5.9999999999999995E-4</v>
      </c>
    </row>
    <row r="113" spans="1:14">
      <c r="A113" t="s">
        <v>1273</v>
      </c>
      <c r="B113" t="s">
        <v>1274</v>
      </c>
      <c r="C113" t="s">
        <v>99</v>
      </c>
      <c r="D113" t="s">
        <v>122</v>
      </c>
      <c r="E113" t="s">
        <v>1275</v>
      </c>
      <c r="F113" t="s">
        <v>1272</v>
      </c>
      <c r="G113" t="s">
        <v>101</v>
      </c>
      <c r="H113" s="65">
        <v>14354</v>
      </c>
      <c r="I113" s="65">
        <v>2849</v>
      </c>
      <c r="J113" s="65">
        <v>0</v>
      </c>
      <c r="K113" s="65">
        <v>408.94546000000003</v>
      </c>
      <c r="L113" s="66">
        <v>1.5E-3</v>
      </c>
      <c r="M113" s="66">
        <v>8.9999999999999998E-4</v>
      </c>
      <c r="N113" s="66">
        <v>2.0000000000000001E-4</v>
      </c>
    </row>
    <row r="114" spans="1:14">
      <c r="A114" t="s">
        <v>1276</v>
      </c>
      <c r="B114" t="s">
        <v>1277</v>
      </c>
      <c r="C114" t="s">
        <v>99</v>
      </c>
      <c r="D114" t="s">
        <v>122</v>
      </c>
      <c r="E114" t="s">
        <v>1278</v>
      </c>
      <c r="F114" t="s">
        <v>1272</v>
      </c>
      <c r="G114" t="s">
        <v>101</v>
      </c>
      <c r="H114" s="65">
        <v>89271</v>
      </c>
      <c r="I114" s="65">
        <v>879.8</v>
      </c>
      <c r="J114" s="65">
        <v>0</v>
      </c>
      <c r="K114" s="65">
        <v>785.40625799999998</v>
      </c>
      <c r="L114" s="66">
        <v>1.2999999999999999E-3</v>
      </c>
      <c r="M114" s="66">
        <v>1.8E-3</v>
      </c>
      <c r="N114" s="66">
        <v>4.0000000000000002E-4</v>
      </c>
    </row>
    <row r="115" spans="1:14">
      <c r="A115" t="s">
        <v>1279</v>
      </c>
      <c r="B115" t="s">
        <v>1280</v>
      </c>
      <c r="C115" t="s">
        <v>99</v>
      </c>
      <c r="D115" t="s">
        <v>122</v>
      </c>
      <c r="E115" t="s">
        <v>1281</v>
      </c>
      <c r="F115" t="s">
        <v>124</v>
      </c>
      <c r="G115" t="s">
        <v>101</v>
      </c>
      <c r="H115" s="65">
        <v>90000</v>
      </c>
      <c r="I115" s="65">
        <v>903.9</v>
      </c>
      <c r="J115" s="65">
        <v>0</v>
      </c>
      <c r="K115" s="65">
        <v>813.51</v>
      </c>
      <c r="L115" s="66">
        <v>1.1999999999999999E-3</v>
      </c>
      <c r="M115" s="66">
        <v>1.8E-3</v>
      </c>
      <c r="N115" s="66">
        <v>4.0000000000000002E-4</v>
      </c>
    </row>
    <row r="116" spans="1:14">
      <c r="A116" t="s">
        <v>1282</v>
      </c>
      <c r="B116" t="s">
        <v>1283</v>
      </c>
      <c r="C116" t="s">
        <v>99</v>
      </c>
      <c r="D116" t="s">
        <v>122</v>
      </c>
      <c r="E116" t="s">
        <v>1284</v>
      </c>
      <c r="F116" t="s">
        <v>1062</v>
      </c>
      <c r="G116" t="s">
        <v>101</v>
      </c>
      <c r="H116" s="65">
        <v>73100</v>
      </c>
      <c r="I116" s="65">
        <v>706.2</v>
      </c>
      <c r="J116" s="65">
        <v>0</v>
      </c>
      <c r="K116" s="65">
        <v>516.23220000000003</v>
      </c>
      <c r="L116" s="66">
        <v>2.0999999999999999E-3</v>
      </c>
      <c r="M116" s="66">
        <v>1.1999999999999999E-3</v>
      </c>
      <c r="N116" s="66">
        <v>2.0000000000000001E-4</v>
      </c>
    </row>
    <row r="117" spans="1:14">
      <c r="A117" t="s">
        <v>1285</v>
      </c>
      <c r="B117" t="s">
        <v>1286</v>
      </c>
      <c r="C117" t="s">
        <v>99</v>
      </c>
      <c r="D117" t="s">
        <v>122</v>
      </c>
      <c r="E117" t="s">
        <v>1287</v>
      </c>
      <c r="F117" t="s">
        <v>743</v>
      </c>
      <c r="G117" t="s">
        <v>101</v>
      </c>
      <c r="H117" s="65">
        <v>1358</v>
      </c>
      <c r="I117" s="65">
        <v>24000</v>
      </c>
      <c r="J117" s="65">
        <v>0</v>
      </c>
      <c r="K117" s="65">
        <v>325.92</v>
      </c>
      <c r="L117" s="66">
        <v>2.9999999999999997E-4</v>
      </c>
      <c r="M117" s="66">
        <v>6.9999999999999999E-4</v>
      </c>
      <c r="N117" s="66">
        <v>1E-4</v>
      </c>
    </row>
    <row r="118" spans="1:14">
      <c r="A118" t="s">
        <v>1288</v>
      </c>
      <c r="B118" t="s">
        <v>1289</v>
      </c>
      <c r="C118" t="s">
        <v>99</v>
      </c>
      <c r="D118" t="s">
        <v>122</v>
      </c>
      <c r="E118" t="s">
        <v>1290</v>
      </c>
      <c r="F118" t="s">
        <v>390</v>
      </c>
      <c r="G118" t="s">
        <v>101</v>
      </c>
      <c r="H118" s="65">
        <v>529451</v>
      </c>
      <c r="I118" s="65">
        <v>448.6</v>
      </c>
      <c r="J118" s="65">
        <v>0</v>
      </c>
      <c r="K118" s="65">
        <v>2375.1171859999999</v>
      </c>
      <c r="L118" s="66">
        <v>9.5999999999999992E-3</v>
      </c>
      <c r="M118" s="66">
        <v>5.4000000000000003E-3</v>
      </c>
      <c r="N118" s="66">
        <v>1.1000000000000001E-3</v>
      </c>
    </row>
    <row r="119" spans="1:14">
      <c r="A119" t="s">
        <v>1291</v>
      </c>
      <c r="B119" t="s">
        <v>1292</v>
      </c>
      <c r="C119" t="s">
        <v>99</v>
      </c>
      <c r="D119" t="s">
        <v>122</v>
      </c>
      <c r="E119" t="s">
        <v>827</v>
      </c>
      <c r="F119" t="s">
        <v>390</v>
      </c>
      <c r="G119" t="s">
        <v>101</v>
      </c>
      <c r="H119" s="65">
        <v>77996</v>
      </c>
      <c r="I119" s="65">
        <v>3895</v>
      </c>
      <c r="J119" s="65">
        <v>0</v>
      </c>
      <c r="K119" s="65">
        <v>3037.9441999999999</v>
      </c>
      <c r="L119" s="66">
        <v>4.5999999999999999E-3</v>
      </c>
      <c r="M119" s="66">
        <v>6.8999999999999999E-3</v>
      </c>
      <c r="N119" s="66">
        <v>1.4E-3</v>
      </c>
    </row>
    <row r="120" spans="1:14">
      <c r="A120" t="s">
        <v>1293</v>
      </c>
      <c r="B120" t="s">
        <v>1294</v>
      </c>
      <c r="C120" t="s">
        <v>99</v>
      </c>
      <c r="D120" t="s">
        <v>122</v>
      </c>
      <c r="E120" t="s">
        <v>1295</v>
      </c>
      <c r="F120" t="s">
        <v>128</v>
      </c>
      <c r="G120" t="s">
        <v>101</v>
      </c>
      <c r="H120" s="65">
        <v>7668</v>
      </c>
      <c r="I120" s="65">
        <v>9495</v>
      </c>
      <c r="J120" s="65">
        <v>0</v>
      </c>
      <c r="K120" s="65">
        <v>728.07659999999998</v>
      </c>
      <c r="L120" s="66">
        <v>6.9999999999999999E-4</v>
      </c>
      <c r="M120" s="66">
        <v>1.6000000000000001E-3</v>
      </c>
      <c r="N120" s="66">
        <v>2.9999999999999997E-4</v>
      </c>
    </row>
    <row r="121" spans="1:14">
      <c r="A121" t="s">
        <v>1296</v>
      </c>
      <c r="B121" t="s">
        <v>1297</v>
      </c>
      <c r="C121" t="s">
        <v>99</v>
      </c>
      <c r="D121" t="s">
        <v>122</v>
      </c>
      <c r="E121" t="s">
        <v>1298</v>
      </c>
      <c r="F121" t="s">
        <v>128</v>
      </c>
      <c r="G121" t="s">
        <v>101</v>
      </c>
      <c r="H121" s="65">
        <v>18810</v>
      </c>
      <c r="I121" s="65">
        <v>960</v>
      </c>
      <c r="J121" s="65">
        <v>0</v>
      </c>
      <c r="K121" s="65">
        <v>180.57599999999999</v>
      </c>
      <c r="L121" s="66">
        <v>1E-4</v>
      </c>
      <c r="M121" s="66">
        <v>4.0000000000000002E-4</v>
      </c>
      <c r="N121" s="66">
        <v>1E-4</v>
      </c>
    </row>
    <row r="122" spans="1:14">
      <c r="A122" t="s">
        <v>1299</v>
      </c>
      <c r="B122" t="s">
        <v>1300</v>
      </c>
      <c r="C122" t="s">
        <v>99</v>
      </c>
      <c r="D122" t="s">
        <v>122</v>
      </c>
      <c r="E122" t="s">
        <v>906</v>
      </c>
      <c r="F122" t="s">
        <v>131</v>
      </c>
      <c r="G122" t="s">
        <v>101</v>
      </c>
      <c r="H122" s="65">
        <v>41482.730000000003</v>
      </c>
      <c r="I122" s="65">
        <v>690.2</v>
      </c>
      <c r="J122" s="65">
        <v>0</v>
      </c>
      <c r="K122" s="65">
        <v>286.31380245999998</v>
      </c>
      <c r="L122" s="66">
        <v>4.0000000000000002E-4</v>
      </c>
      <c r="M122" s="66">
        <v>5.9999999999999995E-4</v>
      </c>
      <c r="N122" s="66">
        <v>1E-4</v>
      </c>
    </row>
    <row r="123" spans="1:14">
      <c r="A123" s="67" t="s">
        <v>1301</v>
      </c>
      <c r="D123" s="14"/>
      <c r="E123" s="14"/>
      <c r="F123" s="14"/>
      <c r="H123" s="69">
        <v>0</v>
      </c>
      <c r="J123" s="69">
        <v>0</v>
      </c>
      <c r="K123" s="69">
        <v>0</v>
      </c>
      <c r="M123" s="68">
        <v>0</v>
      </c>
      <c r="N123" s="68">
        <v>0</v>
      </c>
    </row>
    <row r="124" spans="1:14">
      <c r="A124" t="s">
        <v>223</v>
      </c>
      <c r="B124" t="s">
        <v>223</v>
      </c>
      <c r="D124" s="14"/>
      <c r="E124" s="14"/>
      <c r="F124" t="s">
        <v>223</v>
      </c>
      <c r="G124" t="s">
        <v>223</v>
      </c>
      <c r="H124" s="65">
        <v>0</v>
      </c>
      <c r="I124" s="65">
        <v>0</v>
      </c>
      <c r="K124" s="65">
        <v>0</v>
      </c>
      <c r="L124" s="66">
        <v>0</v>
      </c>
      <c r="M124" s="66">
        <v>0</v>
      </c>
      <c r="N124" s="66">
        <v>0</v>
      </c>
    </row>
    <row r="125" spans="1:14">
      <c r="A125" s="67" t="s">
        <v>228</v>
      </c>
      <c r="D125" s="14"/>
      <c r="E125" s="14"/>
      <c r="F125" s="14"/>
      <c r="H125" s="69">
        <v>183611.36</v>
      </c>
      <c r="J125" s="69">
        <v>14.35829</v>
      </c>
      <c r="K125" s="69">
        <v>22796.151799233841</v>
      </c>
      <c r="M125" s="68">
        <v>5.1700000000000003E-2</v>
      </c>
      <c r="N125" s="68">
        <v>1.0200000000000001E-2</v>
      </c>
    </row>
    <row r="126" spans="1:14">
      <c r="A126" s="67" t="s">
        <v>345</v>
      </c>
      <c r="D126" s="14"/>
      <c r="E126" s="14"/>
      <c r="F126" s="14"/>
      <c r="H126" s="69">
        <v>83035</v>
      </c>
      <c r="J126" s="69">
        <v>2.2681900000000002</v>
      </c>
      <c r="K126" s="69">
        <v>17126.8196966</v>
      </c>
      <c r="M126" s="68">
        <v>3.8800000000000001E-2</v>
      </c>
      <c r="N126" s="68">
        <v>7.6E-3</v>
      </c>
    </row>
    <row r="127" spans="1:14">
      <c r="A127" t="s">
        <v>1302</v>
      </c>
      <c r="B127" t="s">
        <v>1303</v>
      </c>
      <c r="C127" t="s">
        <v>336</v>
      </c>
      <c r="D127" t="s">
        <v>435</v>
      </c>
      <c r="E127" t="s">
        <v>1304</v>
      </c>
      <c r="F127" t="s">
        <v>1305</v>
      </c>
      <c r="G127" t="s">
        <v>105</v>
      </c>
      <c r="H127" s="65">
        <v>6104</v>
      </c>
      <c r="I127" s="65">
        <v>12433</v>
      </c>
      <c r="J127" s="65">
        <v>0</v>
      </c>
      <c r="K127" s="65">
        <v>2474.0476432</v>
      </c>
      <c r="L127" s="66">
        <v>1E-4</v>
      </c>
      <c r="M127" s="66">
        <v>5.5999999999999999E-3</v>
      </c>
      <c r="N127" s="66">
        <v>1.1000000000000001E-3</v>
      </c>
    </row>
    <row r="128" spans="1:14">
      <c r="A128" t="s">
        <v>1306</v>
      </c>
      <c r="B128" t="s">
        <v>1307</v>
      </c>
      <c r="C128" t="s">
        <v>1308</v>
      </c>
      <c r="D128" t="s">
        <v>435</v>
      </c>
      <c r="E128" t="s">
        <v>1309</v>
      </c>
      <c r="F128" t="s">
        <v>1310</v>
      </c>
      <c r="G128" t="s">
        <v>105</v>
      </c>
      <c r="H128" s="65">
        <v>1325</v>
      </c>
      <c r="I128" s="65">
        <v>29028</v>
      </c>
      <c r="J128" s="65">
        <v>0</v>
      </c>
      <c r="K128" s="65">
        <v>1253.86446</v>
      </c>
      <c r="L128" s="66">
        <v>0</v>
      </c>
      <c r="M128" s="66">
        <v>2.8E-3</v>
      </c>
      <c r="N128" s="66">
        <v>5.9999999999999995E-4</v>
      </c>
    </row>
    <row r="129" spans="1:14">
      <c r="A129" t="s">
        <v>1311</v>
      </c>
      <c r="B129" t="s">
        <v>1312</v>
      </c>
      <c r="C129" t="s">
        <v>1308</v>
      </c>
      <c r="D129" t="s">
        <v>435</v>
      </c>
      <c r="E129" t="s">
        <v>1313</v>
      </c>
      <c r="F129" t="s">
        <v>1314</v>
      </c>
      <c r="G129" t="s">
        <v>105</v>
      </c>
      <c r="H129" s="65">
        <v>19550</v>
      </c>
      <c r="I129" s="65">
        <v>3078</v>
      </c>
      <c r="J129" s="65">
        <v>0</v>
      </c>
      <c r="K129" s="65">
        <v>1961.70174</v>
      </c>
      <c r="L129" s="66">
        <v>4.0000000000000002E-4</v>
      </c>
      <c r="M129" s="66">
        <v>4.4000000000000003E-3</v>
      </c>
      <c r="N129" s="66">
        <v>8.9999999999999998E-4</v>
      </c>
    </row>
    <row r="130" spans="1:14">
      <c r="A130" t="s">
        <v>1315</v>
      </c>
      <c r="B130" t="s">
        <v>1316</v>
      </c>
      <c r="C130" t="s">
        <v>336</v>
      </c>
      <c r="D130" t="s">
        <v>435</v>
      </c>
      <c r="E130" t="s">
        <v>1317</v>
      </c>
      <c r="F130" t="s">
        <v>1314</v>
      </c>
      <c r="G130" t="s">
        <v>105</v>
      </c>
      <c r="H130" s="65">
        <v>8821</v>
      </c>
      <c r="I130" s="65">
        <v>27637</v>
      </c>
      <c r="J130" s="65">
        <v>0</v>
      </c>
      <c r="K130" s="65">
        <v>7947.4228501999996</v>
      </c>
      <c r="L130" s="66">
        <v>2.0000000000000001E-4</v>
      </c>
      <c r="M130" s="66">
        <v>1.7999999999999999E-2</v>
      </c>
      <c r="N130" s="66">
        <v>3.5000000000000001E-3</v>
      </c>
    </row>
    <row r="131" spans="1:14">
      <c r="A131" t="s">
        <v>1318</v>
      </c>
      <c r="B131" t="s">
        <v>1319</v>
      </c>
      <c r="C131" t="s">
        <v>336</v>
      </c>
      <c r="D131" t="s">
        <v>435</v>
      </c>
      <c r="E131" t="s">
        <v>1320</v>
      </c>
      <c r="F131" t="s">
        <v>1314</v>
      </c>
      <c r="G131" t="s">
        <v>105</v>
      </c>
      <c r="H131" s="65">
        <v>12387</v>
      </c>
      <c r="I131" s="65">
        <v>4406</v>
      </c>
      <c r="J131" s="65">
        <v>0</v>
      </c>
      <c r="K131" s="65">
        <v>1779.2141772</v>
      </c>
      <c r="L131" s="66">
        <v>1.8E-3</v>
      </c>
      <c r="M131" s="66">
        <v>4.0000000000000001E-3</v>
      </c>
      <c r="N131" s="66">
        <v>8.0000000000000004E-4</v>
      </c>
    </row>
    <row r="132" spans="1:14">
      <c r="A132" t="s">
        <v>1321</v>
      </c>
      <c r="B132" t="s">
        <v>1322</v>
      </c>
      <c r="C132" t="s">
        <v>336</v>
      </c>
      <c r="D132" t="s">
        <v>435</v>
      </c>
      <c r="E132" t="s">
        <v>1323</v>
      </c>
      <c r="F132" t="s">
        <v>997</v>
      </c>
      <c r="G132" t="s">
        <v>105</v>
      </c>
      <c r="H132" s="65">
        <v>6600</v>
      </c>
      <c r="I132" s="65">
        <v>2724</v>
      </c>
      <c r="J132" s="65">
        <v>2.2681900000000002</v>
      </c>
      <c r="K132" s="65">
        <v>588.36402999999996</v>
      </c>
      <c r="L132" s="66">
        <v>2.9999999999999997E-4</v>
      </c>
      <c r="M132" s="66">
        <v>1.2999999999999999E-3</v>
      </c>
      <c r="N132" s="66">
        <v>2.9999999999999997E-4</v>
      </c>
    </row>
    <row r="133" spans="1:14">
      <c r="A133" t="s">
        <v>1324</v>
      </c>
      <c r="B133" t="s">
        <v>1325</v>
      </c>
      <c r="C133" t="s">
        <v>336</v>
      </c>
      <c r="D133" t="s">
        <v>435</v>
      </c>
      <c r="E133" t="s">
        <v>1326</v>
      </c>
      <c r="F133" t="s">
        <v>997</v>
      </c>
      <c r="G133" t="s">
        <v>105</v>
      </c>
      <c r="H133" s="65">
        <v>20423</v>
      </c>
      <c r="I133" s="65">
        <v>1120</v>
      </c>
      <c r="J133" s="65">
        <v>0</v>
      </c>
      <c r="K133" s="65">
        <v>745.68457599999999</v>
      </c>
      <c r="L133" s="66">
        <v>1.4E-3</v>
      </c>
      <c r="M133" s="66">
        <v>1.6999999999999999E-3</v>
      </c>
      <c r="N133" s="66">
        <v>2.9999999999999997E-4</v>
      </c>
    </row>
    <row r="134" spans="1:14">
      <c r="A134" t="s">
        <v>1327</v>
      </c>
      <c r="B134" t="s">
        <v>1328</v>
      </c>
      <c r="C134" t="s">
        <v>1308</v>
      </c>
      <c r="D134" t="s">
        <v>435</v>
      </c>
      <c r="E134" t="s">
        <v>1329</v>
      </c>
      <c r="F134" t="s">
        <v>1330</v>
      </c>
      <c r="G134" t="s">
        <v>105</v>
      </c>
      <c r="H134" s="65">
        <v>7825</v>
      </c>
      <c r="I134" s="65">
        <v>1476</v>
      </c>
      <c r="J134" s="65">
        <v>0</v>
      </c>
      <c r="K134" s="65">
        <v>376.52021999999999</v>
      </c>
      <c r="L134" s="66">
        <v>2.0000000000000001E-4</v>
      </c>
      <c r="M134" s="66">
        <v>8.9999999999999998E-4</v>
      </c>
      <c r="N134" s="66">
        <v>2.0000000000000001E-4</v>
      </c>
    </row>
    <row r="135" spans="1:14">
      <c r="A135" s="67" t="s">
        <v>346</v>
      </c>
      <c r="D135" s="14"/>
      <c r="E135" s="14"/>
      <c r="F135" s="14"/>
      <c r="H135" s="69">
        <v>100576.36</v>
      </c>
      <c r="J135" s="69">
        <v>12.0901</v>
      </c>
      <c r="K135" s="69">
        <v>5669.3321026338399</v>
      </c>
      <c r="M135" s="68">
        <v>1.2800000000000001E-2</v>
      </c>
      <c r="N135" s="68">
        <v>2.5000000000000001E-3</v>
      </c>
    </row>
    <row r="136" spans="1:14">
      <c r="A136" t="s">
        <v>1331</v>
      </c>
      <c r="B136" t="s">
        <v>1332</v>
      </c>
      <c r="C136" t="s">
        <v>336</v>
      </c>
      <c r="D136" t="s">
        <v>435</v>
      </c>
      <c r="E136" t="s">
        <v>1333</v>
      </c>
      <c r="F136" t="s">
        <v>1334</v>
      </c>
      <c r="G136" t="s">
        <v>105</v>
      </c>
      <c r="H136" s="65">
        <v>6396.35</v>
      </c>
      <c r="I136" s="65">
        <v>14940</v>
      </c>
      <c r="J136" s="65">
        <v>12.0901</v>
      </c>
      <c r="K136" s="65">
        <v>3127.3939894</v>
      </c>
      <c r="L136" s="66">
        <v>0</v>
      </c>
      <c r="M136" s="66">
        <v>7.1000000000000004E-3</v>
      </c>
      <c r="N136" s="66">
        <v>1.4E-3</v>
      </c>
    </row>
    <row r="137" spans="1:14">
      <c r="A137" t="s">
        <v>1335</v>
      </c>
      <c r="B137" t="s">
        <v>1336</v>
      </c>
      <c r="C137" t="s">
        <v>1308</v>
      </c>
      <c r="D137" t="s">
        <v>435</v>
      </c>
      <c r="E137" t="s">
        <v>1337</v>
      </c>
      <c r="F137" t="s">
        <v>1338</v>
      </c>
      <c r="G137" t="s">
        <v>105</v>
      </c>
      <c r="H137" s="65">
        <v>6672</v>
      </c>
      <c r="I137" s="65">
        <v>1429</v>
      </c>
      <c r="J137" s="65">
        <v>0</v>
      </c>
      <c r="K137" s="65">
        <v>310.81778880000002</v>
      </c>
      <c r="L137" s="66">
        <v>0</v>
      </c>
      <c r="M137" s="66">
        <v>6.9999999999999999E-4</v>
      </c>
      <c r="N137" s="66">
        <v>1E-4</v>
      </c>
    </row>
    <row r="138" spans="1:14">
      <c r="A138" t="s">
        <v>1339</v>
      </c>
      <c r="B138" t="s">
        <v>1340</v>
      </c>
      <c r="C138" t="s">
        <v>989</v>
      </c>
      <c r="D138" t="s">
        <v>435</v>
      </c>
      <c r="E138" t="s">
        <v>990</v>
      </c>
      <c r="F138" t="s">
        <v>991</v>
      </c>
      <c r="G138" t="s">
        <v>109</v>
      </c>
      <c r="H138" s="65">
        <v>87508.01</v>
      </c>
      <c r="I138" s="65">
        <v>658</v>
      </c>
      <c r="J138" s="65">
        <v>0</v>
      </c>
      <c r="K138" s="65">
        <v>2231.1203244338399</v>
      </c>
      <c r="L138" s="66">
        <v>1E-4</v>
      </c>
      <c r="M138" s="66">
        <v>5.1000000000000004E-3</v>
      </c>
      <c r="N138" s="66">
        <v>1E-3</v>
      </c>
    </row>
    <row r="139" spans="1:14">
      <c r="A139" s="88" t="s">
        <v>230</v>
      </c>
      <c r="D139" s="14"/>
      <c r="E139" s="14"/>
      <c r="F139" s="14"/>
    </row>
    <row r="140" spans="1:14">
      <c r="A140" s="88" t="s">
        <v>339</v>
      </c>
      <c r="D140" s="14"/>
      <c r="E140" s="14"/>
      <c r="F140" s="14"/>
    </row>
    <row r="141" spans="1:14">
      <c r="A141" s="88" t="s">
        <v>340</v>
      </c>
      <c r="D141" s="14"/>
      <c r="E141" s="14"/>
      <c r="F141" s="14"/>
    </row>
    <row r="142" spans="1:14">
      <c r="A142" s="88" t="s">
        <v>341</v>
      </c>
      <c r="D142" s="14"/>
      <c r="E142" s="14"/>
      <c r="F142" s="14"/>
    </row>
    <row r="143" spans="1:14">
      <c r="A143" s="88" t="s">
        <v>342</v>
      </c>
      <c r="D143" s="14"/>
      <c r="E143" s="14"/>
      <c r="F143" s="14"/>
    </row>
    <row r="144" spans="1:14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A248" s="14"/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6"/>
      <c r="D250" s="14"/>
      <c r="E250" s="14"/>
      <c r="F250" s="14"/>
    </row>
    <row r="251" spans="1:6" hidden="1"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A269" s="14"/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6"/>
      <c r="D271" s="14"/>
      <c r="E271" s="14"/>
      <c r="F271" s="14"/>
    </row>
    <row r="272" spans="1:6" hidden="1"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1:6" hidden="1">
      <c r="D321" s="14"/>
      <c r="E321" s="14"/>
      <c r="F321" s="14"/>
    </row>
    <row r="322" spans="1:6" hidden="1">
      <c r="D322" s="14"/>
      <c r="E322" s="14"/>
      <c r="F322" s="14"/>
    </row>
    <row r="323" spans="1:6" hidden="1">
      <c r="D323" s="14"/>
      <c r="E323" s="14"/>
      <c r="F323" s="14"/>
    </row>
    <row r="324" spans="1:6" hidden="1">
      <c r="D324" s="14"/>
      <c r="E324" s="14"/>
      <c r="F324" s="14"/>
    </row>
    <row r="325" spans="1:6" hidden="1">
      <c r="D325" s="14"/>
      <c r="E325" s="14"/>
      <c r="F325" s="14"/>
    </row>
    <row r="326" spans="1:6" hidden="1">
      <c r="D326" s="14"/>
      <c r="E326" s="14"/>
      <c r="F326" s="14"/>
    </row>
    <row r="327" spans="1:6" hidden="1">
      <c r="D327" s="14"/>
      <c r="E327" s="14"/>
      <c r="F327" s="14"/>
    </row>
    <row r="328" spans="1:6" hidden="1">
      <c r="D328" s="14"/>
      <c r="E328" s="14"/>
      <c r="F328" s="14"/>
    </row>
    <row r="329" spans="1:6" hidden="1">
      <c r="D329" s="14"/>
      <c r="E329" s="14"/>
      <c r="F329" s="14"/>
    </row>
    <row r="330" spans="1:6" hidden="1">
      <c r="D330" s="14"/>
      <c r="E330" s="14"/>
      <c r="F330" s="14"/>
    </row>
    <row r="331" spans="1:6" hidden="1">
      <c r="D331" s="14"/>
      <c r="E331" s="14"/>
      <c r="F331" s="14"/>
    </row>
    <row r="332" spans="1:6" hidden="1">
      <c r="D332" s="14"/>
      <c r="E332" s="14"/>
      <c r="F332" s="14"/>
    </row>
    <row r="333" spans="1:6" hidden="1">
      <c r="D333" s="14"/>
      <c r="E333" s="14"/>
      <c r="F333" s="14"/>
    </row>
    <row r="334" spans="1:6" hidden="1">
      <c r="D334" s="14"/>
      <c r="E334" s="14"/>
      <c r="F334" s="14"/>
    </row>
    <row r="335" spans="1:6" hidden="1">
      <c r="D335" s="14"/>
      <c r="E335" s="14"/>
      <c r="F335" s="14"/>
    </row>
    <row r="336" spans="1:6" hidden="1">
      <c r="A336" s="14"/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6"/>
    </row>
    <row r="339" spans="1:6" hidden="1"/>
  </sheetData>
  <dataValidations count="4">
    <dataValidation allowBlank="1" showInputMessage="1" showErrorMessage="1" sqref="J8"/>
    <dataValidation type="list" allowBlank="1" showInputMessage="1" showErrorMessage="1" sqref="F11:F338">
      <formula1>$BG$5:$BG$10</formula1>
    </dataValidation>
    <dataValidation type="list" allowBlank="1" showInputMessage="1" showErrorMessage="1" sqref="G11:G332">
      <formula1>$BI$5:$BI$10</formula1>
    </dataValidation>
    <dataValidation type="list" allowBlank="1" showInputMessage="1" showErrorMessage="1" sqref="D11:D332">
      <formula1>$BE$5:$BE$10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3" style="13" customWidth="1"/>
    <col min="2" max="2" width="15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BJ5" s="16"/>
    </row>
    <row r="6" spans="1:62" ht="26.25" customHeight="1">
      <c r="A6" s="102" t="s">
        <v>193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6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4099844</v>
      </c>
      <c r="H10" s="7"/>
      <c r="I10" s="63">
        <v>12.60478</v>
      </c>
      <c r="J10" s="63">
        <v>283539.03838986001</v>
      </c>
      <c r="K10" s="7"/>
      <c r="L10" s="64">
        <v>1</v>
      </c>
      <c r="M10" s="64">
        <v>0.1265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3770785</v>
      </c>
      <c r="I11" s="69">
        <v>0</v>
      </c>
      <c r="J11" s="69">
        <v>213600.04513000001</v>
      </c>
      <c r="L11" s="68">
        <v>0.75329999999999997</v>
      </c>
      <c r="M11" s="68">
        <v>9.5299999999999996E-2</v>
      </c>
    </row>
    <row r="12" spans="1:62">
      <c r="A12" s="67" t="s">
        <v>1341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1342</v>
      </c>
      <c r="C14" s="14"/>
      <c r="D14" s="14"/>
      <c r="E14" s="14"/>
      <c r="F14" s="14"/>
      <c r="G14" s="69">
        <v>3770785</v>
      </c>
      <c r="I14" s="69">
        <v>0</v>
      </c>
      <c r="J14" s="69">
        <v>213600.04513000001</v>
      </c>
      <c r="L14" s="68">
        <v>0.75329999999999997</v>
      </c>
      <c r="M14" s="68">
        <v>9.5299999999999996E-2</v>
      </c>
    </row>
    <row r="15" spans="1:62">
      <c r="A15" t="s">
        <v>1343</v>
      </c>
      <c r="B15" t="s">
        <v>1344</v>
      </c>
      <c r="C15" t="s">
        <v>99</v>
      </c>
      <c r="D15" t="s">
        <v>1345</v>
      </c>
      <c r="E15" t="s">
        <v>1346</v>
      </c>
      <c r="F15" t="s">
        <v>101</v>
      </c>
      <c r="G15" s="65">
        <v>272252</v>
      </c>
      <c r="H15" s="65">
        <v>12870</v>
      </c>
      <c r="I15" s="65">
        <v>0</v>
      </c>
      <c r="J15" s="65">
        <v>35038.832399999999</v>
      </c>
      <c r="K15" s="66">
        <v>3.6999999999999998E-2</v>
      </c>
      <c r="L15" s="66">
        <v>0.1236</v>
      </c>
      <c r="M15" s="66">
        <v>1.5599999999999999E-2</v>
      </c>
    </row>
    <row r="16" spans="1:62">
      <c r="A16" t="s">
        <v>1347</v>
      </c>
      <c r="B16" t="s">
        <v>1348</v>
      </c>
      <c r="C16" t="s">
        <v>99</v>
      </c>
      <c r="D16" t="s">
        <v>1345</v>
      </c>
      <c r="E16" t="s">
        <v>1346</v>
      </c>
      <c r="F16" t="s">
        <v>101</v>
      </c>
      <c r="G16" s="65">
        <v>1250941</v>
      </c>
      <c r="H16" s="65">
        <v>1872</v>
      </c>
      <c r="I16" s="65">
        <v>0</v>
      </c>
      <c r="J16" s="65">
        <v>23417.615519999999</v>
      </c>
      <c r="K16" s="66">
        <v>0.10780000000000001</v>
      </c>
      <c r="L16" s="66">
        <v>8.2600000000000007E-2</v>
      </c>
      <c r="M16" s="66">
        <v>1.0500000000000001E-2</v>
      </c>
    </row>
    <row r="17" spans="1:13">
      <c r="A17" t="s">
        <v>1349</v>
      </c>
      <c r="B17" t="s">
        <v>1350</v>
      </c>
      <c r="C17" t="s">
        <v>99</v>
      </c>
      <c r="D17" t="s">
        <v>1351</v>
      </c>
      <c r="E17" t="s">
        <v>1346</v>
      </c>
      <c r="F17" t="s">
        <v>101</v>
      </c>
      <c r="G17" s="65">
        <v>387813</v>
      </c>
      <c r="H17" s="65">
        <v>6449</v>
      </c>
      <c r="I17" s="65">
        <v>0</v>
      </c>
      <c r="J17" s="65">
        <v>25010.060369999999</v>
      </c>
      <c r="K17" s="66">
        <v>8.6199999999999999E-2</v>
      </c>
      <c r="L17" s="66">
        <v>8.8200000000000001E-2</v>
      </c>
      <c r="M17" s="66">
        <v>1.12E-2</v>
      </c>
    </row>
    <row r="18" spans="1:13">
      <c r="A18" t="s">
        <v>1352</v>
      </c>
      <c r="B18" t="s">
        <v>1353</v>
      </c>
      <c r="C18" t="s">
        <v>99</v>
      </c>
      <c r="D18" t="s">
        <v>1351</v>
      </c>
      <c r="E18" t="s">
        <v>1346</v>
      </c>
      <c r="F18" t="s">
        <v>101</v>
      </c>
      <c r="G18" s="65">
        <v>652312</v>
      </c>
      <c r="H18" s="65">
        <v>5758</v>
      </c>
      <c r="I18" s="65">
        <v>0</v>
      </c>
      <c r="J18" s="65">
        <v>37560.124960000001</v>
      </c>
      <c r="K18" s="66">
        <v>1.9E-2</v>
      </c>
      <c r="L18" s="66">
        <v>0.13250000000000001</v>
      </c>
      <c r="M18" s="66">
        <v>1.6799999999999999E-2</v>
      </c>
    </row>
    <row r="19" spans="1:13">
      <c r="A19" t="s">
        <v>1354</v>
      </c>
      <c r="B19" t="s">
        <v>1355</v>
      </c>
      <c r="C19" t="s">
        <v>99</v>
      </c>
      <c r="D19" t="s">
        <v>1356</v>
      </c>
      <c r="E19" t="s">
        <v>1346</v>
      </c>
      <c r="F19" t="s">
        <v>101</v>
      </c>
      <c r="G19" s="65">
        <v>143235</v>
      </c>
      <c r="H19" s="65">
        <v>24640</v>
      </c>
      <c r="I19" s="65">
        <v>0</v>
      </c>
      <c r="J19" s="65">
        <v>35293.103999999999</v>
      </c>
      <c r="K19" s="66">
        <v>8.3999999999999995E-3</v>
      </c>
      <c r="L19" s="66">
        <v>0.1245</v>
      </c>
      <c r="M19" s="66">
        <v>1.5800000000000002E-2</v>
      </c>
    </row>
    <row r="20" spans="1:13">
      <c r="A20" t="s">
        <v>1357</v>
      </c>
      <c r="B20" t="s">
        <v>1358</v>
      </c>
      <c r="C20" t="s">
        <v>99</v>
      </c>
      <c r="D20" t="s">
        <v>1356</v>
      </c>
      <c r="E20" t="s">
        <v>1346</v>
      </c>
      <c r="F20" t="s">
        <v>101</v>
      </c>
      <c r="G20" s="65">
        <v>191872</v>
      </c>
      <c r="H20" s="65">
        <v>7980</v>
      </c>
      <c r="I20" s="65">
        <v>0</v>
      </c>
      <c r="J20" s="65">
        <v>15311.3856</v>
      </c>
      <c r="K20" s="66">
        <v>2.0500000000000001E-2</v>
      </c>
      <c r="L20" s="66">
        <v>5.3999999999999999E-2</v>
      </c>
      <c r="M20" s="66">
        <v>6.7999999999999996E-3</v>
      </c>
    </row>
    <row r="21" spans="1:13">
      <c r="A21" t="s">
        <v>1359</v>
      </c>
      <c r="B21" t="s">
        <v>1360</v>
      </c>
      <c r="C21" t="s">
        <v>99</v>
      </c>
      <c r="D21" t="s">
        <v>1356</v>
      </c>
      <c r="E21" t="s">
        <v>1346</v>
      </c>
      <c r="F21" t="s">
        <v>101</v>
      </c>
      <c r="G21" s="65">
        <v>171114</v>
      </c>
      <c r="H21" s="65">
        <v>15970</v>
      </c>
      <c r="I21" s="65">
        <v>0</v>
      </c>
      <c r="J21" s="65">
        <v>27326.9058</v>
      </c>
      <c r="K21" s="66">
        <v>6.6E-3</v>
      </c>
      <c r="L21" s="66">
        <v>9.64E-2</v>
      </c>
      <c r="M21" s="66">
        <v>1.2200000000000001E-2</v>
      </c>
    </row>
    <row r="22" spans="1:13">
      <c r="A22" t="s">
        <v>1361</v>
      </c>
      <c r="B22" t="s">
        <v>1362</v>
      </c>
      <c r="C22" t="s">
        <v>99</v>
      </c>
      <c r="D22" t="s">
        <v>1356</v>
      </c>
      <c r="E22" t="s">
        <v>1346</v>
      </c>
      <c r="F22" t="s">
        <v>101</v>
      </c>
      <c r="G22" s="65">
        <v>701246</v>
      </c>
      <c r="H22" s="65">
        <v>2088</v>
      </c>
      <c r="I22" s="65">
        <v>0</v>
      </c>
      <c r="J22" s="65">
        <v>14642.01648</v>
      </c>
      <c r="K22" s="66">
        <v>1.2800000000000001E-2</v>
      </c>
      <c r="L22" s="66">
        <v>5.16E-2</v>
      </c>
      <c r="M22" s="66">
        <v>6.4999999999999997E-3</v>
      </c>
    </row>
    <row r="23" spans="1:13">
      <c r="A23" s="67" t="s">
        <v>1363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1364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223</v>
      </c>
      <c r="B26" t="s">
        <v>223</v>
      </c>
      <c r="C26" s="14"/>
      <c r="D26" s="14"/>
      <c r="E26" t="s">
        <v>223</v>
      </c>
      <c r="F26" t="s">
        <v>223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979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223</v>
      </c>
      <c r="B28" t="s">
        <v>223</v>
      </c>
      <c r="C28" s="14"/>
      <c r="D28" s="14"/>
      <c r="E28" t="s">
        <v>223</v>
      </c>
      <c r="F28" t="s">
        <v>223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1365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223</v>
      </c>
      <c r="B30" t="s">
        <v>223</v>
      </c>
      <c r="C30" s="14"/>
      <c r="D30" s="14"/>
      <c r="E30" t="s">
        <v>223</v>
      </c>
      <c r="F30" t="s">
        <v>223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228</v>
      </c>
      <c r="C31" s="14"/>
      <c r="D31" s="14"/>
      <c r="E31" s="14"/>
      <c r="F31" s="14"/>
      <c r="G31" s="69">
        <v>329059</v>
      </c>
      <c r="I31" s="69">
        <v>12.60478</v>
      </c>
      <c r="J31" s="69">
        <v>69938.993259859999</v>
      </c>
      <c r="L31" s="68">
        <v>0.2467</v>
      </c>
      <c r="M31" s="68">
        <v>3.1199999999999999E-2</v>
      </c>
    </row>
    <row r="32" spans="1:13">
      <c r="A32" s="67" t="s">
        <v>1366</v>
      </c>
      <c r="C32" s="14"/>
      <c r="D32" s="14"/>
      <c r="E32" s="14"/>
      <c r="F32" s="14"/>
      <c r="G32" s="69">
        <v>329059</v>
      </c>
      <c r="I32" s="69">
        <v>12.60478</v>
      </c>
      <c r="J32" s="69">
        <v>69938.993259859999</v>
      </c>
      <c r="L32" s="68">
        <v>0.2467</v>
      </c>
      <c r="M32" s="68">
        <v>3.1199999999999999E-2</v>
      </c>
    </row>
    <row r="33" spans="1:13">
      <c r="A33" t="s">
        <v>1367</v>
      </c>
      <c r="B33" t="s">
        <v>1368</v>
      </c>
      <c r="C33" t="s">
        <v>122</v>
      </c>
      <c r="D33" t="s">
        <v>1369</v>
      </c>
      <c r="E33" t="s">
        <v>1370</v>
      </c>
      <c r="F33" t="s">
        <v>109</v>
      </c>
      <c r="G33" s="65">
        <v>13285</v>
      </c>
      <c r="H33" s="65">
        <v>19307</v>
      </c>
      <c r="I33" s="65">
        <v>0</v>
      </c>
      <c r="J33" s="65">
        <v>9938.6099442600007</v>
      </c>
      <c r="K33" s="66">
        <v>0</v>
      </c>
      <c r="L33" s="66">
        <v>3.5099999999999999E-2</v>
      </c>
      <c r="M33" s="66">
        <v>4.4000000000000003E-3</v>
      </c>
    </row>
    <row r="34" spans="1:13">
      <c r="A34" t="s">
        <v>1371</v>
      </c>
      <c r="B34" t="s">
        <v>1372</v>
      </c>
      <c r="C34" t="s">
        <v>1308</v>
      </c>
      <c r="D34" t="s">
        <v>1373</v>
      </c>
      <c r="E34" t="s">
        <v>1346</v>
      </c>
      <c r="F34" t="s">
        <v>105</v>
      </c>
      <c r="G34" s="65">
        <v>12941</v>
      </c>
      <c r="H34" s="65">
        <v>35443</v>
      </c>
      <c r="I34" s="65">
        <v>12.60478</v>
      </c>
      <c r="J34" s="65">
        <v>14965.1771138</v>
      </c>
      <c r="K34" s="66">
        <v>0</v>
      </c>
      <c r="L34" s="66">
        <v>5.28E-2</v>
      </c>
      <c r="M34" s="66">
        <v>6.7000000000000002E-3</v>
      </c>
    </row>
    <row r="35" spans="1:13">
      <c r="A35" t="s">
        <v>1374</v>
      </c>
      <c r="B35" t="s">
        <v>1375</v>
      </c>
      <c r="C35" t="s">
        <v>122</v>
      </c>
      <c r="D35" t="s">
        <v>1376</v>
      </c>
      <c r="E35" t="s">
        <v>1346</v>
      </c>
      <c r="F35" t="s">
        <v>105</v>
      </c>
      <c r="G35" s="65">
        <v>206664</v>
      </c>
      <c r="H35" s="65">
        <v>3859</v>
      </c>
      <c r="I35" s="65">
        <v>0</v>
      </c>
      <c r="J35" s="65">
        <v>25999.033857599999</v>
      </c>
      <c r="K35" s="66">
        <v>0</v>
      </c>
      <c r="L35" s="66">
        <v>9.1700000000000004E-2</v>
      </c>
      <c r="M35" s="66">
        <v>1.1599999999999999E-2</v>
      </c>
    </row>
    <row r="36" spans="1:13">
      <c r="A36" t="s">
        <v>1377</v>
      </c>
      <c r="B36" t="s">
        <v>1378</v>
      </c>
      <c r="C36" t="s">
        <v>336</v>
      </c>
      <c r="D36" t="s">
        <v>1379</v>
      </c>
      <c r="E36" t="s">
        <v>1346</v>
      </c>
      <c r="F36" t="s">
        <v>105</v>
      </c>
      <c r="G36" s="65">
        <v>15541</v>
      </c>
      <c r="H36" s="65">
        <v>12595</v>
      </c>
      <c r="I36" s="65">
        <v>0</v>
      </c>
      <c r="J36" s="65">
        <v>6381.0879770000001</v>
      </c>
      <c r="K36" s="66">
        <v>0</v>
      </c>
      <c r="L36" s="66">
        <v>2.2499999999999999E-2</v>
      </c>
      <c r="M36" s="66">
        <v>2.8E-3</v>
      </c>
    </row>
    <row r="37" spans="1:13">
      <c r="A37" t="s">
        <v>1380</v>
      </c>
      <c r="B37" t="s">
        <v>1381</v>
      </c>
      <c r="C37" t="s">
        <v>336</v>
      </c>
      <c r="D37" t="s">
        <v>1379</v>
      </c>
      <c r="E37" t="s">
        <v>1346</v>
      </c>
      <c r="F37" t="s">
        <v>105</v>
      </c>
      <c r="G37" s="65">
        <v>52873</v>
      </c>
      <c r="H37" s="65">
        <v>3669</v>
      </c>
      <c r="I37" s="65">
        <v>0</v>
      </c>
      <c r="J37" s="65">
        <v>6324.1078061999997</v>
      </c>
      <c r="K37" s="66">
        <v>0</v>
      </c>
      <c r="L37" s="66">
        <v>2.23E-2</v>
      </c>
      <c r="M37" s="66">
        <v>2.8E-3</v>
      </c>
    </row>
    <row r="38" spans="1:13">
      <c r="A38" t="s">
        <v>1382</v>
      </c>
      <c r="B38" t="s">
        <v>1383</v>
      </c>
      <c r="C38" t="s">
        <v>336</v>
      </c>
      <c r="D38" t="s">
        <v>1379</v>
      </c>
      <c r="E38" t="s">
        <v>1346</v>
      </c>
      <c r="F38" t="s">
        <v>105</v>
      </c>
      <c r="G38" s="65">
        <v>27755</v>
      </c>
      <c r="H38" s="65">
        <v>6997</v>
      </c>
      <c r="I38" s="65">
        <v>0</v>
      </c>
      <c r="J38" s="65">
        <v>6330.9765610000004</v>
      </c>
      <c r="K38" s="66">
        <v>0</v>
      </c>
      <c r="L38" s="66">
        <v>2.23E-2</v>
      </c>
      <c r="M38" s="66">
        <v>2.8E-3</v>
      </c>
    </row>
    <row r="39" spans="1:13">
      <c r="A39" s="67" t="s">
        <v>1384</v>
      </c>
      <c r="C39" s="14"/>
      <c r="D39" s="14"/>
      <c r="E39" s="14"/>
      <c r="F39" s="14"/>
      <c r="G39" s="69">
        <v>0</v>
      </c>
      <c r="I39" s="69">
        <v>0</v>
      </c>
      <c r="J39" s="69">
        <v>0</v>
      </c>
      <c r="L39" s="68">
        <v>0</v>
      </c>
      <c r="M39" s="68">
        <v>0</v>
      </c>
    </row>
    <row r="40" spans="1:13">
      <c r="A40" t="s">
        <v>223</v>
      </c>
      <c r="B40" t="s">
        <v>223</v>
      </c>
      <c r="C40" s="14"/>
      <c r="D40" s="14"/>
      <c r="E40" t="s">
        <v>223</v>
      </c>
      <c r="F40" t="s">
        <v>223</v>
      </c>
      <c r="G40" s="65">
        <v>0</v>
      </c>
      <c r="H40" s="65">
        <v>0</v>
      </c>
      <c r="J40" s="65">
        <v>0</v>
      </c>
      <c r="K40" s="66">
        <v>0</v>
      </c>
      <c r="L40" s="66">
        <v>0</v>
      </c>
      <c r="M40" s="66">
        <v>0</v>
      </c>
    </row>
    <row r="41" spans="1:13">
      <c r="A41" s="67" t="s">
        <v>979</v>
      </c>
      <c r="C41" s="14"/>
      <c r="D41" s="14"/>
      <c r="E41" s="14"/>
      <c r="F41" s="14"/>
      <c r="G41" s="69">
        <v>0</v>
      </c>
      <c r="I41" s="69">
        <v>0</v>
      </c>
      <c r="J41" s="69">
        <v>0</v>
      </c>
      <c r="L41" s="68">
        <v>0</v>
      </c>
      <c r="M41" s="68">
        <v>0</v>
      </c>
    </row>
    <row r="42" spans="1:13">
      <c r="A42" t="s">
        <v>223</v>
      </c>
      <c r="B42" t="s">
        <v>223</v>
      </c>
      <c r="C42" s="14"/>
      <c r="D42" s="14"/>
      <c r="E42" t="s">
        <v>223</v>
      </c>
      <c r="F42" t="s">
        <v>223</v>
      </c>
      <c r="G42" s="65">
        <v>0</v>
      </c>
      <c r="H42" s="65">
        <v>0</v>
      </c>
      <c r="J42" s="65">
        <v>0</v>
      </c>
      <c r="K42" s="66">
        <v>0</v>
      </c>
      <c r="L42" s="66">
        <v>0</v>
      </c>
      <c r="M42" s="66">
        <v>0</v>
      </c>
    </row>
    <row r="43" spans="1:13">
      <c r="A43" s="67" t="s">
        <v>1365</v>
      </c>
      <c r="C43" s="14"/>
      <c r="D43" s="14"/>
      <c r="E43" s="14"/>
      <c r="F43" s="14"/>
      <c r="G43" s="69">
        <v>0</v>
      </c>
      <c r="I43" s="69">
        <v>0</v>
      </c>
      <c r="J43" s="69">
        <v>0</v>
      </c>
      <c r="L43" s="68">
        <v>0</v>
      </c>
      <c r="M43" s="68">
        <v>0</v>
      </c>
    </row>
    <row r="44" spans="1:13">
      <c r="A44" t="s">
        <v>223</v>
      </c>
      <c r="B44" t="s">
        <v>223</v>
      </c>
      <c r="C44" s="14"/>
      <c r="D44" s="14"/>
      <c r="E44" t="s">
        <v>223</v>
      </c>
      <c r="F44" t="s">
        <v>223</v>
      </c>
      <c r="G44" s="65">
        <v>0</v>
      </c>
      <c r="H44" s="65">
        <v>0</v>
      </c>
      <c r="J44" s="65">
        <v>0</v>
      </c>
      <c r="K44" s="66">
        <v>0</v>
      </c>
      <c r="L44" s="66">
        <v>0</v>
      </c>
      <c r="M44" s="66">
        <v>0</v>
      </c>
    </row>
    <row r="45" spans="1:13">
      <c r="A45" s="88" t="s">
        <v>230</v>
      </c>
      <c r="C45" s="14"/>
      <c r="D45" s="14"/>
      <c r="E45" s="14"/>
      <c r="F45" s="14"/>
    </row>
    <row r="46" spans="1:13">
      <c r="A46" s="88" t="s">
        <v>339</v>
      </c>
      <c r="C46" s="14"/>
      <c r="D46" s="14"/>
      <c r="E46" s="14"/>
      <c r="F46" s="14"/>
    </row>
    <row r="47" spans="1:13">
      <c r="A47" s="88" t="s">
        <v>340</v>
      </c>
      <c r="C47" s="14"/>
      <c r="D47" s="14"/>
      <c r="E47" s="14"/>
      <c r="F47" s="14"/>
    </row>
    <row r="48" spans="1:13">
      <c r="A48" s="88" t="s">
        <v>341</v>
      </c>
      <c r="C48" s="14"/>
      <c r="D48" s="14"/>
      <c r="E48" s="14"/>
      <c r="F48" s="14"/>
    </row>
    <row r="49" spans="1:6">
      <c r="A49" s="88" t="s">
        <v>342</v>
      </c>
      <c r="C49" s="14"/>
      <c r="D49" s="14"/>
      <c r="E49" s="14"/>
      <c r="F49" s="14"/>
    </row>
    <row r="50" spans="1:6" hidden="1">
      <c r="C50" s="14"/>
      <c r="D50" s="14"/>
      <c r="E50" s="14"/>
      <c r="F50" s="14"/>
    </row>
    <row r="51" spans="1:6" hidden="1">
      <c r="C51" s="14"/>
      <c r="D51" s="14"/>
      <c r="E51" s="14"/>
      <c r="F51" s="14"/>
    </row>
    <row r="52" spans="1:6" hidden="1">
      <c r="C52" s="14"/>
      <c r="D52" s="14"/>
      <c r="E52" s="14"/>
      <c r="F52" s="14"/>
    </row>
    <row r="53" spans="1:6" hidden="1"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</row>
    <row r="6" spans="1:64" ht="26.25" customHeight="1">
      <c r="A6" s="102" t="s">
        <v>92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6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1385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H13" t="s">
        <v>223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1386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H15" t="s">
        <v>223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H17" t="s">
        <v>223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979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H19" t="s">
        <v>223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228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1385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H22" t="s">
        <v>223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1386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H24" t="s">
        <v>223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223</v>
      </c>
      <c r="B26" t="s">
        <v>223</v>
      </c>
      <c r="C26" s="14"/>
      <c r="D26" s="14"/>
      <c r="E26" t="s">
        <v>223</v>
      </c>
      <c r="F26" t="s">
        <v>223</v>
      </c>
      <c r="H26" t="s">
        <v>223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979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223</v>
      </c>
      <c r="B28" t="s">
        <v>223</v>
      </c>
      <c r="C28" s="14"/>
      <c r="D28" s="14"/>
      <c r="E28" t="s">
        <v>223</v>
      </c>
      <c r="F28" t="s">
        <v>223</v>
      </c>
      <c r="H28" t="s">
        <v>223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8" t="s">
        <v>230</v>
      </c>
      <c r="B29" s="14"/>
      <c r="C29" s="14"/>
      <c r="D29" s="14"/>
    </row>
    <row r="30" spans="1:14">
      <c r="A30" s="88" t="s">
        <v>339</v>
      </c>
      <c r="B30" s="14"/>
      <c r="C30" s="14"/>
      <c r="D30" s="14"/>
    </row>
    <row r="31" spans="1:14">
      <c r="A31" s="88" t="s">
        <v>340</v>
      </c>
      <c r="B31" s="14"/>
      <c r="C31" s="14"/>
      <c r="D31" s="14"/>
    </row>
    <row r="32" spans="1:14">
      <c r="A32" s="88" t="s">
        <v>341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2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59" ht="26.25" customHeight="1">
      <c r="A6" s="102" t="s">
        <v>94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195775.28</v>
      </c>
      <c r="G10" s="7"/>
      <c r="H10" s="63">
        <v>485.72586560000002</v>
      </c>
      <c r="I10" s="22"/>
      <c r="J10" s="64">
        <v>1</v>
      </c>
      <c r="K10" s="64">
        <v>2.0000000000000001E-4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195775.28</v>
      </c>
      <c r="H11" s="69">
        <v>485.72586560000002</v>
      </c>
      <c r="J11" s="68">
        <v>1</v>
      </c>
      <c r="K11" s="68">
        <v>2.0000000000000001E-4</v>
      </c>
    </row>
    <row r="12" spans="1:59">
      <c r="A12" s="67" t="s">
        <v>1387</v>
      </c>
      <c r="C12" s="14"/>
      <c r="D12" s="14"/>
      <c r="F12" s="69">
        <v>195775.28</v>
      </c>
      <c r="H12" s="69">
        <v>485.72586560000002</v>
      </c>
      <c r="J12" s="68">
        <v>1</v>
      </c>
      <c r="K12" s="68">
        <v>2.0000000000000001E-4</v>
      </c>
    </row>
    <row r="13" spans="1:59">
      <c r="A13" t="s">
        <v>1388</v>
      </c>
      <c r="B13" t="s">
        <v>1389</v>
      </c>
      <c r="C13" t="s">
        <v>99</v>
      </c>
      <c r="D13" t="s">
        <v>862</v>
      </c>
      <c r="E13" t="s">
        <v>101</v>
      </c>
      <c r="F13" s="65">
        <v>3590</v>
      </c>
      <c r="G13" s="65">
        <v>2107</v>
      </c>
      <c r="H13" s="65">
        <v>75.641300000000001</v>
      </c>
      <c r="I13" s="66">
        <v>9.2999999999999992E-3</v>
      </c>
      <c r="J13" s="66">
        <v>0.15570000000000001</v>
      </c>
      <c r="K13" s="66">
        <v>0</v>
      </c>
    </row>
    <row r="14" spans="1:59">
      <c r="A14" t="s">
        <v>1390</v>
      </c>
      <c r="B14" t="s">
        <v>1391</v>
      </c>
      <c r="C14" t="s">
        <v>99</v>
      </c>
      <c r="D14" t="s">
        <v>419</v>
      </c>
      <c r="E14" t="s">
        <v>101</v>
      </c>
      <c r="F14" s="65">
        <v>4685.28</v>
      </c>
      <c r="G14" s="65">
        <v>7452</v>
      </c>
      <c r="H14" s="65">
        <v>349.14706560000002</v>
      </c>
      <c r="I14" s="66">
        <v>3.5000000000000001E-3</v>
      </c>
      <c r="J14" s="66">
        <v>0.71879999999999999</v>
      </c>
      <c r="K14" s="66">
        <v>2.0000000000000001E-4</v>
      </c>
    </row>
    <row r="15" spans="1:59">
      <c r="A15" t="s">
        <v>1392</v>
      </c>
      <c r="B15" t="s">
        <v>1393</v>
      </c>
      <c r="C15" t="s">
        <v>99</v>
      </c>
      <c r="D15" t="s">
        <v>419</v>
      </c>
      <c r="E15" t="s">
        <v>101</v>
      </c>
      <c r="F15" s="65">
        <v>187500</v>
      </c>
      <c r="G15" s="65">
        <v>32.5</v>
      </c>
      <c r="H15" s="65">
        <v>60.9375</v>
      </c>
      <c r="I15" s="66">
        <v>8.0000000000000002E-3</v>
      </c>
      <c r="J15" s="66">
        <v>0.1255</v>
      </c>
      <c r="K15" s="66">
        <v>0</v>
      </c>
    </row>
    <row r="16" spans="1:59">
      <c r="A16" s="67" t="s">
        <v>228</v>
      </c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s="67" t="s">
        <v>1394</v>
      </c>
      <c r="C17" s="14"/>
      <c r="D17" s="14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223</v>
      </c>
      <c r="B18" t="s">
        <v>223</v>
      </c>
      <c r="C18" s="14"/>
      <c r="D18" t="s">
        <v>223</v>
      </c>
      <c r="E18" t="s">
        <v>223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88" t="s">
        <v>230</v>
      </c>
      <c r="C19" s="14"/>
      <c r="D19" s="14"/>
    </row>
    <row r="20" spans="1:11">
      <c r="A20" s="88" t="s">
        <v>339</v>
      </c>
      <c r="C20" s="14"/>
      <c r="D20" s="14"/>
    </row>
    <row r="21" spans="1:11">
      <c r="A21" s="88" t="s">
        <v>340</v>
      </c>
      <c r="C21" s="14"/>
      <c r="D21" s="14"/>
    </row>
    <row r="22" spans="1:11">
      <c r="A22" s="88" t="s">
        <v>341</v>
      </c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B8201-9407-4D28-AD5B-DE43E393A666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B7C1799-9FB1-4504-80EB-6677A680C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E22ECD-A159-4FFD-8200-5E52287B6F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520042177_b9302_0221</dc:title>
  <dc:creator>Yuli</dc:creator>
  <cp:lastModifiedBy>User</cp:lastModifiedBy>
  <dcterms:created xsi:type="dcterms:W3CDTF">2015-11-10T09:34:27Z</dcterms:created>
  <dcterms:modified xsi:type="dcterms:W3CDTF">2022-01-25T11:26:00Z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