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21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L136" i="6" l="1"/>
  <c r="J136" i="6" s="1"/>
  <c r="R116" i="5"/>
  <c r="P116" i="5" s="1"/>
  <c r="R117" i="5"/>
  <c r="P117" i="5" s="1"/>
  <c r="T116" i="5" l="1"/>
  <c r="U116" i="5"/>
  <c r="R245" i="5" l="1"/>
  <c r="P245" i="5" s="1"/>
  <c r="U299" i="5" l="1"/>
  <c r="T299" i="5"/>
  <c r="U298" i="5"/>
  <c r="T298" i="5"/>
  <c r="U297" i="5"/>
  <c r="T297" i="5"/>
  <c r="U296" i="5"/>
  <c r="T296" i="5"/>
  <c r="U295" i="5"/>
  <c r="T295" i="5"/>
  <c r="U294" i="5"/>
  <c r="T294" i="5"/>
  <c r="U293" i="5"/>
  <c r="T293" i="5"/>
  <c r="U292" i="5"/>
  <c r="T292" i="5"/>
  <c r="U291" i="5"/>
  <c r="T291" i="5"/>
  <c r="U290" i="5"/>
  <c r="T290" i="5"/>
  <c r="U289" i="5"/>
  <c r="T289" i="5"/>
  <c r="U288" i="5"/>
  <c r="T288" i="5"/>
  <c r="U287" i="5"/>
  <c r="T287" i="5"/>
  <c r="U286" i="5"/>
  <c r="T286" i="5"/>
  <c r="U285" i="5"/>
  <c r="T285" i="5"/>
  <c r="U284" i="5"/>
  <c r="T284" i="5"/>
  <c r="U283" i="5"/>
  <c r="T283" i="5"/>
  <c r="U282" i="5"/>
  <c r="T282" i="5"/>
  <c r="U281" i="5"/>
  <c r="T281" i="5"/>
  <c r="U280" i="5"/>
  <c r="T280" i="5"/>
  <c r="U279" i="5"/>
  <c r="T279" i="5"/>
  <c r="U278" i="5"/>
  <c r="T278" i="5"/>
  <c r="U277" i="5"/>
  <c r="T277" i="5"/>
  <c r="U276" i="5"/>
  <c r="T276" i="5"/>
  <c r="U275" i="5"/>
  <c r="T275" i="5"/>
  <c r="U274" i="5"/>
  <c r="T274" i="5"/>
  <c r="U273" i="5"/>
  <c r="T273" i="5"/>
  <c r="U272" i="5"/>
  <c r="T272" i="5"/>
  <c r="U271" i="5"/>
  <c r="T271" i="5"/>
  <c r="U270" i="5"/>
  <c r="T270" i="5"/>
  <c r="U269" i="5"/>
  <c r="T269" i="5"/>
  <c r="U268" i="5"/>
  <c r="T268" i="5"/>
  <c r="U267" i="5"/>
  <c r="T267" i="5"/>
  <c r="U266" i="5"/>
  <c r="T266" i="5"/>
  <c r="U265" i="5"/>
  <c r="T265" i="5"/>
  <c r="U262" i="5"/>
  <c r="T262" i="5"/>
  <c r="U260" i="5"/>
  <c r="T260" i="5"/>
  <c r="U259" i="5"/>
  <c r="T259" i="5"/>
  <c r="U258" i="5"/>
  <c r="T258" i="5"/>
  <c r="U255" i="5"/>
  <c r="T255" i="5"/>
  <c r="U254" i="5"/>
  <c r="T254" i="5"/>
  <c r="U253" i="5"/>
  <c r="T253" i="5"/>
  <c r="U252" i="5"/>
  <c r="T252" i="5"/>
  <c r="U251" i="5"/>
  <c r="T251" i="5"/>
  <c r="U250" i="5"/>
  <c r="T250" i="5"/>
  <c r="U249" i="5"/>
  <c r="T249" i="5"/>
  <c r="U248" i="5"/>
  <c r="T248" i="5"/>
  <c r="U247" i="5"/>
  <c r="T247" i="5"/>
  <c r="U246" i="5"/>
  <c r="T246" i="5"/>
  <c r="U245" i="5"/>
  <c r="T245" i="5"/>
  <c r="U244" i="5"/>
  <c r="T244" i="5"/>
  <c r="U243" i="5"/>
  <c r="T243" i="5"/>
  <c r="U242" i="5"/>
  <c r="T242" i="5"/>
  <c r="U241" i="5"/>
  <c r="T241" i="5"/>
  <c r="U238" i="5"/>
  <c r="T238" i="5"/>
  <c r="U237" i="5"/>
  <c r="T237" i="5"/>
  <c r="U236" i="5"/>
  <c r="T236" i="5"/>
  <c r="U235" i="5"/>
  <c r="T235" i="5"/>
  <c r="U234" i="5"/>
  <c r="T234" i="5"/>
  <c r="U233" i="5"/>
  <c r="T233" i="5"/>
  <c r="U232" i="5"/>
  <c r="T232" i="5"/>
  <c r="U231" i="5"/>
  <c r="T231" i="5"/>
  <c r="U230" i="5"/>
  <c r="T230" i="5"/>
  <c r="U229" i="5"/>
  <c r="T229" i="5"/>
  <c r="U228" i="5"/>
  <c r="T228" i="5"/>
  <c r="U225" i="5"/>
  <c r="T225" i="5"/>
  <c r="U224" i="5"/>
  <c r="T224" i="5"/>
  <c r="U223" i="5"/>
  <c r="T223" i="5"/>
  <c r="U222" i="5"/>
  <c r="T222" i="5"/>
  <c r="U221" i="5"/>
  <c r="T221" i="5"/>
  <c r="U220" i="5"/>
  <c r="T220" i="5"/>
  <c r="U219" i="5"/>
  <c r="T219" i="5"/>
  <c r="U218" i="5"/>
  <c r="T218" i="5"/>
  <c r="U217" i="5"/>
  <c r="T217" i="5"/>
  <c r="U215" i="5"/>
  <c r="T215" i="5"/>
  <c r="U214" i="5"/>
  <c r="T214" i="5"/>
  <c r="U213" i="5"/>
  <c r="T213" i="5"/>
  <c r="U212" i="5"/>
  <c r="T212" i="5"/>
  <c r="U211" i="5"/>
  <c r="T211" i="5"/>
  <c r="U210" i="5"/>
  <c r="T210" i="5"/>
  <c r="U209" i="5"/>
  <c r="T209" i="5"/>
  <c r="U208" i="5"/>
  <c r="T208" i="5"/>
  <c r="U207" i="5"/>
  <c r="T207" i="5"/>
  <c r="U206" i="5"/>
  <c r="T206" i="5"/>
  <c r="U205" i="5"/>
  <c r="T205" i="5"/>
  <c r="U204" i="5"/>
  <c r="T204" i="5"/>
  <c r="U203" i="5"/>
  <c r="T203" i="5"/>
  <c r="U202" i="5"/>
  <c r="T202" i="5"/>
  <c r="U201" i="5"/>
  <c r="T201" i="5"/>
  <c r="U200" i="5"/>
  <c r="T200" i="5"/>
  <c r="U199" i="5"/>
  <c r="T199" i="5"/>
  <c r="U198" i="5"/>
  <c r="T198" i="5"/>
  <c r="U197" i="5"/>
  <c r="T197" i="5"/>
  <c r="U196" i="5"/>
  <c r="T196" i="5"/>
  <c r="U195" i="5"/>
  <c r="T195" i="5"/>
  <c r="U194" i="5"/>
  <c r="T194" i="5"/>
  <c r="U193" i="5"/>
  <c r="T193" i="5"/>
  <c r="U192" i="5"/>
  <c r="T192" i="5"/>
  <c r="U191" i="5"/>
  <c r="T191" i="5"/>
  <c r="U190" i="5"/>
  <c r="T190" i="5"/>
  <c r="U189" i="5"/>
  <c r="T189" i="5"/>
  <c r="U188" i="5"/>
  <c r="T188" i="5"/>
  <c r="U187" i="5"/>
  <c r="T187" i="5"/>
  <c r="U186" i="5"/>
  <c r="T186" i="5"/>
  <c r="U185" i="5"/>
  <c r="T185" i="5"/>
  <c r="U184" i="5"/>
  <c r="T184" i="5"/>
  <c r="U183" i="5"/>
  <c r="T183" i="5"/>
  <c r="U182" i="5"/>
  <c r="T182" i="5"/>
  <c r="U181" i="5"/>
  <c r="T181" i="5"/>
  <c r="U180" i="5"/>
  <c r="T180" i="5"/>
  <c r="U179" i="5"/>
  <c r="T179" i="5"/>
  <c r="U178" i="5"/>
  <c r="T178" i="5"/>
  <c r="U177" i="5"/>
  <c r="T177" i="5"/>
  <c r="U176" i="5"/>
  <c r="T176" i="5"/>
  <c r="U175" i="5"/>
  <c r="T175" i="5"/>
  <c r="U174" i="5"/>
  <c r="T174" i="5"/>
  <c r="U173" i="5"/>
  <c r="T173" i="5"/>
  <c r="U172" i="5"/>
  <c r="T172" i="5"/>
  <c r="U170" i="5"/>
  <c r="T170" i="5"/>
  <c r="U169" i="5"/>
  <c r="T169" i="5"/>
  <c r="U168" i="5"/>
  <c r="T168" i="5"/>
  <c r="U167" i="5"/>
  <c r="T167" i="5"/>
  <c r="U166" i="5"/>
  <c r="T166" i="5"/>
  <c r="U165" i="5"/>
  <c r="T165" i="5"/>
  <c r="U164" i="5"/>
  <c r="T164" i="5"/>
  <c r="U163" i="5"/>
  <c r="T163" i="5"/>
  <c r="U162" i="5"/>
  <c r="T162" i="5"/>
  <c r="U161" i="5"/>
  <c r="T161" i="5"/>
  <c r="U160" i="5"/>
  <c r="T160" i="5"/>
  <c r="U159" i="5"/>
  <c r="T159" i="5"/>
  <c r="U158" i="5"/>
  <c r="T158" i="5"/>
  <c r="U157" i="5"/>
  <c r="T157" i="5"/>
  <c r="U156" i="5"/>
  <c r="T156" i="5"/>
  <c r="U155" i="5"/>
  <c r="T155" i="5"/>
  <c r="U154" i="5"/>
  <c r="T154" i="5"/>
  <c r="U153" i="5"/>
  <c r="T153" i="5"/>
  <c r="U152" i="5"/>
  <c r="T152" i="5"/>
  <c r="U151" i="5"/>
  <c r="T151" i="5"/>
  <c r="U150" i="5"/>
  <c r="T150" i="5"/>
  <c r="U149" i="5"/>
  <c r="T149" i="5"/>
  <c r="U148" i="5"/>
  <c r="T148" i="5"/>
  <c r="U147" i="5"/>
  <c r="T147" i="5"/>
  <c r="U146" i="5"/>
  <c r="T146" i="5"/>
  <c r="U145" i="5"/>
  <c r="T145" i="5"/>
  <c r="U144" i="5"/>
  <c r="T144" i="5"/>
  <c r="U143" i="5"/>
  <c r="T143" i="5"/>
  <c r="U142" i="5"/>
  <c r="T142" i="5"/>
  <c r="U141" i="5"/>
  <c r="T141" i="5"/>
  <c r="U140" i="5"/>
  <c r="T140" i="5"/>
  <c r="U139" i="5"/>
  <c r="T139" i="5"/>
  <c r="U138" i="5"/>
  <c r="T138" i="5"/>
  <c r="U137" i="5"/>
  <c r="T137" i="5"/>
  <c r="U136" i="5"/>
  <c r="T136" i="5"/>
  <c r="U135" i="5"/>
  <c r="T135" i="5"/>
  <c r="U128" i="5"/>
  <c r="T128" i="5"/>
  <c r="U127" i="5"/>
  <c r="T127" i="5"/>
  <c r="U125" i="5"/>
  <c r="T125" i="5"/>
  <c r="U124" i="5"/>
  <c r="T124" i="5"/>
  <c r="U123" i="5"/>
  <c r="T123" i="5"/>
  <c r="U122" i="5"/>
  <c r="T122" i="5"/>
  <c r="U119" i="5"/>
  <c r="T119" i="5"/>
  <c r="U118" i="5"/>
  <c r="T118" i="5"/>
  <c r="U117" i="5"/>
  <c r="T117" i="5"/>
  <c r="U115" i="5"/>
  <c r="T115" i="5"/>
  <c r="U114" i="5"/>
  <c r="T114" i="5"/>
  <c r="U113" i="5"/>
  <c r="T113" i="5"/>
  <c r="U112" i="5"/>
  <c r="T112" i="5"/>
  <c r="U111" i="5"/>
  <c r="T111" i="5"/>
  <c r="U110" i="5"/>
  <c r="T110" i="5"/>
  <c r="U109" i="5"/>
  <c r="T109" i="5"/>
  <c r="U108" i="5"/>
  <c r="T108" i="5"/>
  <c r="U107" i="5"/>
  <c r="T107" i="5"/>
  <c r="U106" i="5"/>
  <c r="T106" i="5"/>
  <c r="U105" i="5"/>
  <c r="T105" i="5"/>
  <c r="U104" i="5"/>
  <c r="T104" i="5"/>
  <c r="U103" i="5"/>
  <c r="T103" i="5"/>
  <c r="U102" i="5"/>
  <c r="T102" i="5"/>
  <c r="U101" i="5"/>
  <c r="T101" i="5"/>
  <c r="U100" i="5"/>
  <c r="T100" i="5"/>
  <c r="U99" i="5"/>
  <c r="T99" i="5"/>
  <c r="U98" i="5"/>
  <c r="T98" i="5"/>
  <c r="U96" i="5"/>
  <c r="T96" i="5"/>
  <c r="U95" i="5"/>
  <c r="T95" i="5"/>
  <c r="U94" i="5"/>
  <c r="T94" i="5"/>
  <c r="U93" i="5"/>
  <c r="T93" i="5"/>
  <c r="U92" i="5"/>
  <c r="T92" i="5"/>
  <c r="U91" i="5"/>
  <c r="T91" i="5"/>
  <c r="U90" i="5"/>
  <c r="T90" i="5"/>
  <c r="U89" i="5"/>
  <c r="T89" i="5"/>
  <c r="U88" i="5"/>
  <c r="T88" i="5"/>
  <c r="U87" i="5"/>
  <c r="T87" i="5"/>
  <c r="U86" i="5"/>
  <c r="T86" i="5"/>
  <c r="U85" i="5"/>
  <c r="T85" i="5"/>
  <c r="U84" i="5"/>
  <c r="T84" i="5"/>
  <c r="U83" i="5"/>
  <c r="T83" i="5"/>
  <c r="U82" i="5"/>
  <c r="T82" i="5"/>
  <c r="U81" i="5"/>
  <c r="T81" i="5"/>
  <c r="U80" i="5"/>
  <c r="T80" i="5"/>
  <c r="U79" i="5"/>
  <c r="T79" i="5"/>
  <c r="U78" i="5"/>
  <c r="T78" i="5"/>
  <c r="U77" i="5"/>
  <c r="T77" i="5"/>
  <c r="U75" i="5"/>
  <c r="T75" i="5"/>
  <c r="U74" i="5"/>
  <c r="T74" i="5"/>
  <c r="U73" i="5"/>
  <c r="T73" i="5"/>
  <c r="U72" i="5"/>
  <c r="T72" i="5"/>
  <c r="U71" i="5"/>
  <c r="T71" i="5"/>
  <c r="U70" i="5"/>
  <c r="T70" i="5"/>
  <c r="U69" i="5"/>
  <c r="T69" i="5"/>
  <c r="U68" i="5"/>
  <c r="T68" i="5"/>
  <c r="U67" i="5"/>
  <c r="T67" i="5"/>
  <c r="U66" i="5"/>
  <c r="T66" i="5"/>
  <c r="U65" i="5"/>
  <c r="T65" i="5"/>
  <c r="U64" i="5"/>
  <c r="T64" i="5"/>
  <c r="U63" i="5"/>
  <c r="T63" i="5"/>
  <c r="U62" i="5"/>
  <c r="T62" i="5"/>
  <c r="U61" i="5"/>
  <c r="T61" i="5"/>
  <c r="U60" i="5"/>
  <c r="T60" i="5"/>
  <c r="U59" i="5"/>
  <c r="T59" i="5"/>
  <c r="U57" i="5"/>
  <c r="T57" i="5"/>
  <c r="U56" i="5"/>
  <c r="T56" i="5"/>
  <c r="U55" i="5"/>
  <c r="T55" i="5"/>
  <c r="U54" i="5"/>
  <c r="T54" i="5"/>
  <c r="U53" i="5"/>
  <c r="T53" i="5"/>
  <c r="U52" i="5"/>
  <c r="T52" i="5"/>
  <c r="U51" i="5"/>
  <c r="T51" i="5"/>
  <c r="U50" i="5"/>
  <c r="T50" i="5"/>
  <c r="U49" i="5"/>
  <c r="T49" i="5"/>
  <c r="U48" i="5"/>
  <c r="T48" i="5"/>
  <c r="U47" i="5"/>
  <c r="T47" i="5"/>
  <c r="U46" i="5"/>
  <c r="T46" i="5"/>
  <c r="U45" i="5"/>
  <c r="T45" i="5"/>
  <c r="U44" i="5"/>
  <c r="T44" i="5"/>
  <c r="U43" i="5"/>
  <c r="T43" i="5"/>
  <c r="U42" i="5"/>
  <c r="T42" i="5"/>
  <c r="U41" i="5"/>
  <c r="T41" i="5"/>
  <c r="U40" i="5"/>
  <c r="T40" i="5"/>
  <c r="U39" i="5"/>
  <c r="T39" i="5"/>
  <c r="U38" i="5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7" i="5"/>
  <c r="T17" i="5"/>
  <c r="U16" i="5"/>
  <c r="T16" i="5"/>
  <c r="U15" i="5"/>
  <c r="T15" i="5"/>
  <c r="U14" i="5"/>
  <c r="T14" i="5"/>
  <c r="U13" i="5"/>
  <c r="T13" i="5"/>
  <c r="U12" i="5"/>
  <c r="T12" i="5"/>
  <c r="U11" i="5"/>
  <c r="T11" i="5"/>
  <c r="O136" i="6"/>
  <c r="N136" i="6"/>
  <c r="O143" i="5" l="1"/>
  <c r="O13" i="5"/>
  <c r="O12" i="5" s="1"/>
  <c r="O11" i="5" s="1"/>
  <c r="R227" i="5"/>
  <c r="P227" i="5"/>
  <c r="R226" i="5"/>
  <c r="R264" i="5"/>
  <c r="J121" i="6"/>
  <c r="J120" i="6"/>
  <c r="L121" i="6"/>
  <c r="L120" i="6"/>
  <c r="J32" i="6"/>
  <c r="J31" i="6"/>
  <c r="L32" i="6"/>
  <c r="L31" i="6"/>
  <c r="R261" i="5"/>
  <c r="R131" i="5"/>
  <c r="R130" i="5"/>
  <c r="R257" i="5"/>
  <c r="R256" i="5"/>
  <c r="R263" i="5"/>
  <c r="R121" i="5"/>
  <c r="R120" i="5"/>
  <c r="O31" i="6" l="1"/>
  <c r="N31" i="6"/>
  <c r="O120" i="6"/>
  <c r="N120" i="6"/>
  <c r="N32" i="6"/>
  <c r="O32" i="6"/>
  <c r="O121" i="6"/>
  <c r="N121" i="6"/>
  <c r="U121" i="5"/>
  <c r="T121" i="5"/>
  <c r="U130" i="5"/>
  <c r="T130" i="5"/>
  <c r="P264" i="5"/>
  <c r="U264" i="5"/>
  <c r="T264" i="5"/>
  <c r="P263" i="5"/>
  <c r="U263" i="5"/>
  <c r="T263" i="5"/>
  <c r="P131" i="5"/>
  <c r="U131" i="5"/>
  <c r="T131" i="5"/>
  <c r="P226" i="5"/>
  <c r="U226" i="5"/>
  <c r="T226" i="5"/>
  <c r="P130" i="5"/>
  <c r="P256" i="5"/>
  <c r="U256" i="5"/>
  <c r="T256" i="5"/>
  <c r="U120" i="5"/>
  <c r="T120" i="5"/>
  <c r="P257" i="5"/>
  <c r="U257" i="5"/>
  <c r="T257" i="5"/>
  <c r="P261" i="5"/>
  <c r="U261" i="5"/>
  <c r="T261" i="5"/>
  <c r="U227" i="5"/>
  <c r="T227" i="5"/>
  <c r="R129" i="5"/>
  <c r="R97" i="5"/>
  <c r="R76" i="5"/>
  <c r="J101" i="6"/>
  <c r="L102" i="6"/>
  <c r="L101" i="6"/>
  <c r="R171" i="5"/>
  <c r="R126" i="5"/>
  <c r="R216" i="5"/>
  <c r="R240" i="5"/>
  <c r="R239" i="5"/>
  <c r="R58" i="5"/>
  <c r="R132" i="5"/>
  <c r="R134" i="5"/>
  <c r="R133" i="5"/>
  <c r="O102" i="6" l="1"/>
  <c r="N102" i="6"/>
  <c r="J102" i="6"/>
  <c r="O101" i="6"/>
  <c r="N101" i="6"/>
  <c r="P132" i="5"/>
  <c r="U132" i="5"/>
  <c r="T132" i="5"/>
  <c r="P97" i="5"/>
  <c r="U97" i="5"/>
  <c r="T97" i="5"/>
  <c r="P126" i="5"/>
  <c r="U126" i="5"/>
  <c r="T126" i="5"/>
  <c r="P129" i="5"/>
  <c r="U129" i="5"/>
  <c r="T129" i="5"/>
  <c r="P216" i="5"/>
  <c r="U216" i="5"/>
  <c r="T216" i="5"/>
  <c r="P58" i="5"/>
  <c r="U58" i="5"/>
  <c r="T58" i="5"/>
  <c r="P133" i="5"/>
  <c r="U133" i="5"/>
  <c r="T133" i="5"/>
  <c r="P239" i="5"/>
  <c r="U239" i="5"/>
  <c r="T239" i="5"/>
  <c r="P171" i="5"/>
  <c r="U171" i="5"/>
  <c r="T171" i="5"/>
  <c r="P134" i="5"/>
  <c r="U134" i="5"/>
  <c r="T134" i="5"/>
  <c r="P240" i="5"/>
  <c r="U240" i="5"/>
  <c r="T240" i="5"/>
  <c r="P76" i="5"/>
  <c r="U76" i="5"/>
  <c r="T76" i="5"/>
  <c r="C42" i="1"/>
  <c r="D42" i="1" s="1"/>
  <c r="D43" i="1"/>
  <c r="D40" i="1"/>
  <c r="D39" i="1"/>
  <c r="D35" i="1"/>
  <c r="D34" i="1"/>
  <c r="D31" i="1"/>
  <c r="D30" i="1"/>
  <c r="D27" i="1"/>
  <c r="D26" i="1"/>
  <c r="D22" i="1"/>
  <c r="D21" i="1"/>
  <c r="D18" i="1"/>
  <c r="D17" i="1"/>
  <c r="D14" i="1"/>
  <c r="D13" i="1"/>
  <c r="C11" i="1"/>
  <c r="L39" i="2"/>
  <c r="K39" i="2"/>
  <c r="K38" i="2"/>
  <c r="L37" i="2"/>
  <c r="K37" i="2"/>
  <c r="K36" i="2"/>
  <c r="L35" i="2"/>
  <c r="K35" i="2"/>
  <c r="K34" i="2"/>
  <c r="L33" i="2"/>
  <c r="K33" i="2"/>
  <c r="K32" i="2"/>
  <c r="L31" i="2"/>
  <c r="K31" i="2"/>
  <c r="K30" i="2"/>
  <c r="L29" i="2"/>
  <c r="K29" i="2"/>
  <c r="K28" i="2"/>
  <c r="L27" i="2"/>
  <c r="K27" i="2"/>
  <c r="K26" i="2"/>
  <c r="L25" i="2"/>
  <c r="K25" i="2"/>
  <c r="K24" i="2"/>
  <c r="L23" i="2"/>
  <c r="K23" i="2"/>
  <c r="K22" i="2"/>
  <c r="L21" i="2"/>
  <c r="K21" i="2"/>
  <c r="K20" i="2"/>
  <c r="L19" i="2"/>
  <c r="K19" i="2"/>
  <c r="K18" i="2"/>
  <c r="L17" i="2"/>
  <c r="K17" i="2"/>
  <c r="K16" i="2"/>
  <c r="L15" i="2"/>
  <c r="K15" i="2"/>
  <c r="K14" i="2"/>
  <c r="L13" i="2"/>
  <c r="K13" i="2"/>
  <c r="K12" i="2"/>
  <c r="L11" i="2"/>
  <c r="K11" i="2"/>
  <c r="J11" i="2"/>
  <c r="J12" i="2"/>
  <c r="J13" i="2"/>
  <c r="J14" i="2"/>
  <c r="D15" i="1" l="1"/>
  <c r="D19" i="1"/>
  <c r="D24" i="1"/>
  <c r="D28" i="1"/>
  <c r="D32" i="1"/>
  <c r="D36" i="1"/>
  <c r="D41" i="1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D11" i="1"/>
  <c r="D16" i="1"/>
  <c r="D20" i="1"/>
  <c r="D25" i="1"/>
  <c r="D29" i="1"/>
  <c r="D33" i="1"/>
  <c r="D37" i="1"/>
</calcChain>
</file>

<file path=xl/sharedStrings.xml><?xml version="1.0" encoding="utf-8"?>
<sst xmlns="http://schemas.openxmlformats.org/spreadsheetml/2006/main" count="6697" uniqueCount="1798">
  <si>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</si>
  <si>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</si>
  <si>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</si>
  <si>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</si>
  <si>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</si>
  <si>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</si>
  <si>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</si>
  <si>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</si>
  <si>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</si>
  <si>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</si>
  <si>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</si>
  <si>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</si>
  <si>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</si>
  <si>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</si>
  <si>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</si>
  <si>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</si>
  <si>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</si>
  <si>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</si>
  <si>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</si>
  <si>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</si>
  <si>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</si>
  <si>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</si>
  <si>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</si>
  <si>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</si>
  <si>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</si>
  <si>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</si>
  <si>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</si>
  <si>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</si>
  <si>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</si>
  <si>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</si>
  <si>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</si>
  <si>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</si>
  <si>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</si>
  <si>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</si>
  <si>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</si>
  <si>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</si>
  <si>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</si>
  <si>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</si>
  <si>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</si>
  <si>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</si>
  <si>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</si>
  <si>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</si>
  <si>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</si>
  <si>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</si>
  <si>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</si>
  <si>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</si>
  <si>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</si>
  <si>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</si>
  <si>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</si>
  <si>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</si>
  <si>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</si>
  <si>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</si>
  <si>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</si>
  <si>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</si>
  <si>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</si>
  <si>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</si>
  <si>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</si>
  <si>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</si>
  <si>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</si>
  <si>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</si>
  <si>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</si>
  <si>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</si>
  <si>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</si>
  <si>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</si>
  <si>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</si>
  <si>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</si>
  <si>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</si>
  <si>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</si>
  <si>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</si>
  <si>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</si>
  <si>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</si>
  <si>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</si>
  <si>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</si>
  <si>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</si>
  <si>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</si>
  <si>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</si>
  <si>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</si>
  <si>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</si>
  <si>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</si>
  <si>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</si>
  <si>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</si>
  <si>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</si>
  <si>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</si>
  <si>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</si>
  <si>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</si>
  <si>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</si>
  <si>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</si>
  <si>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</si>
  <si>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</si>
  <si>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</si>
  <si>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</si>
  <si>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</si>
  <si>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</si>
  <si>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</si>
  <si>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</si>
  <si>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</si>
  <si>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</si>
  <si>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</si>
  <si>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</si>
  <si>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</si>
  <si>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</si>
  <si>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</si>
  <si>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</si>
  <si>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</si>
  <si>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</si>
  <si>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</si>
  <si>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</si>
  <si>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</si>
  <si>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</si>
  <si>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</si>
  <si>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</si>
  <si>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</si>
  <si>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</si>
  <si>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</si>
  <si>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</si>
  <si>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</si>
  <si>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</si>
  <si>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</si>
  <si>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</si>
  <si>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</si>
  <si>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</si>
  <si>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</si>
  <si>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</si>
  <si>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</si>
  <si>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</si>
  <si>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</si>
  <si>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</si>
  <si>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</si>
  <si>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</si>
  <si>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</si>
  <si>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</si>
  <si>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</si>
  <si>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</si>
  <si>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</si>
  <si>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</si>
  <si>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</si>
  <si>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</si>
  <si>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</si>
  <si>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</si>
  <si>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</si>
  <si>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</si>
  <si>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</si>
  <si>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</si>
  <si>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</si>
  <si>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</si>
  <si>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</si>
  <si>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</si>
  <si>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</si>
  <si>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</si>
  <si>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</si>
  <si>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</si>
  <si>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</si>
  <si>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</si>
  <si>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</si>
  <si>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</si>
  <si>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</si>
  <si>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</si>
  <si>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</si>
  <si>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</si>
  <si>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</si>
  <si>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</si>
  <si>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</si>
  <si>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</si>
  <si>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</si>
  <si>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</si>
  <si>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</si>
  <si>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</si>
  <si>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</si>
  <si>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</si>
  <si>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</si>
  <si>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</si>
  <si>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</si>
  <si>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</si>
  <si>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</si>
  <si>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</si>
  <si>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</si>
  <si>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</si>
  <si>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</si>
  <si>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</si>
  <si>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</si>
  <si>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</si>
  <si>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</si>
  <si>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</si>
  <si>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</si>
  <si>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</si>
  <si>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</si>
  <si>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</si>
  <si>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</si>
  <si>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</si>
  <si>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</si>
  <si>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</si>
  <si>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</si>
  <si>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</si>
  <si>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</si>
  <si>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</si>
  <si>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</si>
  <si>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</si>
  <si>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</si>
  <si>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ילין לפידות כללי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</si>
  <si>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</si>
  <si>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</si>
  <si>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</si>
  <si>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</si>
  <si>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</si>
  <si>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</si>
  <si>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</si>
  <si>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</si>
  <si>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</si>
  <si>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</si>
  <si>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</si>
  <si>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ג'י.פי גלובל-תשלום לקבל 07/06/22- בנק מזרחי</t>
  </si>
  <si>
    <t>11447811- 20- בנק מזרחי</t>
  </si>
  <si>
    <t>0</t>
  </si>
  <si>
    <t>לא מדורג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</si>
  <si>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</si>
  <si>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</si>
  <si>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</si>
  <si>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</si>
  <si>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</si>
  <si>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</si>
  <si>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</si>
  <si>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</si>
  <si>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</si>
  <si>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דולר הונג קונג-353(לשלם)- בנק מזרחי</t>
  </si>
  <si>
    <t>לי"ש - 70002- בנק מזרחי</t>
  </si>
  <si>
    <t>70002- 20-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</si>
  <si>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</si>
  <si>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</si>
  <si>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</si>
  <si>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</si>
  <si>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</si>
  <si>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</si>
  <si>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</si>
  <si>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</si>
  <si>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</si>
  <si>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</si>
  <si>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</si>
  <si>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</si>
  <si>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</si>
  <si>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31/03/22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</si>
  <si>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</si>
  <si>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</si>
  <si>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</si>
  <si>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</si>
  <si>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</si>
  <si>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</si>
  <si>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07/02/21</t>
  </si>
  <si>
    <t>ממשל צמודה 0726- האוצר - ממשלתית צמודה</t>
  </si>
  <si>
    <t>1169564</t>
  </si>
  <si>
    <t>14/02/22</t>
  </si>
  <si>
    <t>ממשל צמודה 1025- האוצר - ממשלתית צמודה</t>
  </si>
  <si>
    <t>1135912</t>
  </si>
  <si>
    <t>20/02/22</t>
  </si>
  <si>
    <t>ממשל צמודה 1131- האוצר - ממשלתית צמודה</t>
  </si>
  <si>
    <t>1172220</t>
  </si>
  <si>
    <t>15/02/21</t>
  </si>
  <si>
    <t>ממשלתי צמוד 0527- האוצר - ממשלתית צמודה</t>
  </si>
  <si>
    <t>1140847</t>
  </si>
  <si>
    <t>23/02/22</t>
  </si>
  <si>
    <t>ממשלתי צמוד 0545</t>
  </si>
  <si>
    <t>1134865</t>
  </si>
  <si>
    <t>08/06/20</t>
  </si>
  <si>
    <t>סה"כ לא צמודות</t>
  </si>
  <si>
    <t>סה"כ מלווה קצר מועד</t>
  </si>
  <si>
    <t>מ.ק.מ 113- בנק ישראל- מק"מ</t>
  </si>
  <si>
    <t>8230112</t>
  </si>
  <si>
    <t>מ.ק.מ.     1112- בנק ישראל- מק"מ</t>
  </si>
  <si>
    <t>8221111</t>
  </si>
  <si>
    <t>מ.ק.מ.     1212- בנק ישראל- מק"מ</t>
  </si>
  <si>
    <t>8221210</t>
  </si>
  <si>
    <t>27/02/22</t>
  </si>
  <si>
    <t>מ.ק.מ.   712- בנק ישראל- מק"מ</t>
  </si>
  <si>
    <t>8220717</t>
  </si>
  <si>
    <t>23/11/21</t>
  </si>
  <si>
    <t>מ.ק.מ.  223- בנק ישראל- מק"מ</t>
  </si>
  <si>
    <t>8830226</t>
  </si>
  <si>
    <t>29/03/22</t>
  </si>
  <si>
    <t>מ.ק.מ.  412- בנק ישראל- מק"מ</t>
  </si>
  <si>
    <t>8220410</t>
  </si>
  <si>
    <t>30/12/21</t>
  </si>
  <si>
    <t>מ.ק.מ. 313- בנק ישראל- מק"מ</t>
  </si>
  <si>
    <t>8230310</t>
  </si>
  <si>
    <t>01/03/22</t>
  </si>
  <si>
    <t>מ.ק.מ. 912- בנק ישראל- מק"מ</t>
  </si>
  <si>
    <t>8220915</t>
  </si>
  <si>
    <t>07/10/21</t>
  </si>
  <si>
    <t>סה"כ שחר</t>
  </si>
  <si>
    <t>ממשל שקלי 0226</t>
  </si>
  <si>
    <t>1174697</t>
  </si>
  <si>
    <t>17/10/21</t>
  </si>
  <si>
    <t>ממשל שקלי 1024- האוצר - ממשלתית שקלית</t>
  </si>
  <si>
    <t>1175777</t>
  </si>
  <si>
    <t>03/01/22</t>
  </si>
  <si>
    <t>ממשל שקלית 0327</t>
  </si>
  <si>
    <t>1139344</t>
  </si>
  <si>
    <t>29/12/21</t>
  </si>
  <si>
    <t>ממשל שקלית 0330- האוצר - ממשלתית שקלית</t>
  </si>
  <si>
    <t>1160985</t>
  </si>
  <si>
    <t>26/09/21</t>
  </si>
  <si>
    <t>ממשל שקלית 0347</t>
  </si>
  <si>
    <t>1140193</t>
  </si>
  <si>
    <t>01/12/21</t>
  </si>
  <si>
    <t>ממשל שקלית 0432- האוצר - ממשלתית שקלית</t>
  </si>
  <si>
    <t>1180660</t>
  </si>
  <si>
    <t>09/01/22</t>
  </si>
  <si>
    <t>ממשל שקלית 0537- האוצר - ממשלתית שקלית</t>
  </si>
  <si>
    <t>1166180</t>
  </si>
  <si>
    <t>17/08/21</t>
  </si>
  <si>
    <t>ממשל שקלית 0722- האוצר - ממשלתית שקלית</t>
  </si>
  <si>
    <t>1158104</t>
  </si>
  <si>
    <t>30/03/22</t>
  </si>
  <si>
    <t>ממשל שקלית 0928</t>
  </si>
  <si>
    <t>1150879</t>
  </si>
  <si>
    <t>15/12/20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</si>
  <si>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</si>
  <si>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</si>
  <si>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</si>
  <si>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</si>
  <si>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</si>
  <si>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</si>
  <si>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</si>
  <si>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</si>
  <si>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</si>
  <si>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</si>
  <si>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12/12/21</t>
  </si>
  <si>
    <t>ממשלתי שקלי 0425- האוצר - ממשלתית שקלית</t>
  </si>
  <si>
    <t>1162668</t>
  </si>
  <si>
    <t>15/12/21</t>
  </si>
  <si>
    <t>ממשלתי שקלי 723</t>
  </si>
  <si>
    <t>1167105</t>
  </si>
  <si>
    <t>24/03/22</t>
  </si>
  <si>
    <t>סה"כ גילון</t>
  </si>
  <si>
    <t>ממשל משתנה 0526- האוצר - ממשלתית משתנה</t>
  </si>
  <si>
    <t>1141795</t>
  </si>
  <si>
    <t>23/12/21</t>
  </si>
  <si>
    <t>סה"כ צמודות לדולר</t>
  </si>
  <si>
    <t>סה"כ אג"ח של ממשלת ישראל שהונפקו בחו"ל</t>
  </si>
  <si>
    <t>ממשל גלובל01/24- האוצר - ממשלתית גלובלית</t>
  </si>
  <si>
    <t>1181247</t>
  </si>
  <si>
    <t>ilRF</t>
  </si>
  <si>
    <t>ממשל גלובל07/30- האוצר - ממשלתית גלובלית</t>
  </si>
  <si>
    <t>1181197</t>
  </si>
  <si>
    <t>ISRAEL 2.5 15/1/30</t>
  </si>
  <si>
    <t>US46513JXM88</t>
  </si>
  <si>
    <t>A+</t>
  </si>
  <si>
    <t>Fitch</t>
  </si>
  <si>
    <t>09/01/20</t>
  </si>
  <si>
    <t>ISRAEL 3.25 17.01.2028</t>
  </si>
  <si>
    <t>US46513YJH27</t>
  </si>
  <si>
    <t>NYSE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</si>
  <si>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</si>
  <si>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</si>
  <si>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</si>
  <si>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</si>
  <si>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</si>
  <si>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</si>
  <si>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</si>
  <si>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</si>
  <si>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</si>
  <si>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</si>
  <si>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</si>
  <si>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</si>
  <si>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</si>
  <si>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</si>
  <si>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23/03/22</t>
  </si>
  <si>
    <t>אלה פקדון אגח ה- אלה פקדונות</t>
  </si>
  <si>
    <t>1162577</t>
  </si>
  <si>
    <t>14/03/22</t>
  </si>
  <si>
    <t>בינל הנפק אגח י- בינלאומי הנפקות</t>
  </si>
  <si>
    <t>1160290</t>
  </si>
  <si>
    <t>513141879</t>
  </si>
  <si>
    <t>בנקים</t>
  </si>
  <si>
    <t>27/06/21</t>
  </si>
  <si>
    <t>בינל הנפק אגח יב- בינלאומי הנפקות</t>
  </si>
  <si>
    <t>1182385</t>
  </si>
  <si>
    <t>07/12/21</t>
  </si>
  <si>
    <t>דיסק מנ אגח טו- דיסקונט מנפיקים</t>
  </si>
  <si>
    <t>7480304</t>
  </si>
  <si>
    <t>520029935</t>
  </si>
  <si>
    <t>30/11/21</t>
  </si>
  <si>
    <t>לאומי   אגח 179- לאומי</t>
  </si>
  <si>
    <t>6040372</t>
  </si>
  <si>
    <t>520018078</t>
  </si>
  <si>
    <t>16/01/22</t>
  </si>
  <si>
    <t>לאומי אג"ח 181- לאומי</t>
  </si>
  <si>
    <t>6040505</t>
  </si>
  <si>
    <t>Aaa.il</t>
  </si>
  <si>
    <t>09/03/22</t>
  </si>
  <si>
    <t>לאומי אגח 182- לאומי</t>
  </si>
  <si>
    <t>6040539</t>
  </si>
  <si>
    <t>מז טפ הנ אגח 62- מזרחי טפחות הנפק</t>
  </si>
  <si>
    <t>2310498</t>
  </si>
  <si>
    <t>520032046</t>
  </si>
  <si>
    <t>21/10/21</t>
  </si>
  <si>
    <t>מז טפ הנפ אגח 57- מזרחי טפחות הנפק</t>
  </si>
  <si>
    <t>2310423</t>
  </si>
  <si>
    <t>06/01/22</t>
  </si>
  <si>
    <t>מז טפ הנפ אגח 58- מזרחי טפחות הנפק</t>
  </si>
  <si>
    <t>2310431</t>
  </si>
  <si>
    <t>מז טפ הנפ אגח 59- מזרחי טפחות הנפק</t>
  </si>
  <si>
    <t>2310449</t>
  </si>
  <si>
    <t>28/03/22</t>
  </si>
  <si>
    <t>מז טפ הנפ אגח 61- מזרחי טפחות הנפק</t>
  </si>
  <si>
    <t>2310464</t>
  </si>
  <si>
    <t>מז טפ הנפק   45- מזרחי טפחות הנפק</t>
  </si>
  <si>
    <t>2310217</t>
  </si>
  <si>
    <t>21/03/22</t>
  </si>
  <si>
    <t>מז טפ הנפק   46- מזרחי טפחות הנפק</t>
  </si>
  <si>
    <t>2310225</t>
  </si>
  <si>
    <t>מז טפ הנפק 51- מזרחי טפחות הנפק</t>
  </si>
  <si>
    <t>2310324</t>
  </si>
  <si>
    <t>10/01/22</t>
  </si>
  <si>
    <t>מז טפ הנפק 52- מזרחי טפחות הנפק</t>
  </si>
  <si>
    <t>2310381</t>
  </si>
  <si>
    <t>מזרחי הנפקות אג"ח 49- מזרחי טפחות הנפק</t>
  </si>
  <si>
    <t>2310282</t>
  </si>
  <si>
    <t>23/08/21</t>
  </si>
  <si>
    <t>מזרחי טפחות  הנפקות אג"ח 44</t>
  </si>
  <si>
    <t>2310209</t>
  </si>
  <si>
    <t>08/02/22</t>
  </si>
  <si>
    <t>מקורות  אגח 11- מקורות</t>
  </si>
  <si>
    <t>1158476</t>
  </si>
  <si>
    <t>520010869</t>
  </si>
  <si>
    <t>שרותים</t>
  </si>
  <si>
    <t>06/10/21</t>
  </si>
  <si>
    <t>מקורות אגח 10- מקורות</t>
  </si>
  <si>
    <t>1158468</t>
  </si>
  <si>
    <t>מרכנתיל הנ אגח ג- מרכנתיל הנפקות</t>
  </si>
  <si>
    <t>1171297</t>
  </si>
  <si>
    <t>513686154</t>
  </si>
  <si>
    <t>03/01/21</t>
  </si>
  <si>
    <t>פועלים  אגח 200- פועלים</t>
  </si>
  <si>
    <t>6620496</t>
  </si>
  <si>
    <t>520000118</t>
  </si>
  <si>
    <t>פועלים הנ אג34- פועלים הנפקות</t>
  </si>
  <si>
    <t>1940576</t>
  </si>
  <si>
    <t>520032640</t>
  </si>
  <si>
    <t>20/12/21</t>
  </si>
  <si>
    <t>פועלים הנ אגח35- פועלים הנפקות</t>
  </si>
  <si>
    <t>1940618</t>
  </si>
  <si>
    <t>08/03/22</t>
  </si>
  <si>
    <t>פועלים הנפ אג32- פועלים הנפקות</t>
  </si>
  <si>
    <t>1940535</t>
  </si>
  <si>
    <t>17/11/20</t>
  </si>
  <si>
    <t>פועלים הנפקות  אג"ח 36- פועלים הנפקות</t>
  </si>
  <si>
    <t>1940659</t>
  </si>
  <si>
    <t>11/05/20</t>
  </si>
  <si>
    <t>דיסקונט מנפיקים 4- דיסקונט מנפיקים</t>
  </si>
  <si>
    <t>7480049</t>
  </si>
  <si>
    <t>ilAA+</t>
  </si>
  <si>
    <t>29/01/20</t>
  </si>
  <si>
    <t>וילאר אג"ח 6- וילאר</t>
  </si>
  <si>
    <t>4160115</t>
  </si>
  <si>
    <t>520038910</t>
  </si>
  <si>
    <t>נדלן מניב בישראל</t>
  </si>
  <si>
    <t>23/01/22</t>
  </si>
  <si>
    <t>חשמל     אגח 29- חשמל</t>
  </si>
  <si>
    <t>6000236</t>
  </si>
  <si>
    <t>520000472</t>
  </si>
  <si>
    <t>אנרגיה</t>
  </si>
  <si>
    <t>07/03/22</t>
  </si>
  <si>
    <t>חשמל  אג"ח 31- חשמל</t>
  </si>
  <si>
    <t>6000285</t>
  </si>
  <si>
    <t>חשמל אג27</t>
  </si>
  <si>
    <t>6000210</t>
  </si>
  <si>
    <t>12/09/21</t>
  </si>
  <si>
    <t>חשמל אגח 32- חשמל</t>
  </si>
  <si>
    <t>6000384</t>
  </si>
  <si>
    <t>21/02/22</t>
  </si>
  <si>
    <t>נמלי ישראל אג "ח א- נמלי ישראל</t>
  </si>
  <si>
    <t>1145564</t>
  </si>
  <si>
    <t>513569780</t>
  </si>
  <si>
    <t>Aa1.il</t>
  </si>
  <si>
    <t>נמלי ישראל אג"ח ב- נמלי ישראל</t>
  </si>
  <si>
    <t>1145572</t>
  </si>
  <si>
    <t>19/12/19</t>
  </si>
  <si>
    <t>נתיבי הגז אג"ח ד- נתיבי הגז</t>
  </si>
  <si>
    <t>1147503</t>
  </si>
  <si>
    <t>513436394</t>
  </si>
  <si>
    <t>04/10/21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</si>
  <si>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</si>
  <si>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</si>
  <si>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</si>
  <si>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</si>
  <si>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</si>
  <si>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</si>
  <si>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12/08/21</t>
  </si>
  <si>
    <t>עזריאלי אג"ח ה- קבוצת עזריאלי</t>
  </si>
  <si>
    <t>1156603</t>
  </si>
  <si>
    <t>24/02/22</t>
  </si>
  <si>
    <t>עזריאלי אג"ח ו- קבוצת עזריאלי</t>
  </si>
  <si>
    <t>1156611</t>
  </si>
  <si>
    <t>עזריאלי אג2- קבוצת עזריאלי</t>
  </si>
  <si>
    <t>1134436</t>
  </si>
  <si>
    <t>פועלים הנפקות אגח 15- פועלים הנפקות</t>
  </si>
  <si>
    <t>1940543</t>
  </si>
  <si>
    <t>07/01/20</t>
  </si>
  <si>
    <t>פועלים הנפקות התח.14- פועלים הנפקות</t>
  </si>
  <si>
    <t>1940501</t>
  </si>
  <si>
    <t>08/07/21</t>
  </si>
  <si>
    <t>רכבת ישר  אגח ג- רכבת ישראל</t>
  </si>
  <si>
    <t>1177625</t>
  </si>
  <si>
    <t>520043613</t>
  </si>
  <si>
    <t>21/11/21</t>
  </si>
  <si>
    <t>אמות  אגח ח- אמות</t>
  </si>
  <si>
    <t>520026683</t>
  </si>
  <si>
    <t>ilAA</t>
  </si>
  <si>
    <t>אמות אג2- אמות</t>
  </si>
  <si>
    <t>1126630</t>
  </si>
  <si>
    <t>ארפורט אג 9- איירפורט סיטי</t>
  </si>
  <si>
    <t>1160944</t>
  </si>
  <si>
    <t>511659401</t>
  </si>
  <si>
    <t>20/01/22</t>
  </si>
  <si>
    <t>ארפורט סיטי אג"ח 5- איירפורט סיטי</t>
  </si>
  <si>
    <t>1133487</t>
  </si>
  <si>
    <t>ביג אגח ח- ביג</t>
  </si>
  <si>
    <t>1138924</t>
  </si>
  <si>
    <t>513623314</t>
  </si>
  <si>
    <t>ביג אגח יד- ביג</t>
  </si>
  <si>
    <t>1161512</t>
  </si>
  <si>
    <t>ביג אגח יז</t>
  </si>
  <si>
    <t>1168459</t>
  </si>
  <si>
    <t>גב ים  אגח 9</t>
  </si>
  <si>
    <t>7590219</t>
  </si>
  <si>
    <t>520001736</t>
  </si>
  <si>
    <t>גב ים אג"ח 6- גב-ים</t>
  </si>
  <si>
    <t>7590128</t>
  </si>
  <si>
    <t>מבני תעש אגח יח</t>
  </si>
  <si>
    <t>2260479</t>
  </si>
  <si>
    <t>520024126</t>
  </si>
  <si>
    <t>מבני תעשיה אגח יט</t>
  </si>
  <si>
    <t>2260487</t>
  </si>
  <si>
    <t>מליסרון   אגח ו- מליסרון</t>
  </si>
  <si>
    <t>3230125</t>
  </si>
  <si>
    <t>520037789</t>
  </si>
  <si>
    <t>25/03/19</t>
  </si>
  <si>
    <t>מליסרון  אגח יד</t>
  </si>
  <si>
    <t>3230232</t>
  </si>
  <si>
    <t>מליסרון  אגח יט</t>
  </si>
  <si>
    <t>3230398</t>
  </si>
  <si>
    <t>28/10/21</t>
  </si>
  <si>
    <t>מליסרון  אגח16- מליסרון</t>
  </si>
  <si>
    <t>3230265</t>
  </si>
  <si>
    <t>מליסרון אג"ח יג- מליסרון</t>
  </si>
  <si>
    <t>3230224</t>
  </si>
  <si>
    <t>18/04/19</t>
  </si>
  <si>
    <t>מליסרון אג10- מליסרון</t>
  </si>
  <si>
    <t>3230190</t>
  </si>
  <si>
    <t>מליסרון אגח יח- מליסרון</t>
  </si>
  <si>
    <t>3230372</t>
  </si>
  <si>
    <t>רבוע נדלן אגח ח- רבוע נדלן</t>
  </si>
  <si>
    <t>513765859</t>
  </si>
  <si>
    <t>ריט 1     אגח ו</t>
  </si>
  <si>
    <t>1138544</t>
  </si>
  <si>
    <t>513821488</t>
  </si>
  <si>
    <t>22/11/21</t>
  </si>
  <si>
    <t>ריט 1  אגח ז- ריט1</t>
  </si>
  <si>
    <t>1171271</t>
  </si>
  <si>
    <t>21/04/21</t>
  </si>
  <si>
    <t>ריט אג"ח 4- ריט1</t>
  </si>
  <si>
    <t>1129899</t>
  </si>
  <si>
    <t>09/11/21</t>
  </si>
  <si>
    <t>שופרסל    אגח ו- שופרסל</t>
  </si>
  <si>
    <t>7770217</t>
  </si>
  <si>
    <t>520022732</t>
  </si>
  <si>
    <t>רשתות שיווק</t>
  </si>
  <si>
    <t>שלמה החזקות אג18- שלמה החזקות</t>
  </si>
  <si>
    <t>1410307</t>
  </si>
  <si>
    <t>520034372</t>
  </si>
  <si>
    <t>10/03/22</t>
  </si>
  <si>
    <t>אדמה אגח  2</t>
  </si>
  <si>
    <t>1110915</t>
  </si>
  <si>
    <t>520043605</t>
  </si>
  <si>
    <t>כימיה, גומי ופלסטיק</t>
  </si>
  <si>
    <t>ilAA-</t>
  </si>
  <si>
    <t>06/05/20</t>
  </si>
  <si>
    <t>אלוני חץ אג8- אלוני חץ</t>
  </si>
  <si>
    <t>3900271</t>
  </si>
  <si>
    <t>520038506</t>
  </si>
  <si>
    <t>בזק אגח 12- בזק</t>
  </si>
  <si>
    <t>2300242</t>
  </si>
  <si>
    <t>520031931</t>
  </si>
  <si>
    <t>בזק אגח 14- בזק</t>
  </si>
  <si>
    <t>2300317</t>
  </si>
  <si>
    <t>בזק.ק6- בזק</t>
  </si>
  <si>
    <t>2300143</t>
  </si>
  <si>
    <t>18/11/21</t>
  </si>
  <si>
    <t>34250659</t>
  </si>
  <si>
    <t>נדלן מניב בחו"ל</t>
  </si>
  <si>
    <t>יוניברסל אג1- יוניברסל מוטורס-UMI</t>
  </si>
  <si>
    <t>1141639</t>
  </si>
  <si>
    <t>511809071</t>
  </si>
  <si>
    <t>מסחר</t>
  </si>
  <si>
    <t>05/07/20</t>
  </si>
  <si>
    <t>יוניברסל אגח ג- יוניברסל מוטורס-UMI</t>
  </si>
  <si>
    <t>1160670</t>
  </si>
  <si>
    <t>ירושלים הנ אגח טו- ירושלים הנפקות</t>
  </si>
  <si>
    <t>1161769</t>
  </si>
  <si>
    <t>513682146</t>
  </si>
  <si>
    <t>22/04/20</t>
  </si>
  <si>
    <t>ירושלים הנ אגח יח- ירושלים הנפקות</t>
  </si>
  <si>
    <t>1182054</t>
  </si>
  <si>
    <t>25/11/21</t>
  </si>
  <si>
    <t>ירושלים הנפקות 13- ירושלים הנפקות</t>
  </si>
  <si>
    <t>1142512</t>
  </si>
  <si>
    <t>11/07/21</t>
  </si>
  <si>
    <t>מגה אור אג8- מגה אור</t>
  </si>
  <si>
    <t>1147602</t>
  </si>
  <si>
    <t>513257873</t>
  </si>
  <si>
    <t>מנורה מבטחים גיוס הון אג"ח א'- מנורה מבטחים גיוס הון</t>
  </si>
  <si>
    <t>1103670</t>
  </si>
  <si>
    <t>513937714</t>
  </si>
  <si>
    <t>ביטוח</t>
  </si>
  <si>
    <t>Aa3.il</t>
  </si>
  <si>
    <t>16/11/17</t>
  </si>
  <si>
    <t>סלע נדל"ן אג"ח 2- סלע קפיטל נדל"ן</t>
  </si>
  <si>
    <t>1132927</t>
  </si>
  <si>
    <t>513992529</t>
  </si>
  <si>
    <t>13/02/22</t>
  </si>
  <si>
    <t>סלע נדל"ן אג3</t>
  </si>
  <si>
    <t>1138973</t>
  </si>
  <si>
    <t>05/01/22</t>
  </si>
  <si>
    <t>סלע נדלן  אגח ד- סלע קפיטל נדל"ן</t>
  </si>
  <si>
    <t>1167147</t>
  </si>
  <si>
    <t>29/06/20</t>
  </si>
  <si>
    <t>02/11/21</t>
  </si>
  <si>
    <t>רבוע נדלן אגח ז- רבוע נדלן</t>
  </si>
  <si>
    <t>1140615</t>
  </si>
  <si>
    <t>11/01/22</t>
  </si>
  <si>
    <t>אשטרום נכ אגח 12- אשטרום נכסים</t>
  </si>
  <si>
    <t>2510279</t>
  </si>
  <si>
    <t>520036617</t>
  </si>
  <si>
    <t>ilA+</t>
  </si>
  <si>
    <t>אשטרום נכסים אג"ח 11</t>
  </si>
  <si>
    <t>2510238</t>
  </si>
  <si>
    <t>גזית גלוב אגח יד- גזית גלוב</t>
  </si>
  <si>
    <t>1260736</t>
  </si>
  <si>
    <t>520033234</t>
  </si>
  <si>
    <t>22/06/20</t>
  </si>
  <si>
    <t>גזית גלוב אגחטז- גזית גלוב</t>
  </si>
  <si>
    <t>1260785</t>
  </si>
  <si>
    <t>24/10/21</t>
  </si>
  <si>
    <t>גירון     אגח ו- גירון פיתוח</t>
  </si>
  <si>
    <t>1139849</t>
  </si>
  <si>
    <t>520044520</t>
  </si>
  <si>
    <t>A1.il</t>
  </si>
  <si>
    <t>גירון  אגח ח- גירון פיתוח</t>
  </si>
  <si>
    <t>1183151</t>
  </si>
  <si>
    <t>גירון אג"ח 7</t>
  </si>
  <si>
    <t>1142629</t>
  </si>
  <si>
    <t>ג'נרישן קפ אגח ב- ג'נריישן קפיטל</t>
  </si>
  <si>
    <t>1177526</t>
  </si>
  <si>
    <t>515846558</t>
  </si>
  <si>
    <t>20/06/21</t>
  </si>
  <si>
    <t>ג'נרישן קפ אגחג- ג'נריישן קפיטל</t>
  </si>
  <si>
    <t>1184555</t>
  </si>
  <si>
    <t>השקעה ואחזקות</t>
  </si>
  <si>
    <t>מגה אור  אגח  י- מגה אור</t>
  </si>
  <si>
    <t>1178367</t>
  </si>
  <si>
    <t>מגה אור  אגח יא- מגה אור</t>
  </si>
  <si>
    <t>1178375</t>
  </si>
  <si>
    <t>12/07/21</t>
  </si>
  <si>
    <t>מגה אור אג"ח 4- מגה אור</t>
  </si>
  <si>
    <t>1130632</t>
  </si>
  <si>
    <t>12/01/22</t>
  </si>
  <si>
    <t>פז נפט    אגח ז- פז חברת הנפט</t>
  </si>
  <si>
    <t>1142595</t>
  </si>
  <si>
    <t>510216054</t>
  </si>
  <si>
    <t>05/08/19</t>
  </si>
  <si>
    <t>רבוע נדלן אג9- רבוע נדלן</t>
  </si>
  <si>
    <t>1174556</t>
  </si>
  <si>
    <t>רבוע נדלן אגח ו- רבוע נדלן</t>
  </si>
  <si>
    <t>1140607</t>
  </si>
  <si>
    <t>אלדן תחבו אגח ז- אלדן תחבורה</t>
  </si>
  <si>
    <t>1184779</t>
  </si>
  <si>
    <t>510454333</t>
  </si>
  <si>
    <t>ilA</t>
  </si>
  <si>
    <t>אלון רבוע אגח ז- אלון רבוע כחול</t>
  </si>
  <si>
    <t>1183979</t>
  </si>
  <si>
    <t>520042847</t>
  </si>
  <si>
    <t>26/01/22</t>
  </si>
  <si>
    <t>510560188</t>
  </si>
  <si>
    <t>A2.il</t>
  </si>
  <si>
    <t>אפי נכסים אגח יג- אפי נכסים</t>
  </si>
  <si>
    <t>אשטרום נכסים אגח 8- אשטרום נכסים</t>
  </si>
  <si>
    <t>2510162</t>
  </si>
  <si>
    <t>מימון ישיר אג ב- מימון ישיר קב</t>
  </si>
  <si>
    <t>1168145</t>
  </si>
  <si>
    <t>513893123</t>
  </si>
  <si>
    <t>אשראי חוץ בנקאי</t>
  </si>
  <si>
    <t>19/01/22</t>
  </si>
  <si>
    <t>מימון ישיר אגח ד- מימון ישיר קב</t>
  </si>
  <si>
    <t>מימון ישיר אגחג</t>
  </si>
  <si>
    <t>1171214</t>
  </si>
  <si>
    <t>26/04/21</t>
  </si>
  <si>
    <t>מנרב    אגח  ד- מנרב אחזקות</t>
  </si>
  <si>
    <t>1550169</t>
  </si>
  <si>
    <t>520034505</t>
  </si>
  <si>
    <t>בנייה</t>
  </si>
  <si>
    <t>מנרב אג"ח ב- מנרב אחזקות</t>
  </si>
  <si>
    <t>1550052</t>
  </si>
  <si>
    <t>שיכון ובינוי אגח 5- שיכון ובינוי</t>
  </si>
  <si>
    <t>1125210</t>
  </si>
  <si>
    <t>520036104</t>
  </si>
  <si>
    <t>בראק אן.וי אג"ח 2- בראק אן וי</t>
  </si>
  <si>
    <t>A3.il</t>
  </si>
  <si>
    <t>הכשרת הישוב אג23- הכשרת הישוב</t>
  </si>
  <si>
    <t>6120323</t>
  </si>
  <si>
    <t>520020116</t>
  </si>
  <si>
    <t>ilA-</t>
  </si>
  <si>
    <t>21/06/21</t>
  </si>
  <si>
    <t>מגוריט אג1- מגוריט</t>
  </si>
  <si>
    <t>1141712</t>
  </si>
  <si>
    <t>515434074</t>
  </si>
  <si>
    <t>מגוריט אגח ב- מגוריט</t>
  </si>
  <si>
    <t>1168350</t>
  </si>
  <si>
    <t>27/01/22</t>
  </si>
  <si>
    <t>מגוריט אגח ג- מגוריט</t>
  </si>
  <si>
    <t>21/12/21</t>
  </si>
  <si>
    <t>ilBBB+</t>
  </si>
  <si>
    <t>מישורים אגח ט- מישורים</t>
  </si>
  <si>
    <t>511491839</t>
  </si>
  <si>
    <t>Baa1.il</t>
  </si>
  <si>
    <t>18/10/21</t>
  </si>
  <si>
    <t>דוראל  אגח א- דוראל אנרגיה</t>
  </si>
  <si>
    <t>515364891</t>
  </si>
  <si>
    <t>אנרגיה מתחדשת</t>
  </si>
  <si>
    <t>12/10/21</t>
  </si>
  <si>
    <t>חנן מור אג 9- חנן מור</t>
  </si>
  <si>
    <t>1160506</t>
  </si>
  <si>
    <t>513605519</t>
  </si>
  <si>
    <t>29/09/21</t>
  </si>
  <si>
    <t>מניבים ריט אג"ח 1- מניבים ריט</t>
  </si>
  <si>
    <t>1140581</t>
  </si>
  <si>
    <t>515327120</t>
  </si>
  <si>
    <t>מניבים ריט אג"ח ב- מניבים ריט</t>
  </si>
  <si>
    <t>1155928</t>
  </si>
  <si>
    <t>29/11/21</t>
  </si>
  <si>
    <t>מניבים ריט אגחג- מניבים ריט</t>
  </si>
  <si>
    <t>1177658</t>
  </si>
  <si>
    <t>משק אנרג  אגח א</t>
  </si>
  <si>
    <t>1169531</t>
  </si>
  <si>
    <t>516167343</t>
  </si>
  <si>
    <t>03/02/22</t>
  </si>
  <si>
    <t>נופר אנרג אגח א- נופר אנרג'י</t>
  </si>
  <si>
    <t>1179340</t>
  </si>
  <si>
    <t>514599943</t>
  </si>
  <si>
    <t>24/01/22</t>
  </si>
  <si>
    <t>סולאיר אגח א- סולאיר</t>
  </si>
  <si>
    <t>1183730</t>
  </si>
  <si>
    <t>516046307</t>
  </si>
  <si>
    <t>פריים אנרג'י אגח ב- פריים אנרג'י</t>
  </si>
  <si>
    <t>1184662</t>
  </si>
  <si>
    <t>514902147</t>
  </si>
  <si>
    <t>22/02/22</t>
  </si>
  <si>
    <t>דיסק מנ מסחרי 1- דיסקונט מנפיקים</t>
  </si>
  <si>
    <t>7480320</t>
  </si>
  <si>
    <t>דיסקונט מנפיקים אג"ח יג</t>
  </si>
  <si>
    <t>7480155</t>
  </si>
  <si>
    <t>דיסקונט מנפיקים אג"ח יד</t>
  </si>
  <si>
    <t>7480163</t>
  </si>
  <si>
    <t>31/05/20</t>
  </si>
  <si>
    <t>הראל פיקד אגח א- הראל פיקדון סחיר</t>
  </si>
  <si>
    <t>1159623</t>
  </si>
  <si>
    <t>515989440</t>
  </si>
  <si>
    <t>14/10/21</t>
  </si>
  <si>
    <t>הראל פיקדון אגח ב- הראל פיקדון סחיר</t>
  </si>
  <si>
    <t>1162502</t>
  </si>
  <si>
    <t>לאומי   אגח 178- לאומי</t>
  </si>
  <si>
    <t>6040323</t>
  </si>
  <si>
    <t>לאומי אג"ח 180- לאומי</t>
  </si>
  <si>
    <t>6040422</t>
  </si>
  <si>
    <t>לאומי אגח 184- לאומי</t>
  </si>
  <si>
    <t>6040604</t>
  </si>
  <si>
    <t>27/03/22</t>
  </si>
  <si>
    <t>מז טפ הנפ אגח 60- מזרחי טפחות הנפק</t>
  </si>
  <si>
    <t>2310456</t>
  </si>
  <si>
    <t>מזרחי  טפ הנפק   40</t>
  </si>
  <si>
    <t>2310167</t>
  </si>
  <si>
    <t>11/10/21</t>
  </si>
  <si>
    <t>מזרחי הנפקות אג"ח   41- מזרחי טפחות הנפק</t>
  </si>
  <si>
    <t>2310175</t>
  </si>
  <si>
    <t>עמידר אגח א- עמידר</t>
  </si>
  <si>
    <t>1143585</t>
  </si>
  <si>
    <t>520017393</t>
  </si>
  <si>
    <t>פועלים  אגח 100- פועלים</t>
  </si>
  <si>
    <t>6620488</t>
  </si>
  <si>
    <t>חשמל     אגח 26- חשמל</t>
  </si>
  <si>
    <t>6000202</t>
  </si>
  <si>
    <t>נמלי ישראל אג"ח ג- נמלי ישראל</t>
  </si>
  <si>
    <t>1145580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</si>
  <si>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</si>
  <si>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</si>
  <si>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</si>
  <si>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</si>
  <si>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</si>
  <si>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</si>
  <si>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תעשיה אוירית אג"ח 4</t>
  </si>
  <si>
    <t>1133131</t>
  </si>
  <si>
    <t>520027194</t>
  </si>
  <si>
    <t>ביטחוניות</t>
  </si>
  <si>
    <t>אלביט מע' אגח ב- אלביט מערכות</t>
  </si>
  <si>
    <t>1178235</t>
  </si>
  <si>
    <t>520043027</t>
  </si>
  <si>
    <t>אקויטל    אגח 2- אקויטל</t>
  </si>
  <si>
    <t>7550122</t>
  </si>
  <si>
    <t>520030859</t>
  </si>
  <si>
    <t>ביג אג6- ביג</t>
  </si>
  <si>
    <t>1132521</t>
  </si>
  <si>
    <t>דה זראסאי אג5- דה זראסאי גרופ</t>
  </si>
  <si>
    <t>1169556</t>
  </si>
  <si>
    <t>1744984</t>
  </si>
  <si>
    <t>כיל       אגח ה</t>
  </si>
  <si>
    <t>2810299</t>
  </si>
  <si>
    <t>520027830</t>
  </si>
  <si>
    <t>22/03/22</t>
  </si>
  <si>
    <t>מגדל הון  אגח ד- מגדל ביטוח הון</t>
  </si>
  <si>
    <t>1137033</t>
  </si>
  <si>
    <t>513230029</t>
  </si>
  <si>
    <t>Aa2.il</t>
  </si>
  <si>
    <t>נפטא אגח ח- נפטא</t>
  </si>
  <si>
    <t>6430169</t>
  </si>
  <si>
    <t>520020942</t>
  </si>
  <si>
    <t>חיפושי נפט וגז</t>
  </si>
  <si>
    <t>סאמיט אג6- סאמיט</t>
  </si>
  <si>
    <t>1130939</t>
  </si>
  <si>
    <t>520043720</t>
  </si>
  <si>
    <t>שלמה החז אגח יז- שלמה החזקות</t>
  </si>
  <si>
    <t>1410299</t>
  </si>
  <si>
    <t>05/12/21</t>
  </si>
  <si>
    <t>אלוני חץ אגח יב- אלוני חץ</t>
  </si>
  <si>
    <t>3900495</t>
  </si>
  <si>
    <t>31/10/21</t>
  </si>
  <si>
    <t>אלקו אגח יג- אלקו</t>
  </si>
  <si>
    <t>6940233</t>
  </si>
  <si>
    <t>520025370</t>
  </si>
  <si>
    <t>06/07/21</t>
  </si>
  <si>
    <t>אלקטרה צר אגח א- אלקטרה צריכה</t>
  </si>
  <si>
    <t>5010335</t>
  </si>
  <si>
    <t>520039967</t>
  </si>
  <si>
    <t>07/02/22</t>
  </si>
  <si>
    <t>בזק אגח 11- בזק</t>
  </si>
  <si>
    <t>2300234</t>
  </si>
  <si>
    <t>26/04/20</t>
  </si>
  <si>
    <t>בזק אגח 13- בזק</t>
  </si>
  <si>
    <t>2300309</t>
  </si>
  <si>
    <t>ביג אגח יט- ביג</t>
  </si>
  <si>
    <t>1181007</t>
  </si>
  <si>
    <t>דה זראסאי אגח ג- דה זראסאי גרופ</t>
  </si>
  <si>
    <t>1137975</t>
  </si>
  <si>
    <t>13/03/22</t>
  </si>
  <si>
    <t>טאואר     אגח ז</t>
  </si>
  <si>
    <t>1138494</t>
  </si>
  <si>
    <t>520041997</t>
  </si>
  <si>
    <t>מוליכים למחצה</t>
  </si>
  <si>
    <t>15/03/22</t>
  </si>
  <si>
    <t>יוניברסל אגח ב- יוניברסל מוטורס-UMI</t>
  </si>
  <si>
    <t>1141647</t>
  </si>
  <si>
    <t>מגדל הון אג"ח 3- מגדל ביטוח הון</t>
  </si>
  <si>
    <t>1135862</t>
  </si>
  <si>
    <t>מגדל הון אגח ח- מגדל ביטוח הון</t>
  </si>
  <si>
    <t>1182955</t>
  </si>
  <si>
    <t>26/12/21</t>
  </si>
  <si>
    <t>פורמולה אג"ח 1- פורמולה מערכות</t>
  </si>
  <si>
    <t>2560142</t>
  </si>
  <si>
    <t>520036690</t>
  </si>
  <si>
    <t>שרותי מידע</t>
  </si>
  <si>
    <t>פורמולה אג"ח ג'- פורמולה מערכות</t>
  </si>
  <si>
    <t>2560209</t>
  </si>
  <si>
    <t>22/12/21</t>
  </si>
  <si>
    <t>אמ.ג'יג'י אגח ב- אמ.ג'י.ג'י</t>
  </si>
  <si>
    <t>1160811</t>
  </si>
  <si>
    <t>1761</t>
  </si>
  <si>
    <t>15/02/22</t>
  </si>
  <si>
    <t>דמרי אג"ח 6- דמרי</t>
  </si>
  <si>
    <t>1136936</t>
  </si>
  <si>
    <t>511399388</t>
  </si>
  <si>
    <t>וואן תוכנה אג3-דל סחירות מרווח הוגן- וואן טכנולוגיות תוכנה</t>
  </si>
  <si>
    <t>1610187</t>
  </si>
  <si>
    <t>520034695</t>
  </si>
  <si>
    <t>08/11/21</t>
  </si>
  <si>
    <t>טמפו משקאות אג2</t>
  </si>
  <si>
    <t>1133511</t>
  </si>
  <si>
    <t>513682625</t>
  </si>
  <si>
    <t>לוינשטיין הנדסה  אגח ג</t>
  </si>
  <si>
    <t>5730080</t>
  </si>
  <si>
    <t>520033424</t>
  </si>
  <si>
    <t>לוינשטיין נכ אגח ג- לוינשטין נכסים</t>
  </si>
  <si>
    <t>1182799</t>
  </si>
  <si>
    <t>511134298</t>
  </si>
  <si>
    <t>ממן אגח ב- ממן</t>
  </si>
  <si>
    <t>2380046</t>
  </si>
  <si>
    <t>520036435</t>
  </si>
  <si>
    <t>סופרגז אגח א- סופרגז אנרגיה</t>
  </si>
  <si>
    <t>1167360</t>
  </si>
  <si>
    <t>516077989</t>
  </si>
  <si>
    <t>08/04/21</t>
  </si>
  <si>
    <t>סטרוברי אגח ג- סטרוברי</t>
  </si>
  <si>
    <t>1179019</t>
  </si>
  <si>
    <t>1863501</t>
  </si>
  <si>
    <t>01/08/21</t>
  </si>
  <si>
    <t>ספנסר אגח ג- ספנסר אקוויטי</t>
  </si>
  <si>
    <t>1147495</t>
  </si>
  <si>
    <t>1838863</t>
  </si>
  <si>
    <t>פז נפט אג5- פז חברת הנפט</t>
  </si>
  <si>
    <t>1139534</t>
  </si>
  <si>
    <t>פרטנר     אגח ו- פרטנר</t>
  </si>
  <si>
    <t>1141415</t>
  </si>
  <si>
    <t>520044314</t>
  </si>
  <si>
    <t>פתאל אג2- פתאל נכסים (אירופה)</t>
  </si>
  <si>
    <t>1140854</t>
  </si>
  <si>
    <t>515328250</t>
  </si>
  <si>
    <t>27/01/20</t>
  </si>
  <si>
    <t>קרסו  אגח ד- קרסו מוטורס</t>
  </si>
  <si>
    <t>1173566</t>
  </si>
  <si>
    <t>514065283</t>
  </si>
  <si>
    <t>קרסו אגח א- קרסו מוטורס</t>
  </si>
  <si>
    <t>1136464</t>
  </si>
  <si>
    <t>24/06/20</t>
  </si>
  <si>
    <t>קרסו אגח ב- קרסו מוטורס</t>
  </si>
  <si>
    <t>1139591</t>
  </si>
  <si>
    <t>אי.די.אי הנפקות הת ד- איידיאיי הנפקות</t>
  </si>
  <si>
    <t>1133099</t>
  </si>
  <si>
    <t>514486042</t>
  </si>
  <si>
    <t>איידיאייהנ הת ו- איידיאיי הנפקות</t>
  </si>
  <si>
    <t>1183037</t>
  </si>
  <si>
    <t>28/12/21</t>
  </si>
  <si>
    <t>אלדן תחבורה אג3- אלדן תחבורה</t>
  </si>
  <si>
    <t>1140813</t>
  </si>
  <si>
    <t>אלדן תחבורה אגח ב</t>
  </si>
  <si>
    <t>1138254</t>
  </si>
  <si>
    <t>28/02/22</t>
  </si>
  <si>
    <t>אלון רבוע אגח ו- אלון רבוע כחול</t>
  </si>
  <si>
    <t>1169127</t>
  </si>
  <si>
    <t>31/08/21</t>
  </si>
  <si>
    <t>אנלייט אנ אגח ד- אנלייט אנרגיה</t>
  </si>
  <si>
    <t>7200256</t>
  </si>
  <si>
    <t>520041146</t>
  </si>
  <si>
    <t>אנלייט אנר אג ג- אנלייט אנרגיה</t>
  </si>
  <si>
    <t>7200249</t>
  </si>
  <si>
    <t>06/03/22</t>
  </si>
  <si>
    <t>אנלייט אנרגיה  אגח ה'- אנלייט אנרגיה</t>
  </si>
  <si>
    <t>7200116</t>
  </si>
  <si>
    <t>אנלייט אנרגיה אג ו- אנלייט אנרגיה</t>
  </si>
  <si>
    <t>7200173</t>
  </si>
  <si>
    <t>22/07/21</t>
  </si>
  <si>
    <t>אפי נכסים אגח יב- אפי נכסים</t>
  </si>
  <si>
    <t>1173764</t>
  </si>
  <si>
    <t>09/03/21</t>
  </si>
  <si>
    <t>אפריקה נכסים אג"ח ט- אפי נכסים</t>
  </si>
  <si>
    <t>1156470</t>
  </si>
  <si>
    <t>בזן   אגח יב- בזן (בתי זיקוק)</t>
  </si>
  <si>
    <t>2590578</t>
  </si>
  <si>
    <t>520036658</t>
  </si>
  <si>
    <t>22/08/21</t>
  </si>
  <si>
    <t>גולד בונד אג3</t>
  </si>
  <si>
    <t>1490051</t>
  </si>
  <si>
    <t>520034349</t>
  </si>
  <si>
    <t>ג'נריישן קפ אגח א- ג'נריישן קפיטל</t>
  </si>
  <si>
    <t>1166222</t>
  </si>
  <si>
    <t>הרץ פרופר אגח ב- הרץ פרופרטיס</t>
  </si>
  <si>
    <t>1184753</t>
  </si>
  <si>
    <t>1957081</t>
  </si>
  <si>
    <t>ויקטורי   אגח א- ויקטורי</t>
  </si>
  <si>
    <t>1136126</t>
  </si>
  <si>
    <t>514068980</t>
  </si>
  <si>
    <t>נאוי אגח ה- נאוי</t>
  </si>
  <si>
    <t>520036070</t>
  </si>
  <si>
    <t>סלקום    אגח יב- סלקום</t>
  </si>
  <si>
    <t>1143080</t>
  </si>
  <si>
    <t>511930125</t>
  </si>
  <si>
    <t>27/05/19</t>
  </si>
  <si>
    <t>פנינסולה אגח ג- פנינסולה</t>
  </si>
  <si>
    <t>3330222</t>
  </si>
  <si>
    <t>520033713</t>
  </si>
  <si>
    <t>31/05/21</t>
  </si>
  <si>
    <t>פרשקובסקי אגח יג</t>
  </si>
  <si>
    <t>1169309</t>
  </si>
  <si>
    <t>513817817</t>
  </si>
  <si>
    <t>פרשקובסקי אגח יד- פרשקובסקי</t>
  </si>
  <si>
    <t>1183623</t>
  </si>
  <si>
    <t>17/01/22</t>
  </si>
  <si>
    <t>פתאל אירו אגח ד- פתאל נכסים (אירופה)</t>
  </si>
  <si>
    <t>1168038</t>
  </si>
  <si>
    <t>11/08/20</t>
  </si>
  <si>
    <t>או.פי.סי  אגח ג- או.פי.סי אנרגיה</t>
  </si>
  <si>
    <t>1180355</t>
  </si>
  <si>
    <t>514401702</t>
  </si>
  <si>
    <t>09/09/21</t>
  </si>
  <si>
    <t>אוריין    אגח ב- אוריין</t>
  </si>
  <si>
    <t>1143379</t>
  </si>
  <si>
    <t>511068256</t>
  </si>
  <si>
    <t>אלון רבוע אגח ד- אלון רבוע כחול</t>
  </si>
  <si>
    <t>1139583</t>
  </si>
  <si>
    <t>אלקטרה נדלן אגח ה- אלקטרה נדל"ן</t>
  </si>
  <si>
    <t>1138593</t>
  </si>
  <si>
    <t>510607328</t>
  </si>
  <si>
    <t>אסאר אקורד אגח א- אס.אר אקורד</t>
  </si>
  <si>
    <t>520038670</t>
  </si>
  <si>
    <t>01/11/21</t>
  </si>
  <si>
    <t>אפקון החזקות אג"ח א- אפקון החזקות</t>
  </si>
  <si>
    <t>5780135</t>
  </si>
  <si>
    <t>520033473</t>
  </si>
  <si>
    <t>20/01/20</t>
  </si>
  <si>
    <t>לאומי מסחרי 1- לאומי</t>
  </si>
  <si>
    <t>6040612</t>
  </si>
  <si>
    <t>מלרן אגח א- מלרן פרוייקטים</t>
  </si>
  <si>
    <t>1162072</t>
  </si>
  <si>
    <t>514097591</t>
  </si>
  <si>
    <t>מלרן אגח ג- מלרן פרוייקטים</t>
  </si>
  <si>
    <t>1180058</t>
  </si>
  <si>
    <t>נאוויטס פט אגח ג- נאוויטס פטרו</t>
  </si>
  <si>
    <t>1181593</t>
  </si>
  <si>
    <t>550263107</t>
  </si>
  <si>
    <t>פתאל החזקות אגח ג- פתאל החזקות</t>
  </si>
  <si>
    <t>1161785</t>
  </si>
  <si>
    <t>512607888</t>
  </si>
  <si>
    <t>מלונאות ותיירות</t>
  </si>
  <si>
    <t>שיכון בינוי נעמ 2- שיכון ובינוי</t>
  </si>
  <si>
    <t>1183052</t>
  </si>
  <si>
    <t>אאורה אג"ח י"ב- אאורה</t>
  </si>
  <si>
    <t>3730454</t>
  </si>
  <si>
    <t>520038274</t>
  </si>
  <si>
    <t>אאורה אגח טז- אאורה</t>
  </si>
  <si>
    <t>3730579</t>
  </si>
  <si>
    <t>28/07/21</t>
  </si>
  <si>
    <t>אאורה אגח יד- אאורה</t>
  </si>
  <si>
    <t>3730488</t>
  </si>
  <si>
    <t>אורשי  אגח ג- אורשי</t>
  </si>
  <si>
    <t>1170372</t>
  </si>
  <si>
    <t>513547224</t>
  </si>
  <si>
    <t>אלומיי אג"ח ג</t>
  </si>
  <si>
    <t>1159375</t>
  </si>
  <si>
    <t>520039868</t>
  </si>
  <si>
    <t>25/10/21</t>
  </si>
  <si>
    <t>בית הזהב אגח ג</t>
  </si>
  <si>
    <t>2350080</t>
  </si>
  <si>
    <t>520034562</t>
  </si>
  <si>
    <t>חג'ג' אגח 7- חג'ג' נדלן</t>
  </si>
  <si>
    <t>8230195</t>
  </si>
  <si>
    <t>520033309</t>
  </si>
  <si>
    <t>10/02/22</t>
  </si>
  <si>
    <t>צמח המרמן אג5-דל סחירות  מרווח הוגן- צמח המרמן</t>
  </si>
  <si>
    <t>1151125</t>
  </si>
  <si>
    <t>512531203</t>
  </si>
  <si>
    <t>צרפתי     אגח ט- צרפתי</t>
  </si>
  <si>
    <t>4250197</t>
  </si>
  <si>
    <t>520039090</t>
  </si>
  <si>
    <t>צרפתי    אגח יא</t>
  </si>
  <si>
    <t>02/02/22</t>
  </si>
  <si>
    <t>אורון  אגח ב- אורון קבוצה</t>
  </si>
  <si>
    <t>1160571</t>
  </si>
  <si>
    <t>513432765</t>
  </si>
  <si>
    <t>ilBBB</t>
  </si>
  <si>
    <t>ברם אג"ח 1</t>
  </si>
  <si>
    <t>1135730</t>
  </si>
  <si>
    <t>513579482</t>
  </si>
  <si>
    <t>11/11/19</t>
  </si>
  <si>
    <t>דיסק השק  אגח י- דיסקונט השקעות</t>
  </si>
  <si>
    <t>6390348</t>
  </si>
  <si>
    <t>520023896</t>
  </si>
  <si>
    <t>18/06/19</t>
  </si>
  <si>
    <t>דלק קב   אגח לד- דלק קבוצה</t>
  </si>
  <si>
    <t>1143361</t>
  </si>
  <si>
    <t>520044322</t>
  </si>
  <si>
    <t>ilBBB-</t>
  </si>
  <si>
    <t>דלק קבוצה אג31- דלק קבוצה</t>
  </si>
  <si>
    <t>1134790</t>
  </si>
  <si>
    <t>בי קומיוניק אג"ח 3</t>
  </si>
  <si>
    <t>1139203</t>
  </si>
  <si>
    <t>512832742</t>
  </si>
  <si>
    <t>Caa2.il</t>
  </si>
  <si>
    <t>אול-יר    אגח ה- אול יר</t>
  </si>
  <si>
    <t>1143304</t>
  </si>
  <si>
    <t>184580</t>
  </si>
  <si>
    <t>Caa3.il</t>
  </si>
  <si>
    <t>10/02/20</t>
  </si>
  <si>
    <t>אול-יר אגח ג- אול יר</t>
  </si>
  <si>
    <t>1140136</t>
  </si>
  <si>
    <t>25/09/19</t>
  </si>
  <si>
    <t>אם.אר.פי אג"ח ג</t>
  </si>
  <si>
    <t>1139278</t>
  </si>
  <si>
    <t>520044421</t>
  </si>
  <si>
    <t>04/05/20</t>
  </si>
  <si>
    <t>אקונרג'י אג א- אקונרג'י אנרגיה מתחדשת</t>
  </si>
  <si>
    <t>1182518</t>
  </si>
  <si>
    <t>516339777</t>
  </si>
  <si>
    <t>בי קומיונק אגח ו- בי קומיוניקיישנס</t>
  </si>
  <si>
    <t>13/12/21</t>
  </si>
  <si>
    <t>ברוקלנד אגח ב- ברוקלנד</t>
  </si>
  <si>
    <t>1136993</t>
  </si>
  <si>
    <t>1814237</t>
  </si>
  <si>
    <t>12/07/18</t>
  </si>
  <si>
    <t>חנן מור אגח יג- חנן מור</t>
  </si>
  <si>
    <t>1181502</t>
  </si>
  <si>
    <t>חנן מור אגח יד- חנן מור</t>
  </si>
  <si>
    <t>1181510</t>
  </si>
  <si>
    <t>ישראל קנדה אגח ז- ישראל קנדה</t>
  </si>
  <si>
    <t>520039298</t>
  </si>
  <si>
    <t>02/01/22</t>
  </si>
  <si>
    <t>לוי אגח ח- לוי</t>
  </si>
  <si>
    <t>7190242</t>
  </si>
  <si>
    <t>520041096</t>
  </si>
  <si>
    <t>נתנאל גרופ אג יא- נתנאל גרופ</t>
  </si>
  <si>
    <t>520039074</t>
  </si>
  <si>
    <t>נתנאל גרופ אג יב- נתנאל גרופ</t>
  </si>
  <si>
    <t>פריורטק אגח א- פריורטק</t>
  </si>
  <si>
    <t>3280138</t>
  </si>
  <si>
    <t>520037797</t>
  </si>
  <si>
    <t>רבל אג ב- דל סחירות מרווח הוגן- רבל</t>
  </si>
  <si>
    <t>1142769</t>
  </si>
  <si>
    <t>513506329</t>
  </si>
  <si>
    <t>14/12/21</t>
  </si>
  <si>
    <t>רוטשטיין  אגח ט- רוטשטיין</t>
  </si>
  <si>
    <t>5390224</t>
  </si>
  <si>
    <t>520039959</t>
  </si>
  <si>
    <t>17/01/21</t>
  </si>
  <si>
    <t>אלה פקדון אג1- אלה פקדונות</t>
  </si>
  <si>
    <t>1141662</t>
  </si>
  <si>
    <t>אלה פקדון אגח ד- אלה פקדונות</t>
  </si>
  <si>
    <t>1162304</t>
  </si>
  <si>
    <t>15/01/20</t>
  </si>
  <si>
    <t>אלביט מע' אגח ד- אלביט מערכות</t>
  </si>
  <si>
    <t>1178268</t>
  </si>
  <si>
    <t>ישראמקו   אגח ב</t>
  </si>
  <si>
    <t>2320224</t>
  </si>
  <si>
    <t>550010003</t>
  </si>
  <si>
    <t>03/11/20</t>
  </si>
  <si>
    <t>ישראמקו אג1- ישראמקו יהש</t>
  </si>
  <si>
    <t>2320174</t>
  </si>
  <si>
    <t>דלק תמלוגים אג"ח א- דלק תמלוגים</t>
  </si>
  <si>
    <t>1147479</t>
  </si>
  <si>
    <t>514837111</t>
  </si>
  <si>
    <t>18/08/21</t>
  </si>
  <si>
    <t>שמוס  אג"ח א- שמוס</t>
  </si>
  <si>
    <t>1155951</t>
  </si>
  <si>
    <t>633896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</si>
  <si>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</si>
  <si>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</si>
  <si>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</si>
  <si>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</si>
  <si>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</si>
  <si>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</si>
  <si>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בזן       אגח ט- בזן (בתי זיקוק)</t>
  </si>
  <si>
    <t>2590461</t>
  </si>
  <si>
    <t>24/12/18</t>
  </si>
  <si>
    <t>בזן אג"ח 6- בזן (בתי זיקוק)</t>
  </si>
  <si>
    <t>2590396</t>
  </si>
  <si>
    <t>חברה לישראל אג"ח 11</t>
  </si>
  <si>
    <t>5760244</t>
  </si>
  <si>
    <t>520028010</t>
  </si>
  <si>
    <t>פננטפארק  אגח א- פננטפארק</t>
  </si>
  <si>
    <t>1142371</t>
  </si>
  <si>
    <t>1504619</t>
  </si>
  <si>
    <t>רציו מימון אגח ד- רציו מימון</t>
  </si>
  <si>
    <t>1178144</t>
  </si>
  <si>
    <t>515060044</t>
  </si>
  <si>
    <t>סה"כ אחר</t>
  </si>
  <si>
    <t>TEVA 3.75 09/05/2027- טבע</t>
  </si>
  <si>
    <t>XS2406607098</t>
  </si>
  <si>
    <t>בלומברג</t>
  </si>
  <si>
    <t>520013954</t>
  </si>
  <si>
    <t>Pharma &amp; Biotechnology</t>
  </si>
  <si>
    <t>BB-</t>
  </si>
  <si>
    <t>S&amp;P</t>
  </si>
  <si>
    <t>03/11/21</t>
  </si>
  <si>
    <t>TEVA 4.375 09/05/2030- טבע</t>
  </si>
  <si>
    <t>XS2406607171</t>
  </si>
  <si>
    <t>British Airways 2.9 15/03/35- British Airways</t>
  </si>
  <si>
    <t>US11042CAA80</t>
  </si>
  <si>
    <t>5288</t>
  </si>
  <si>
    <t>Airlines</t>
  </si>
  <si>
    <t>A</t>
  </si>
  <si>
    <t>20/07/21</t>
  </si>
  <si>
    <t>ALATPF 5.25% PREP 21/07/23</t>
  </si>
  <si>
    <t>XS1634523754</t>
  </si>
  <si>
    <t>FWB</t>
  </si>
  <si>
    <t>4845</t>
  </si>
  <si>
    <t>Real Estate</t>
  </si>
  <si>
    <t>BBB-</t>
  </si>
  <si>
    <t>14/06/17</t>
  </si>
  <si>
    <t>AVGO 2.45 15/02/31</t>
  </si>
  <si>
    <t>US11135FBH38</t>
  </si>
  <si>
    <t>5256</t>
  </si>
  <si>
    <t>Telecommunication Services</t>
  </si>
  <si>
    <t>05/01/21</t>
  </si>
  <si>
    <t>CITCON 1.625 12/03/28- Citycon Treasury B.V</t>
  </si>
  <si>
    <t>XS2310411090</t>
  </si>
  <si>
    <t>EURONEXT</t>
  </si>
  <si>
    <t>5328</t>
  </si>
  <si>
    <t>11/03/22</t>
  </si>
  <si>
    <t>FSK 3.125 10.12.28- FS KKR</t>
  </si>
  <si>
    <t>US302635AK33</t>
  </si>
  <si>
    <t>5143</t>
  </si>
  <si>
    <t>Diversified Financials</t>
  </si>
  <si>
    <t>HFC 4.5 01/10/2030- HollyFrontier</t>
  </si>
  <si>
    <t>US436106AC21</t>
  </si>
  <si>
    <t>5292</t>
  </si>
  <si>
    <t>Energy</t>
  </si>
  <si>
    <t>05/08/21</t>
  </si>
  <si>
    <t>ATRSAV 2.625 05/09/27- ATRIUM</t>
  </si>
  <si>
    <t>XS2294495838</t>
  </si>
  <si>
    <t>4595</t>
  </si>
  <si>
    <t>Other</t>
  </si>
  <si>
    <t>BB</t>
  </si>
  <si>
    <t>ENOIGA 4.5 30/03/28</t>
  </si>
  <si>
    <t>IL0011736571</t>
  </si>
  <si>
    <t>560033185</t>
  </si>
  <si>
    <t>DAN 4.5 15/02/2032- DANA INC</t>
  </si>
  <si>
    <t>US235825AJ53</t>
  </si>
  <si>
    <t>5308</t>
  </si>
  <si>
    <t>Automobiles &amp; Components</t>
  </si>
  <si>
    <t>B1</t>
  </si>
  <si>
    <t>Moodys</t>
  </si>
  <si>
    <t>24/11/21</t>
  </si>
  <si>
    <t>ENOGLN 6.50 30.04.2027- Energean</t>
  </si>
  <si>
    <t>USG3044DAA49</t>
  </si>
  <si>
    <t>5144</t>
  </si>
  <si>
    <t>B</t>
  </si>
  <si>
    <t>10/11/21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</si>
  <si>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</si>
  <si>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</si>
  <si>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</si>
  <si>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</si>
  <si>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</si>
  <si>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</si>
  <si>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</si>
  <si>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</si>
  <si>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</si>
  <si>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</si>
  <si>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</si>
  <si>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</si>
  <si>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</si>
  <si>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</si>
  <si>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שיכון ובינוי- שיכון ובינוי</t>
  </si>
  <si>
    <t>1081942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</si>
  <si>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</si>
  <si>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</si>
  <si>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</si>
  <si>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</si>
  <si>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</si>
  <si>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</si>
  <si>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</si>
  <si>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</si>
  <si>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</si>
  <si>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</si>
  <si>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אלקטרה- אלקטרה</t>
  </si>
  <si>
    <t>739037</t>
  </si>
  <si>
    <t>520028911</t>
  </si>
  <si>
    <t>חברה לישראל- חברה לישראל</t>
  </si>
  <si>
    <t>576017</t>
  </si>
  <si>
    <t>קנון- קנון הולדינגס</t>
  </si>
  <si>
    <t>1134139</t>
  </si>
  <si>
    <t>1635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</si>
  <si>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</si>
  <si>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</si>
  <si>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</si>
  <si>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</si>
  <si>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</si>
  <si>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</si>
  <si>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</si>
  <si>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אלוני חץ- אלוני חץ</t>
  </si>
  <si>
    <t>390013</t>
  </si>
  <si>
    <t>אמות- אמות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</si>
  <si>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</si>
  <si>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</si>
  <si>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</si>
  <si>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</si>
  <si>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</si>
  <si>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</si>
  <si>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</si>
  <si>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</si>
  <si>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</si>
  <si>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</si>
  <si>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פארמה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</si>
  <si>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</si>
  <si>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</si>
  <si>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</si>
  <si>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</si>
  <si>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</si>
  <si>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</si>
  <si>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</si>
  <si>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</si>
  <si>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</si>
  <si>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</si>
  <si>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</si>
  <si>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</si>
  <si>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פז נפט- פז חברת הנפט</t>
  </si>
  <si>
    <t>1100007</t>
  </si>
  <si>
    <t>אנלייט אנרגיה- אנלייט אנרגיה</t>
  </si>
  <si>
    <t>720011</t>
  </si>
  <si>
    <t>איידיאיי ביטוח-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</si>
  <si>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</si>
  <si>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</si>
  <si>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</si>
  <si>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</si>
  <si>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</si>
  <si>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</si>
  <si>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</si>
  <si>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</si>
  <si>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</si>
  <si>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</si>
  <si>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</si>
  <si>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אאורה</t>
  </si>
  <si>
    <t>373019</t>
  </si>
  <si>
    <t>אזורים- אזורים</t>
  </si>
  <si>
    <t>715011</t>
  </si>
  <si>
    <t>520025990</t>
  </si>
  <si>
    <t>אפריקה מגורים- אפריקה מגורים</t>
  </si>
  <si>
    <t>1097948</t>
  </si>
  <si>
    <t>520034760</t>
  </si>
  <si>
    <t>דמרי- דמרי</t>
  </si>
  <si>
    <t>1090315</t>
  </si>
  <si>
    <t>פיבי- פיבי</t>
  </si>
  <si>
    <t>763011</t>
  </si>
  <si>
    <t>520029026</t>
  </si>
  <si>
    <t>אלקו- אלקו</t>
  </si>
  <si>
    <t>694034</t>
  </si>
  <si>
    <t>ערד- ערד השקעות</t>
  </si>
  <si>
    <t>731018</t>
  </si>
  <si>
    <t>520025198</t>
  </si>
  <si>
    <t>ישראמקו יהש- ישראמקו יהש</t>
  </si>
  <si>
    <t>232017</t>
  </si>
  <si>
    <t>קמטק- קמטק</t>
  </si>
  <si>
    <t>1095264</t>
  </si>
  <si>
    <t>511235434</t>
  </si>
  <si>
    <t>תורפז- תורפז</t>
  </si>
  <si>
    <t>1175611</t>
  </si>
  <si>
    <t>514574524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</si>
  <si>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</si>
  <si>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</si>
  <si>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</si>
  <si>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</si>
  <si>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</si>
  <si>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</si>
  <si>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נטו מלינדה 1- נטו מלינדה</t>
  </si>
  <si>
    <t>1105097</t>
  </si>
  <si>
    <t>511725459</t>
  </si>
  <si>
    <t>קרסו- קרסו מוטורס</t>
  </si>
  <si>
    <t>1123850</t>
  </si>
  <si>
    <t>אינרום- אינרום בניה</t>
  </si>
  <si>
    <t>1132356</t>
  </si>
  <si>
    <t>515001659</t>
  </si>
  <si>
    <t>מתכת ומוצרי בניה</t>
  </si>
  <si>
    <t>אלקטרה נדלן- אלקטרה נדל"ן</t>
  </si>
  <si>
    <t>1094044</t>
  </si>
  <si>
    <t>גזית גלוב- גזית גלוב</t>
  </si>
  <si>
    <t>126011</t>
  </si>
  <si>
    <t>סאמיט- סאמיט</t>
  </si>
  <si>
    <t>1081686</t>
  </si>
  <si>
    <t>מגדלי תיכון- מגדלי ים תיכון</t>
  </si>
  <si>
    <t>1131523</t>
  </si>
  <si>
    <t>512719485</t>
  </si>
  <si>
    <t>מגה אור- מגה אור</t>
  </si>
  <si>
    <t>1104488</t>
  </si>
  <si>
    <t>מניבים ריט- מניבים ריט</t>
  </si>
  <si>
    <t>1140573</t>
  </si>
  <si>
    <t>נכסים בנין- נכסים ובנין</t>
  </si>
  <si>
    <t>699017</t>
  </si>
  <si>
    <t>520025438</t>
  </si>
  <si>
    <t>רבוע נדלן- רבוע נדלן</t>
  </si>
  <si>
    <t>1098565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</si>
  <si>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</si>
  <si>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</si>
  <si>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</si>
  <si>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</si>
  <si>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</si>
  <si>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</si>
  <si>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</si>
  <si>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אלקטרה צריכה- אלקטרה צריכה</t>
  </si>
  <si>
    <t>5010129</t>
  </si>
  <si>
    <t>פוקס- פוקס</t>
  </si>
  <si>
    <t>1087022</t>
  </si>
  <si>
    <t>512157603</t>
  </si>
  <si>
    <t>ריטיילורס- ריטיילורס</t>
  </si>
  <si>
    <t>1175488</t>
  </si>
  <si>
    <t>514211457</t>
  </si>
  <si>
    <t>וואן תוכנה- וואן טכנולוגיות תוכנה</t>
  </si>
  <si>
    <t>161018</t>
  </si>
  <si>
    <t>מטריקס- מטריקס</t>
  </si>
  <si>
    <t>445015</t>
  </si>
  <si>
    <t>520039413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</si>
  <si>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</si>
  <si>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</si>
  <si>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</si>
  <si>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</si>
  <si>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</si>
  <si>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</si>
  <si>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</si>
  <si>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</si>
  <si>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</t>
  </si>
  <si>
    <t>1159037</t>
  </si>
  <si>
    <t>513173393</t>
  </si>
  <si>
    <t>שרותים פיננסים</t>
  </si>
  <si>
    <t>ישראכרט- ישראכרט</t>
  </si>
  <si>
    <t>1157403</t>
  </si>
  <si>
    <t>510706153</t>
  </si>
  <si>
    <t>מגיק- מג'יק</t>
  </si>
  <si>
    <t>1082312</t>
  </si>
  <si>
    <t>520036740</t>
  </si>
  <si>
    <t>נאייקס- נאייקס</t>
  </si>
  <si>
    <t>1175116</t>
  </si>
  <si>
    <t>513639013</t>
  </si>
  <si>
    <t>סאפינס- סאפיינס</t>
  </si>
  <si>
    <t>1087659</t>
  </si>
  <si>
    <t>פרטנר- פרטנר</t>
  </si>
  <si>
    <t>1083484</t>
  </si>
  <si>
    <t>סה"כ מניות היתר</t>
  </si>
  <si>
    <t>ארד- ארד</t>
  </si>
  <si>
    <t>1091651</t>
  </si>
  <si>
    <t>510007800</t>
  </si>
  <si>
    <t>אלקטרוניקה ואופטיקה</t>
  </si>
  <si>
    <t>פיסיבי- פי.סי.בי טכנולוגיות</t>
  </si>
  <si>
    <t>1091685</t>
  </si>
  <si>
    <t>511888356</t>
  </si>
  <si>
    <t>סופרגז- סופרגז אנרגיה</t>
  </si>
  <si>
    <t>1166917</t>
  </si>
  <si>
    <t>אלומיי- אלומיי קפיטל</t>
  </si>
  <si>
    <t>1082635</t>
  </si>
  <si>
    <t>אקונרג'י- אקונרג'י אנרגיה מתחדשת</t>
  </si>
  <si>
    <t>1178334</t>
  </si>
  <si>
    <t>משק אנרגיה- משק אנרגיה</t>
  </si>
  <si>
    <t>1166974</t>
  </si>
  <si>
    <t>סולאיר- סולאיר</t>
  </si>
  <si>
    <t>1172287</t>
  </si>
  <si>
    <t>פנינסולה- פנינסולה</t>
  </si>
  <si>
    <t>333013</t>
  </si>
  <si>
    <t>ליברה- ליברה</t>
  </si>
  <si>
    <t>1176981</t>
  </si>
  <si>
    <t>515761625</t>
  </si>
  <si>
    <t>אורביט טכנולוג'יס- אורביט</t>
  </si>
  <si>
    <t>265017</t>
  </si>
  <si>
    <t>520036153</t>
  </si>
  <si>
    <t>אימאג'סט- אימאג'סט אינטרנשיונל</t>
  </si>
  <si>
    <t>1183813</t>
  </si>
  <si>
    <t>512737560</t>
  </si>
  <si>
    <t>דוניץ- דוניץ</t>
  </si>
  <si>
    <t>400010</t>
  </si>
  <si>
    <t>520038605</t>
  </si>
  <si>
    <t>חנן מור- חנן מור</t>
  </si>
  <si>
    <t>צמח המרמן- צמח המרמן</t>
  </si>
  <si>
    <t>1104058</t>
  </si>
  <si>
    <t>להב- להב</t>
  </si>
  <si>
    <t>136010</t>
  </si>
  <si>
    <t>520034257</t>
  </si>
  <si>
    <t>מבטח שמיר- מבטח שמיר</t>
  </si>
  <si>
    <t>127019</t>
  </si>
  <si>
    <t>520034125</t>
  </si>
  <si>
    <t>רפק</t>
  </si>
  <si>
    <t>769026</t>
  </si>
  <si>
    <t>520029505</t>
  </si>
  <si>
    <t>קפיטל פוינט- קפיטל פוינט</t>
  </si>
  <si>
    <t>1097146</t>
  </si>
  <si>
    <t>512950320</t>
  </si>
  <si>
    <t>השקעות במדעי החיים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</si>
  <si>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</si>
  <si>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</si>
  <si>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</si>
  <si>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</si>
  <si>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</si>
  <si>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</si>
  <si>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</si>
  <si>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</si>
  <si>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</si>
  <si>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</si>
  <si>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</si>
  <si>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פריורטק</t>
  </si>
  <si>
    <t>328013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</si>
  <si>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</si>
  <si>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</si>
  <si>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</si>
  <si>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</si>
  <si>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</si>
  <si>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</si>
  <si>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מהדרין- מהדרין</t>
  </si>
  <si>
    <t>686014</t>
  </si>
  <si>
    <t>520018482</t>
  </si>
  <si>
    <t>נטו- נטו אחזקות</t>
  </si>
  <si>
    <t>168013</t>
  </si>
  <si>
    <t>520034109</t>
  </si>
  <si>
    <t>קרור     1- קרור</t>
  </si>
  <si>
    <t>621011</t>
  </si>
  <si>
    <t>520001546</t>
  </si>
  <si>
    <t>סופווייב מדיקל- סופווייב מדיקל</t>
  </si>
  <si>
    <t>1175439</t>
  </si>
  <si>
    <t>515198158</t>
  </si>
  <si>
    <t>מכשור רפואי</t>
  </si>
  <si>
    <t>פלסאנמור- פלסאנמור</t>
  </si>
  <si>
    <t>1176700</t>
  </si>
  <si>
    <t>515139129</t>
  </si>
  <si>
    <t>איסתא- איסתא</t>
  </si>
  <si>
    <t>520042763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</si>
  <si>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</si>
  <si>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</si>
  <si>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</si>
  <si>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</si>
  <si>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</si>
  <si>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</si>
  <si>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</si>
  <si>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</si>
  <si>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</si>
  <si>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</si>
  <si>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</si>
  <si>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</si>
  <si>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אדגר- אדגר השקעות</t>
  </si>
  <si>
    <t>1820083</t>
  </si>
  <si>
    <t>520035171</t>
  </si>
  <si>
    <t>סים בכורה  סד L- סים קומרשייל</t>
  </si>
  <si>
    <t>1142355</t>
  </si>
  <si>
    <t>908311</t>
  </si>
  <si>
    <t>וילאר- וילאר</t>
  </si>
  <si>
    <t>416016</t>
  </si>
  <si>
    <t>אבגול- אבגול</t>
  </si>
  <si>
    <t>1100957</t>
  </si>
  <si>
    <t>510119068</t>
  </si>
  <si>
    <t>עץ, נייר ודפוס</t>
  </si>
  <si>
    <t>ניסן</t>
  </si>
  <si>
    <t>660019</t>
  </si>
  <si>
    <t>520040940</t>
  </si>
  <si>
    <t>ספאנטק- ספאנטק</t>
  </si>
  <si>
    <t>1090117</t>
  </si>
  <si>
    <t>512288713</t>
  </si>
  <si>
    <t>ג'נסל- ג'נסל</t>
  </si>
  <si>
    <t>1169689</t>
  </si>
  <si>
    <t>514579887</t>
  </si>
  <si>
    <t>פינרג'י- פינרג'י</t>
  </si>
  <si>
    <t>1172360</t>
  </si>
  <si>
    <t>514354786</t>
  </si>
  <si>
    <t>צ'קראטק- צ'קראטק</t>
  </si>
  <si>
    <t>1174184</t>
  </si>
  <si>
    <t>514881564</t>
  </si>
  <si>
    <t>איירטאצ- איירטאצ' סולאר</t>
  </si>
  <si>
    <t>1173376</t>
  </si>
  <si>
    <t>515509347</t>
  </si>
  <si>
    <t>הייקון מערכות- הייקון מערכות</t>
  </si>
  <si>
    <t>514347160</t>
  </si>
  <si>
    <t>ויקטורי- ויקטורי</t>
  </si>
  <si>
    <t>1123777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</si>
  <si>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</si>
  <si>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</si>
  <si>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</si>
  <si>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</si>
  <si>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</si>
  <si>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</si>
  <si>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</si>
  <si>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</si>
  <si>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גלאסבוקס- גלאסבוקס</t>
  </si>
  <si>
    <t>1176288</t>
  </si>
  <si>
    <t>514525260</t>
  </si>
  <si>
    <t>בי קומיוניקיישנס- בי קומיוניקיישנס</t>
  </si>
  <si>
    <t>1107663</t>
  </si>
  <si>
    <t>סה"כ call 001 אופציות</t>
  </si>
  <si>
    <t>INMODE- INMODEMD</t>
  </si>
  <si>
    <t>IL0011595993</t>
  </si>
  <si>
    <t>NASDAQ</t>
  </si>
  <si>
    <t>5297</t>
  </si>
  <si>
    <t>Health Care Equip &amp; Services</t>
  </si>
  <si>
    <t>CESAR STONE SDO</t>
  </si>
  <si>
    <t>IL0011259137</t>
  </si>
  <si>
    <t>2264</t>
  </si>
  <si>
    <t>INDUSTRIAL</t>
  </si>
  <si>
    <t>KORNIT DIGITAL-KRNT</t>
  </si>
  <si>
    <t>IL0011216723</t>
  </si>
  <si>
    <t>1564</t>
  </si>
  <si>
    <t>WIX -  WIX.COM- WIX.COM</t>
  </si>
  <si>
    <t>IL0011301780</t>
  </si>
  <si>
    <t>2275</t>
  </si>
  <si>
    <t>Software &amp; Services</t>
  </si>
  <si>
    <t>RADWARE LTD</t>
  </si>
  <si>
    <t>IL0010834765</t>
  </si>
  <si>
    <t>2159</t>
  </si>
  <si>
    <t>Technology Hardware &amp; Equip</t>
  </si>
  <si>
    <t>SOLAREDGE</t>
  </si>
  <si>
    <t>US83417M1045</t>
  </si>
  <si>
    <t>4744</t>
  </si>
  <si>
    <t>SILICOM</t>
  </si>
  <si>
    <t>IL0010826928</t>
  </si>
  <si>
    <t>520041120</t>
  </si>
  <si>
    <t>ITURAN LOCATION-US</t>
  </si>
  <si>
    <t>IL0010818685</t>
  </si>
  <si>
    <t>5169</t>
  </si>
  <si>
    <t>RDCM-RADCOM LTD</t>
  </si>
  <si>
    <t>IL0010826688</t>
  </si>
  <si>
    <t>2104</t>
  </si>
  <si>
    <t>INTL FLAVORS &amp; FRAGRANCES</t>
  </si>
  <si>
    <t>US4595061015</t>
  </si>
  <si>
    <t>5262</t>
  </si>
  <si>
    <t>Food Beverage &amp; Tobacco</t>
  </si>
  <si>
    <t>VIATRIS INC</t>
  </si>
  <si>
    <t>US92556V1061</t>
  </si>
  <si>
    <t>5247</t>
  </si>
  <si>
    <t>PERRIGO CO PLC-PRGO</t>
  </si>
  <si>
    <t>IE00BGH1M568</t>
  </si>
  <si>
    <t>529592</t>
  </si>
  <si>
    <t>AROUNDTOWN PROP-ALATP- AROUNDTOWN</t>
  </si>
  <si>
    <t>LU1673108939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</si>
  <si>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</si>
  <si>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</si>
  <si>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</si>
  <si>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</si>
  <si>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</si>
  <si>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מניות</t>
  </si>
  <si>
    <t>הראל סל 50 EURO STOXX- הראל קרנות מדד</t>
  </si>
  <si>
    <t>1149244</t>
  </si>
  <si>
    <t>Lyxor S&amp;P 500 UCITS ETF- ליקסור אינדקס</t>
  </si>
  <si>
    <t>LU1135865084</t>
  </si>
  <si>
    <t>419223375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</si>
  <si>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</si>
  <si>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</si>
  <si>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</si>
  <si>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</si>
  <si>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</si>
  <si>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</si>
  <si>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</si>
  <si>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</si>
  <si>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</si>
  <si>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</si>
  <si>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</si>
  <si>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</si>
  <si>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</si>
  <si>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</si>
  <si>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</si>
  <si>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</si>
  <si>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QQQQ - Nasdaq 100- INVESCO POWERSHARES</t>
  </si>
  <si>
    <t>US46090E1038</t>
  </si>
  <si>
    <t>1290</t>
  </si>
  <si>
    <t>ISHARES CORE MSCI EM</t>
  </si>
  <si>
    <t>IE00BKM4GZ66</t>
  </si>
  <si>
    <t>4601</t>
  </si>
  <si>
    <t>MEUD FP</t>
  </si>
  <si>
    <t>LU0908500753</t>
  </si>
  <si>
    <t>4617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</si>
  <si>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</si>
  <si>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</si>
  <si>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</si>
  <si>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</si>
  <si>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</si>
  <si>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</si>
  <si>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</si>
  <si>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</si>
  <si>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</si>
  <si>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</si>
  <si>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</si>
  <si>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</t>
  </si>
  <si>
    <t>1169325</t>
  </si>
  <si>
    <t>ביג  אופציה 1 13/12/22- ביג</t>
  </si>
  <si>
    <t>1171024</t>
  </si>
  <si>
    <t>מניבים ריט אפ 3 15/12/2022</t>
  </si>
  <si>
    <t>1170927</t>
  </si>
  <si>
    <t>צ'קראטק אפ 3 20.03.25- צ'קראטק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</si>
  <si>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</si>
  <si>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</si>
  <si>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</si>
  <si>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</si>
  <si>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</si>
  <si>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</si>
  <si>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</si>
  <si>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200 -XPM2 - 16/06/22</t>
  </si>
  <si>
    <t>BBG00YJXK0Q1</t>
  </si>
  <si>
    <t>DAX - GXM2 - 17/06/2022</t>
  </si>
  <si>
    <t>DE000C1TL524</t>
  </si>
  <si>
    <t>DJIA  MINI-DMM2-17/06/22</t>
  </si>
  <si>
    <t>BBG011CK2WD1</t>
  </si>
  <si>
    <t>EURO STOXX 50 -VGM2 17/06/2022</t>
  </si>
  <si>
    <t>DE000C5HZK47</t>
  </si>
  <si>
    <t>FTSE 100 - Z M2 - 17/06/2022</t>
  </si>
  <si>
    <t>GB00JH72L283</t>
  </si>
  <si>
    <t>FUT VAL AUD HSBC-רוו"ה מחוזים</t>
  </si>
  <si>
    <t>333773</t>
  </si>
  <si>
    <t>FUT VAL EUR HSBC - רוו"ה מחוזים</t>
  </si>
  <si>
    <t>333740</t>
  </si>
  <si>
    <t>FUT VAL GBP HSB - רוו"ה מחוזים</t>
  </si>
  <si>
    <t>333732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</si>
  <si>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</si>
  <si>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</si>
  <si>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</si>
  <si>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</si>
  <si>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</si>
  <si>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</si>
  <si>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MINI NASDAQ100-NQM2- 17/06/22</t>
  </si>
  <si>
    <t>BBG00ZLJP6H8</t>
  </si>
  <si>
    <t>RUSSELL2000 -RTYM2- 17/06/22</t>
  </si>
  <si>
    <t>BBG00ZLJPC58</t>
  </si>
  <si>
    <t>S&amp;P500 E-MINI -ESM2-17/06/22</t>
  </si>
  <si>
    <t>BBG00ZLJP660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</si>
  <si>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</si>
  <si>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</si>
  <si>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</si>
  <si>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</si>
  <si>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</si>
  <si>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</si>
  <si>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</si>
  <si>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</si>
  <si>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</si>
  <si>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</si>
  <si>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</si>
  <si>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</si>
  <si>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</si>
  <si>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</si>
  <si>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</si>
  <si>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</si>
  <si>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</si>
  <si>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</si>
  <si>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04/09/18</t>
  </si>
  <si>
    <t>תשת אנרג אגא-רמ</t>
  </si>
  <si>
    <t>1168087</t>
  </si>
  <si>
    <t>520027293</t>
  </si>
  <si>
    <t>17/08/20</t>
  </si>
  <si>
    <t>רפאל  אג4מ- רפאל</t>
  </si>
  <si>
    <t>1140284</t>
  </si>
  <si>
    <t>520042185</t>
  </si>
  <si>
    <t>04/05/21</t>
  </si>
  <si>
    <t>רפאל   אג5מ</t>
  </si>
  <si>
    <t>1140292</t>
  </si>
  <si>
    <t>אורמת אגח 4 - רמ</t>
  </si>
  <si>
    <t>1167212</t>
  </si>
  <si>
    <t>01/07/20</t>
  </si>
  <si>
    <t>גמא נעמ 2 - לא סחיר- גמא ניהול</t>
  </si>
  <si>
    <t>1184209</t>
  </si>
  <si>
    <t>512711789</t>
  </si>
  <si>
    <t>06/02/22</t>
  </si>
  <si>
    <t>נאוי נעמ 5-ל- נאוי</t>
  </si>
  <si>
    <t>2080281</t>
  </si>
  <si>
    <t>18/01/22</t>
  </si>
  <si>
    <t>י.ח.ק אגח ב -רמ- י.ח.ק להשקעות</t>
  </si>
  <si>
    <t>1181783</t>
  </si>
  <si>
    <t>550016091</t>
  </si>
  <si>
    <t>15/11/21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</si>
  <si>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</si>
  <si>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</si>
  <si>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</si>
  <si>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</si>
  <si>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</si>
  <si>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</si>
  <si>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</si>
  <si>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</si>
  <si>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אורבנקורפ אגח א- אורבנקורפ</t>
  </si>
  <si>
    <t>1137041</t>
  </si>
  <si>
    <t>514941525</t>
  </si>
  <si>
    <t>04/04/16</t>
  </si>
  <si>
    <t>וואליו אגח ב-רמ- וואליו קפיטל</t>
  </si>
  <si>
    <t>5990171</t>
  </si>
  <si>
    <t>520033804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</si>
  <si>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</si>
  <si>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</si>
  <si>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</si>
  <si>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</si>
  <si>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</si>
  <si>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</si>
  <si>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</si>
  <si>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</si>
  <si>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</si>
  <si>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</si>
  <si>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</si>
  <si>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</si>
  <si>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</si>
  <si>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סולאיר אופציה לא סחירה 30/06/22- סולאיר</t>
  </si>
  <si>
    <t>117228711</t>
  </si>
  <si>
    <t>24/06/21</t>
  </si>
  <si>
    <t>איסתא- אופציה לא סחירה 05/01/24- איסתא</t>
  </si>
  <si>
    <t>108107411</t>
  </si>
  <si>
    <t>ישרוטל - אופציה</t>
  </si>
  <si>
    <t>108098511</t>
  </si>
  <si>
    <t>04/01/21</t>
  </si>
  <si>
    <t>אופציה לא סחירה-הייקון מערכות 01/09/23- הייקון מערכות</t>
  </si>
  <si>
    <t>116994511</t>
  </si>
  <si>
    <t>סה"כ מט"ח/מט"ח</t>
  </si>
  <si>
    <t>סה"כ כנגד חסכון עמיתים/מבוטחים</t>
  </si>
  <si>
    <t>לא</t>
  </si>
  <si>
    <t>1305</t>
  </si>
  <si>
    <t>AA+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</si>
  <si>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</si>
  <si>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</si>
  <si>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</si>
  <si>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</si>
  <si>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</si>
  <si>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</si>
  <si>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</si>
  <si>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</si>
  <si>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</si>
  <si>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</si>
  <si>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</si>
  <si>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</si>
  <si>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</si>
  <si>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</si>
  <si>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</si>
  <si>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</si>
  <si>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</si>
  <si>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</si>
  <si>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</si>
  <si>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</si>
  <si>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</si>
  <si>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</si>
  <si>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</si>
  <si>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</si>
  <si>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MONEY USD HSBC - בטחונות</t>
  </si>
  <si>
    <t>415323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</si>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</sst>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Fill="1"/>
    <xf numFmtId="4" fontId="0" fillId="0" borderId="0" xfId="0" applyNumberFormat="1" applyFont="1" applyFill="1"/>
    <xf numFmtId="166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18" fillId="0" borderId="0" xfId="0" applyFont="1" applyFill="1"/>
    <xf numFmtId="4" fontId="18" fillId="0" borderId="0" xfId="0" applyNumberFormat="1" applyFont="1" applyFill="1"/>
    <xf numFmtId="166" fontId="18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166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37" workbookViewId="0">
      <selection activeCell="B64" sqref="B6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246578.73110465426</v>
      </c>
      <c r="D11" s="76">
        <f>C11/$C$42</f>
        <v>7.5969687002347047E-2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982392.06151532999</v>
      </c>
      <c r="D13" s="78">
        <f t="shared" ref="D13:D22" si="0">C13/$C$42</f>
        <v>0.30267013335888393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821606.87976991816</v>
      </c>
      <c r="D15" s="78">
        <f t="shared" si="0"/>
        <v>0.25313301441479241</v>
      </c>
    </row>
    <row r="16" spans="1:36">
      <c r="A16" s="10" t="s">
        <v>13</v>
      </c>
      <c r="B16" s="70" t="s">
        <v>19</v>
      </c>
      <c r="C16" s="77">
        <v>628302.41806905589</v>
      </c>
      <c r="D16" s="78">
        <f t="shared" si="0"/>
        <v>0.19357686621911169</v>
      </c>
    </row>
    <row r="17" spans="1:4">
      <c r="A17" s="10" t="s">
        <v>13</v>
      </c>
      <c r="B17" s="70" t="s">
        <v>195</v>
      </c>
      <c r="C17" s="77">
        <v>405596.56475464802</v>
      </c>
      <c r="D17" s="78">
        <f t="shared" si="0"/>
        <v>0.12496229474293125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713.92368299999998</v>
      </c>
      <c r="D19" s="78">
        <f t="shared" si="0"/>
        <v>2.1995635429745747E-4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29237.954980928898</v>
      </c>
      <c r="D21" s="78">
        <f t="shared" si="0"/>
        <v>9.0080692626613827E-3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39728.279679505999</v>
      </c>
      <c r="D26" s="78">
        <f t="shared" si="1"/>
        <v>1.2240086397041267E-2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10559.17020375</v>
      </c>
      <c r="D28" s="78">
        <f t="shared" si="1"/>
        <v>3.2532280938818376E-3</v>
      </c>
    </row>
    <row r="29" spans="1:4">
      <c r="A29" s="10" t="s">
        <v>13</v>
      </c>
      <c r="B29" s="70" t="s">
        <v>30</v>
      </c>
      <c r="C29" s="77">
        <v>327.32861897488999</v>
      </c>
      <c r="D29" s="78">
        <f t="shared" si="1"/>
        <v>1.00848327911456E-4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55038.344979627997</v>
      </c>
      <c r="D33" s="78">
        <f t="shared" si="1"/>
        <v>1.6957041763082603E-2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25669.915857386</v>
      </c>
      <c r="D37" s="78">
        <f t="shared" si="1"/>
        <v>7.9087740630578267E-3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3245751.5732167796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3.5236000000000001</v>
      </c>
    </row>
    <row r="48" spans="1:4">
      <c r="C48" t="s">
        <v>120</v>
      </c>
      <c r="D48">
        <v>2.3776000000000002</v>
      </c>
    </row>
    <row r="49" spans="3:4">
      <c r="C49" t="s">
        <v>200</v>
      </c>
      <c r="D49">
        <v>0.40560000000000002</v>
      </c>
    </row>
    <row r="50" spans="3:4">
      <c r="C50" t="s">
        <v>106</v>
      </c>
      <c r="D50">
        <v>3.1760000000000002</v>
      </c>
    </row>
    <row r="51" spans="3:4">
      <c r="C51" t="s">
        <v>113</v>
      </c>
      <c r="D51">
        <v>4.1683000000000003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1157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1652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1655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1654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1656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1157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352</v>
      </c>
      <c r="C33" s="16"/>
      <c r="D33" s="16"/>
      <c r="E33" s="16"/>
    </row>
    <row r="34" spans="2:5">
      <c r="B34" t="s">
        <v>353</v>
      </c>
      <c r="C34" s="16"/>
      <c r="D34" s="16"/>
      <c r="E34" s="16"/>
    </row>
    <row r="35" spans="2:5">
      <c r="B35" t="s">
        <v>354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9540502</v>
      </c>
      <c r="H11" s="25"/>
      <c r="I11" s="75">
        <v>29237.954980928898</v>
      </c>
      <c r="J11" s="76">
        <v>1</v>
      </c>
      <c r="K11" s="76">
        <v>8.9999999999999993E-3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9540502</v>
      </c>
      <c r="H14" s="19"/>
      <c r="I14" s="81">
        <v>29237.954980928898</v>
      </c>
      <c r="J14" s="80">
        <v>1</v>
      </c>
      <c r="K14" s="80">
        <v>8.9999999999999993E-3</v>
      </c>
      <c r="BF14" s="16" t="s">
        <v>126</v>
      </c>
    </row>
    <row r="15" spans="1:60">
      <c r="B15" t="s">
        <v>1657</v>
      </c>
      <c r="C15" t="s">
        <v>1658</v>
      </c>
      <c r="D15" t="s">
        <v>123</v>
      </c>
      <c r="E15" t="s">
        <v>1203</v>
      </c>
      <c r="F15" t="s">
        <v>120</v>
      </c>
      <c r="G15" s="77">
        <v>92</v>
      </c>
      <c r="H15" s="77">
        <v>0.74790000000000001</v>
      </c>
      <c r="I15" s="77">
        <v>1.6359504768E-3</v>
      </c>
      <c r="J15" s="78">
        <v>0</v>
      </c>
      <c r="K15" s="78">
        <v>0</v>
      </c>
      <c r="BF15" s="16" t="s">
        <v>127</v>
      </c>
    </row>
    <row r="16" spans="1:60">
      <c r="B16" t="s">
        <v>1659</v>
      </c>
      <c r="C16" t="s">
        <v>1660</v>
      </c>
      <c r="D16" t="s">
        <v>123</v>
      </c>
      <c r="E16" t="s">
        <v>1203</v>
      </c>
      <c r="F16" t="s">
        <v>110</v>
      </c>
      <c r="G16" s="77">
        <v>25</v>
      </c>
      <c r="H16" s="77">
        <v>1.4433</v>
      </c>
      <c r="I16" s="77">
        <v>1.2714029700000001E-3</v>
      </c>
      <c r="J16" s="78">
        <v>0</v>
      </c>
      <c r="K16" s="78">
        <v>0</v>
      </c>
      <c r="BF16" s="16" t="s">
        <v>128</v>
      </c>
    </row>
    <row r="17" spans="2:58">
      <c r="B17" t="s">
        <v>1661</v>
      </c>
      <c r="C17" t="s">
        <v>1662</v>
      </c>
      <c r="D17" t="s">
        <v>123</v>
      </c>
      <c r="E17" t="s">
        <v>1203</v>
      </c>
      <c r="F17" t="s">
        <v>106</v>
      </c>
      <c r="G17" s="77">
        <v>46</v>
      </c>
      <c r="H17" s="77">
        <v>3.4618000000000002</v>
      </c>
      <c r="I17" s="77">
        <v>5.057551328E-3</v>
      </c>
      <c r="J17" s="78">
        <v>0</v>
      </c>
      <c r="K17" s="78">
        <v>0</v>
      </c>
      <c r="BF17" s="16" t="s">
        <v>129</v>
      </c>
    </row>
    <row r="18" spans="2:58">
      <c r="B18" t="s">
        <v>1663</v>
      </c>
      <c r="C18" t="s">
        <v>1664</v>
      </c>
      <c r="D18" t="s">
        <v>123</v>
      </c>
      <c r="E18" t="s">
        <v>1203</v>
      </c>
      <c r="F18" t="s">
        <v>110</v>
      </c>
      <c r="G18" s="77">
        <v>89</v>
      </c>
      <c r="H18" s="77">
        <v>0.38229999999999997</v>
      </c>
      <c r="I18" s="77">
        <v>1.1988943292E-3</v>
      </c>
      <c r="J18" s="78">
        <v>0</v>
      </c>
      <c r="K18" s="78">
        <v>0</v>
      </c>
      <c r="BF18" s="16" t="s">
        <v>130</v>
      </c>
    </row>
    <row r="19" spans="2:58">
      <c r="B19" t="s">
        <v>1665</v>
      </c>
      <c r="C19" t="s">
        <v>1666</v>
      </c>
      <c r="D19" t="s">
        <v>123</v>
      </c>
      <c r="E19" t="s">
        <v>1203</v>
      </c>
      <c r="F19" t="s">
        <v>113</v>
      </c>
      <c r="G19" s="77">
        <v>19</v>
      </c>
      <c r="H19" s="77">
        <v>0.74860000000000004</v>
      </c>
      <c r="I19" s="77">
        <v>5.9287398219999999E-4</v>
      </c>
      <c r="J19" s="78">
        <v>0</v>
      </c>
      <c r="K19" s="78">
        <v>0</v>
      </c>
      <c r="BF19" s="16" t="s">
        <v>131</v>
      </c>
    </row>
    <row r="20" spans="2:58">
      <c r="B20" t="s">
        <v>1667</v>
      </c>
      <c r="C20" t="s">
        <v>1668</v>
      </c>
      <c r="D20" t="s">
        <v>123</v>
      </c>
      <c r="E20" t="s">
        <v>1203</v>
      </c>
      <c r="F20" t="s">
        <v>120</v>
      </c>
      <c r="G20" s="77">
        <v>978525</v>
      </c>
      <c r="H20" s="77">
        <v>100</v>
      </c>
      <c r="I20" s="77">
        <v>2326.5410400000001</v>
      </c>
      <c r="J20" s="78">
        <v>7.9600000000000004E-2</v>
      </c>
      <c r="K20" s="78">
        <v>6.9999999999999999E-4</v>
      </c>
      <c r="BF20" s="16" t="s">
        <v>132</v>
      </c>
    </row>
    <row r="21" spans="2:58">
      <c r="B21" t="s">
        <v>1669</v>
      </c>
      <c r="C21" t="s">
        <v>1670</v>
      </c>
      <c r="D21" t="s">
        <v>123</v>
      </c>
      <c r="E21" t="s">
        <v>1203</v>
      </c>
      <c r="F21" t="s">
        <v>110</v>
      </c>
      <c r="G21" s="77">
        <v>715105</v>
      </c>
      <c r="H21" s="77">
        <v>100</v>
      </c>
      <c r="I21" s="77">
        <v>2519.743978</v>
      </c>
      <c r="J21" s="78">
        <v>8.6199999999999999E-2</v>
      </c>
      <c r="K21" s="78">
        <v>8.0000000000000004E-4</v>
      </c>
      <c r="BF21" s="16" t="s">
        <v>123</v>
      </c>
    </row>
    <row r="22" spans="2:58">
      <c r="B22" t="s">
        <v>1671</v>
      </c>
      <c r="C22" t="s">
        <v>1672</v>
      </c>
      <c r="D22" t="s">
        <v>123</v>
      </c>
      <c r="E22" t="s">
        <v>1203</v>
      </c>
      <c r="F22" t="s">
        <v>113</v>
      </c>
      <c r="G22" s="77">
        <v>87730</v>
      </c>
      <c r="H22" s="77">
        <v>100</v>
      </c>
      <c r="I22" s="77">
        <v>365.68495899999999</v>
      </c>
      <c r="J22" s="78">
        <v>1.2500000000000001E-2</v>
      </c>
      <c r="K22" s="78">
        <v>1E-4</v>
      </c>
    </row>
    <row r="23" spans="2:58">
      <c r="B23" t="s">
        <v>1673</v>
      </c>
      <c r="C23" t="s">
        <v>1674</v>
      </c>
      <c r="D23" t="s">
        <v>123</v>
      </c>
      <c r="E23" t="s">
        <v>1203</v>
      </c>
      <c r="F23" t="s">
        <v>200</v>
      </c>
      <c r="G23" s="77">
        <v>221900</v>
      </c>
      <c r="H23" s="77">
        <v>100</v>
      </c>
      <c r="I23" s="77">
        <v>90.00264</v>
      </c>
      <c r="J23" s="78">
        <v>3.0999999999999999E-3</v>
      </c>
      <c r="K23" s="78">
        <v>0</v>
      </c>
    </row>
    <row r="24" spans="2:58">
      <c r="B24" t="s">
        <v>1675</v>
      </c>
      <c r="C24" t="s">
        <v>1676</v>
      </c>
      <c r="D24" t="s">
        <v>123</v>
      </c>
      <c r="E24" t="s">
        <v>1203</v>
      </c>
      <c r="F24" t="s">
        <v>106</v>
      </c>
      <c r="G24" s="77">
        <v>7536513</v>
      </c>
      <c r="H24" s="77">
        <v>100</v>
      </c>
      <c r="I24" s="77">
        <v>23935.965287999999</v>
      </c>
      <c r="J24" s="78">
        <v>0.81869999999999998</v>
      </c>
      <c r="K24" s="78">
        <v>7.4000000000000003E-3</v>
      </c>
    </row>
    <row r="25" spans="2:58">
      <c r="B25" t="s">
        <v>1677</v>
      </c>
      <c r="C25" t="s">
        <v>1678</v>
      </c>
      <c r="D25" t="s">
        <v>123</v>
      </c>
      <c r="E25" t="s">
        <v>1203</v>
      </c>
      <c r="F25" t="s">
        <v>200</v>
      </c>
      <c r="G25" s="77">
        <v>23</v>
      </c>
      <c r="H25" s="77">
        <v>2.1989999999999998</v>
      </c>
      <c r="I25" s="77">
        <v>2.05140312E-4</v>
      </c>
      <c r="J25" s="78">
        <v>0</v>
      </c>
      <c r="K25" s="78">
        <v>0</v>
      </c>
    </row>
    <row r="26" spans="2:58">
      <c r="B26" t="s">
        <v>1679</v>
      </c>
      <c r="C26" t="s">
        <v>1680</v>
      </c>
      <c r="D26" t="s">
        <v>123</v>
      </c>
      <c r="E26" t="s">
        <v>1203</v>
      </c>
      <c r="F26" t="s">
        <v>106</v>
      </c>
      <c r="G26" s="77">
        <v>42</v>
      </c>
      <c r="H26" s="77">
        <v>1.4868749999999999</v>
      </c>
      <c r="I26" s="77">
        <v>1.9833722999999998E-3</v>
      </c>
      <c r="J26" s="78">
        <v>0</v>
      </c>
      <c r="K26" s="78">
        <v>0</v>
      </c>
    </row>
    <row r="27" spans="2:58">
      <c r="B27" t="s">
        <v>1681</v>
      </c>
      <c r="C27" t="s">
        <v>1682</v>
      </c>
      <c r="D27" t="s">
        <v>123</v>
      </c>
      <c r="E27" t="s">
        <v>1203</v>
      </c>
      <c r="F27" t="s">
        <v>106</v>
      </c>
      <c r="G27" s="77">
        <v>67</v>
      </c>
      <c r="H27" s="77">
        <v>0.20663999999999999</v>
      </c>
      <c r="I27" s="77">
        <v>4.397133888E-4</v>
      </c>
      <c r="J27" s="78">
        <v>0</v>
      </c>
      <c r="K27" s="78">
        <v>0</v>
      </c>
    </row>
    <row r="28" spans="2:58">
      <c r="B28" t="s">
        <v>1683</v>
      </c>
      <c r="C28" t="s">
        <v>1684</v>
      </c>
      <c r="D28" t="s">
        <v>123</v>
      </c>
      <c r="E28" t="s">
        <v>1203</v>
      </c>
      <c r="F28" t="s">
        <v>106</v>
      </c>
      <c r="G28" s="77">
        <v>326</v>
      </c>
      <c r="H28" s="77">
        <v>0.45307500000000001</v>
      </c>
      <c r="I28" s="77">
        <v>4.6910298120000004E-3</v>
      </c>
      <c r="J28" s="78">
        <v>0</v>
      </c>
      <c r="K28" s="78">
        <v>0</v>
      </c>
    </row>
    <row r="29" spans="2:58">
      <c r="B29" t="s">
        <v>233</v>
      </c>
      <c r="C29" s="19"/>
      <c r="D29" s="19"/>
      <c r="E29" s="19"/>
      <c r="F29" s="19"/>
      <c r="G29" s="19"/>
      <c r="H29" s="19"/>
    </row>
    <row r="30" spans="2:58">
      <c r="B30" t="s">
        <v>352</v>
      </c>
      <c r="C30" s="19"/>
      <c r="D30" s="19"/>
      <c r="E30" s="19"/>
      <c r="F30" s="19"/>
      <c r="G30" s="19"/>
      <c r="H30" s="19"/>
    </row>
    <row r="31" spans="2:58">
      <c r="B31" t="s">
        <v>353</v>
      </c>
      <c r="C31" s="19"/>
      <c r="D31" s="19"/>
      <c r="E31" s="19"/>
      <c r="F31" s="19"/>
      <c r="G31" s="19"/>
      <c r="H31" s="19"/>
    </row>
    <row r="32" spans="2:58">
      <c r="B32" t="s">
        <v>354</v>
      </c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1685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1686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1687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1688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1689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1690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1691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1685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1686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1687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1688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1689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1690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1691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352</v>
      </c>
    </row>
    <row r="42" spans="2:17">
      <c r="B42" t="s">
        <v>353</v>
      </c>
    </row>
    <row r="43" spans="2:17">
      <c r="B43" t="s">
        <v>354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1692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1693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1694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1695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1157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1696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352</v>
      </c>
    </row>
    <row r="29" spans="2:16">
      <c r="B29" t="s">
        <v>353</v>
      </c>
    </row>
    <row r="30" spans="2:16">
      <c r="B30" t="s">
        <v>354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1697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1698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1157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1699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1700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352</v>
      </c>
      <c r="D27" s="16"/>
      <c r="E27" s="16"/>
      <c r="F27" s="16"/>
    </row>
    <row r="28" spans="2:19">
      <c r="B28" t="s">
        <v>353</v>
      </c>
      <c r="D28" s="16"/>
      <c r="E28" s="16"/>
      <c r="F28" s="16"/>
    </row>
    <row r="29" spans="2:19">
      <c r="B29" t="s">
        <v>354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4.05</v>
      </c>
      <c r="K11" s="7"/>
      <c r="L11" s="7"/>
      <c r="M11" s="76">
        <v>2.1399999999999999E-2</v>
      </c>
      <c r="N11" s="75">
        <v>35498920.990000002</v>
      </c>
      <c r="O11" s="7"/>
      <c r="P11" s="75">
        <v>39728.279679505999</v>
      </c>
      <c r="Q11" s="7"/>
      <c r="R11" s="76">
        <v>1</v>
      </c>
      <c r="S11" s="76">
        <v>1.2200000000000001E-2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4.05</v>
      </c>
      <c r="M12" s="80">
        <v>2.1399999999999999E-2</v>
      </c>
      <c r="N12" s="81">
        <v>35498920.990000002</v>
      </c>
      <c r="P12" s="81">
        <v>39728.279679505999</v>
      </c>
      <c r="R12" s="80">
        <v>1</v>
      </c>
      <c r="S12" s="80">
        <v>1.2200000000000001E-2</v>
      </c>
    </row>
    <row r="13" spans="2:81">
      <c r="B13" s="79" t="s">
        <v>1697</v>
      </c>
      <c r="C13" s="16"/>
      <c r="D13" s="16"/>
      <c r="E13" s="16"/>
      <c r="J13" s="81">
        <v>10.91</v>
      </c>
      <c r="M13" s="80">
        <v>9.5999999999999992E-3</v>
      </c>
      <c r="N13" s="81">
        <v>6054047.5999999996</v>
      </c>
      <c r="P13" s="81">
        <v>8584.8675991399996</v>
      </c>
      <c r="R13" s="80">
        <v>0.21609999999999999</v>
      </c>
      <c r="S13" s="80">
        <v>2.5999999999999999E-3</v>
      </c>
    </row>
    <row r="14" spans="2:81">
      <c r="B14" t="s">
        <v>1701</v>
      </c>
      <c r="C14" t="s">
        <v>1702</v>
      </c>
      <c r="D14" t="s">
        <v>123</v>
      </c>
      <c r="E14" t="s">
        <v>422</v>
      </c>
      <c r="F14" t="s">
        <v>423</v>
      </c>
      <c r="G14" t="s">
        <v>206</v>
      </c>
      <c r="H14" t="s">
        <v>207</v>
      </c>
      <c r="I14" t="s">
        <v>1703</v>
      </c>
      <c r="J14" s="77">
        <v>11.15</v>
      </c>
      <c r="K14" t="s">
        <v>102</v>
      </c>
      <c r="L14" s="78">
        <v>4.1000000000000002E-2</v>
      </c>
      <c r="M14" s="78">
        <v>9.7999999999999997E-3</v>
      </c>
      <c r="N14" s="77">
        <v>4860000.5999999996</v>
      </c>
      <c r="O14" s="77">
        <v>151.19</v>
      </c>
      <c r="P14" s="77">
        <v>7347.8349071399998</v>
      </c>
      <c r="Q14" s="78">
        <v>1.1999999999999999E-3</v>
      </c>
      <c r="R14" s="78">
        <v>0.185</v>
      </c>
      <c r="S14" s="78">
        <v>2.3E-3</v>
      </c>
    </row>
    <row r="15" spans="2:81">
      <c r="B15" t="s">
        <v>1704</v>
      </c>
      <c r="C15" t="s">
        <v>1705</v>
      </c>
      <c r="D15" t="s">
        <v>123</v>
      </c>
      <c r="E15" t="s">
        <v>1706</v>
      </c>
      <c r="F15" t="s">
        <v>459</v>
      </c>
      <c r="G15" t="s">
        <v>386</v>
      </c>
      <c r="H15" t="s">
        <v>150</v>
      </c>
      <c r="I15" t="s">
        <v>1707</v>
      </c>
      <c r="J15" s="77">
        <v>9.5</v>
      </c>
      <c r="K15" t="s">
        <v>102</v>
      </c>
      <c r="L15" s="78">
        <v>8.3000000000000001E-3</v>
      </c>
      <c r="M15" s="78">
        <v>8.5000000000000006E-3</v>
      </c>
      <c r="N15" s="77">
        <v>1194047</v>
      </c>
      <c r="O15" s="77">
        <v>103.6</v>
      </c>
      <c r="P15" s="77">
        <v>1237.032692</v>
      </c>
      <c r="Q15" s="78">
        <v>3.3999999999999998E-3</v>
      </c>
      <c r="R15" s="78">
        <v>3.1099999999999999E-2</v>
      </c>
      <c r="S15" s="78">
        <v>4.0000000000000002E-4</v>
      </c>
    </row>
    <row r="16" spans="2:81">
      <c r="B16" s="79" t="s">
        <v>1698</v>
      </c>
      <c r="C16" s="16"/>
      <c r="D16" s="16"/>
      <c r="E16" s="16"/>
      <c r="J16" s="81">
        <v>2.29</v>
      </c>
      <c r="M16" s="80">
        <v>2.3800000000000002E-2</v>
      </c>
      <c r="N16" s="81">
        <v>28754873.390000001</v>
      </c>
      <c r="P16" s="81">
        <v>28940.138304365999</v>
      </c>
      <c r="R16" s="80">
        <v>0.72850000000000004</v>
      </c>
      <c r="S16" s="80">
        <v>8.8999999999999999E-3</v>
      </c>
    </row>
    <row r="17" spans="2:19">
      <c r="B17" t="s">
        <v>1708</v>
      </c>
      <c r="C17" t="s">
        <v>1709</v>
      </c>
      <c r="D17" t="s">
        <v>123</v>
      </c>
      <c r="E17" t="s">
        <v>1710</v>
      </c>
      <c r="F17" t="s">
        <v>800</v>
      </c>
      <c r="G17" t="s">
        <v>386</v>
      </c>
      <c r="H17" t="s">
        <v>150</v>
      </c>
      <c r="I17" t="s">
        <v>1711</v>
      </c>
      <c r="J17" s="77">
        <v>5.72</v>
      </c>
      <c r="K17" t="s">
        <v>102</v>
      </c>
      <c r="L17" s="78">
        <v>3.7400000000000003E-2</v>
      </c>
      <c r="M17" s="78">
        <v>2.8000000000000001E-2</v>
      </c>
      <c r="N17" s="77">
        <v>1671566.32</v>
      </c>
      <c r="O17" s="77">
        <v>105.63</v>
      </c>
      <c r="P17" s="77">
        <v>1765.6755038159999</v>
      </c>
      <c r="Q17" s="78">
        <v>2.3E-3</v>
      </c>
      <c r="R17" s="78">
        <v>4.4400000000000002E-2</v>
      </c>
      <c r="S17" s="78">
        <v>5.0000000000000001E-4</v>
      </c>
    </row>
    <row r="18" spans="2:19">
      <c r="B18" t="s">
        <v>1712</v>
      </c>
      <c r="C18" t="s">
        <v>1713</v>
      </c>
      <c r="D18" t="s">
        <v>123</v>
      </c>
      <c r="E18" t="s">
        <v>1710</v>
      </c>
      <c r="F18" t="s">
        <v>800</v>
      </c>
      <c r="G18" t="s">
        <v>386</v>
      </c>
      <c r="H18" t="s">
        <v>150</v>
      </c>
      <c r="I18" t="s">
        <v>1711</v>
      </c>
      <c r="J18" s="77">
        <v>2.39</v>
      </c>
      <c r="K18" t="s">
        <v>102</v>
      </c>
      <c r="L18" s="78">
        <v>2.5000000000000001E-2</v>
      </c>
      <c r="M18" s="78">
        <v>2.2499999999999999E-2</v>
      </c>
      <c r="N18" s="77">
        <v>1439848.78</v>
      </c>
      <c r="O18" s="77">
        <v>100.77</v>
      </c>
      <c r="P18" s="77">
        <v>1450.9356156060001</v>
      </c>
      <c r="Q18" s="78">
        <v>2.5999999999999999E-3</v>
      </c>
      <c r="R18" s="78">
        <v>3.6499999999999998E-2</v>
      </c>
      <c r="S18" s="78">
        <v>4.0000000000000002E-4</v>
      </c>
    </row>
    <row r="19" spans="2:19">
      <c r="B19" t="s">
        <v>1714</v>
      </c>
      <c r="C19" t="s">
        <v>1715</v>
      </c>
      <c r="D19" t="s">
        <v>123</v>
      </c>
      <c r="E19" t="s">
        <v>1225</v>
      </c>
      <c r="F19" t="s">
        <v>726</v>
      </c>
      <c r="G19" t="s">
        <v>574</v>
      </c>
      <c r="H19" t="s">
        <v>207</v>
      </c>
      <c r="I19" t="s">
        <v>1716</v>
      </c>
      <c r="J19" s="77">
        <v>4.2300000000000004</v>
      </c>
      <c r="K19" t="s">
        <v>102</v>
      </c>
      <c r="L19" s="78">
        <v>3.3500000000000002E-2</v>
      </c>
      <c r="M19" s="78">
        <v>3.5400000000000001E-2</v>
      </c>
      <c r="N19" s="77">
        <v>4600000</v>
      </c>
      <c r="O19" s="77">
        <v>100.3</v>
      </c>
      <c r="P19" s="77">
        <v>4613.8</v>
      </c>
      <c r="Q19" s="78">
        <v>4.5999999999999999E-3</v>
      </c>
      <c r="R19" s="78">
        <v>0.11609999999999999</v>
      </c>
      <c r="S19" s="78">
        <v>1.4E-3</v>
      </c>
    </row>
    <row r="20" spans="2:19">
      <c r="B20" t="s">
        <v>1717</v>
      </c>
      <c r="C20" t="s">
        <v>1718</v>
      </c>
      <c r="D20" t="s">
        <v>123</v>
      </c>
      <c r="E20" t="s">
        <v>1719</v>
      </c>
      <c r="F20" t="s">
        <v>1393</v>
      </c>
      <c r="G20" t="s">
        <v>613</v>
      </c>
      <c r="H20" t="s">
        <v>150</v>
      </c>
      <c r="I20" t="s">
        <v>1720</v>
      </c>
      <c r="K20" t="s">
        <v>102</v>
      </c>
      <c r="L20" s="78">
        <v>0.01</v>
      </c>
      <c r="M20" s="78">
        <v>0</v>
      </c>
      <c r="N20" s="77">
        <v>4600000</v>
      </c>
      <c r="O20" s="77">
        <v>100.15</v>
      </c>
      <c r="P20" s="77">
        <v>4606.8999999999996</v>
      </c>
      <c r="Q20" s="78">
        <v>0</v>
      </c>
      <c r="R20" s="78">
        <v>0.11600000000000001</v>
      </c>
      <c r="S20" s="78">
        <v>1.4E-3</v>
      </c>
    </row>
    <row r="21" spans="2:19">
      <c r="B21" t="s">
        <v>1721</v>
      </c>
      <c r="C21" t="s">
        <v>1722</v>
      </c>
      <c r="D21" t="s">
        <v>123</v>
      </c>
      <c r="E21" t="s">
        <v>967</v>
      </c>
      <c r="F21" t="s">
        <v>689</v>
      </c>
      <c r="G21" t="s">
        <v>632</v>
      </c>
      <c r="H21" t="s">
        <v>207</v>
      </c>
      <c r="I21" t="s">
        <v>1723</v>
      </c>
      <c r="K21" t="s">
        <v>102</v>
      </c>
      <c r="L21" s="78">
        <v>1.2E-2</v>
      </c>
      <c r="M21" s="78">
        <v>0</v>
      </c>
      <c r="N21" s="77">
        <v>5500000</v>
      </c>
      <c r="O21" s="77">
        <v>100.01</v>
      </c>
      <c r="P21" s="77">
        <v>5500.55</v>
      </c>
      <c r="Q21" s="78">
        <v>0</v>
      </c>
      <c r="R21" s="78">
        <v>0.13850000000000001</v>
      </c>
      <c r="S21" s="78">
        <v>1.6999999999999999E-3</v>
      </c>
    </row>
    <row r="22" spans="2:19">
      <c r="B22" t="s">
        <v>1724</v>
      </c>
      <c r="C22" t="s">
        <v>1725</v>
      </c>
      <c r="D22" t="s">
        <v>123</v>
      </c>
      <c r="E22" t="s">
        <v>1726</v>
      </c>
      <c r="F22" t="s">
        <v>656</v>
      </c>
      <c r="G22" t="s">
        <v>676</v>
      </c>
      <c r="H22" t="s">
        <v>207</v>
      </c>
      <c r="I22" t="s">
        <v>1727</v>
      </c>
      <c r="J22" s="77">
        <v>3.49</v>
      </c>
      <c r="K22" t="s">
        <v>102</v>
      </c>
      <c r="L22" s="78">
        <v>2.86E-2</v>
      </c>
      <c r="M22" s="78">
        <v>3.9100000000000003E-2</v>
      </c>
      <c r="N22" s="77">
        <v>3200000</v>
      </c>
      <c r="O22" s="77">
        <v>97.54</v>
      </c>
      <c r="P22" s="77">
        <v>3121.28</v>
      </c>
      <c r="Q22" s="78">
        <v>0.02</v>
      </c>
      <c r="R22" s="78">
        <v>7.8600000000000003E-2</v>
      </c>
      <c r="S22" s="78">
        <v>1E-3</v>
      </c>
    </row>
    <row r="23" spans="2:19">
      <c r="B23" t="s">
        <v>1728</v>
      </c>
      <c r="C23" t="s">
        <v>1729</v>
      </c>
      <c r="D23" t="s">
        <v>123</v>
      </c>
      <c r="E23" t="s">
        <v>1730</v>
      </c>
      <c r="F23" t="s">
        <v>656</v>
      </c>
      <c r="G23" t="s">
        <v>682</v>
      </c>
      <c r="H23" t="s">
        <v>150</v>
      </c>
      <c r="I23" t="s">
        <v>1731</v>
      </c>
      <c r="J23" s="77">
        <v>3.52</v>
      </c>
      <c r="K23" t="s">
        <v>102</v>
      </c>
      <c r="L23" s="78">
        <v>4.4699999999999997E-2</v>
      </c>
      <c r="M23" s="78">
        <v>4.1799999999999997E-2</v>
      </c>
      <c r="N23" s="77">
        <v>2825013.67</v>
      </c>
      <c r="O23" s="77">
        <v>102.24</v>
      </c>
      <c r="P23" s="77">
        <v>2888.293976208</v>
      </c>
      <c r="Q23" s="78">
        <v>4.7000000000000002E-3</v>
      </c>
      <c r="R23" s="78">
        <v>7.2700000000000001E-2</v>
      </c>
      <c r="S23" s="78">
        <v>8.9999999999999998E-4</v>
      </c>
    </row>
    <row r="24" spans="2:19">
      <c r="B24" t="s">
        <v>1732</v>
      </c>
      <c r="C24" t="s">
        <v>1733</v>
      </c>
      <c r="D24" t="s">
        <v>123</v>
      </c>
      <c r="E24" t="s">
        <v>1734</v>
      </c>
      <c r="F24" t="s">
        <v>592</v>
      </c>
      <c r="G24" t="s">
        <v>705</v>
      </c>
      <c r="H24" t="s">
        <v>150</v>
      </c>
      <c r="I24" t="s">
        <v>1735</v>
      </c>
      <c r="J24" s="77">
        <v>3.12</v>
      </c>
      <c r="K24" t="s">
        <v>102</v>
      </c>
      <c r="L24" s="78">
        <v>4.2999999999999997E-2</v>
      </c>
      <c r="M24" s="78">
        <v>3.6799999999999999E-2</v>
      </c>
      <c r="N24" s="77">
        <v>3177000</v>
      </c>
      <c r="O24" s="77">
        <v>103.09</v>
      </c>
      <c r="P24" s="77">
        <v>3275.1693</v>
      </c>
      <c r="Q24" s="78">
        <v>1.7299999999999999E-2</v>
      </c>
      <c r="R24" s="78">
        <v>8.2400000000000001E-2</v>
      </c>
      <c r="S24" s="78">
        <v>1E-3</v>
      </c>
    </row>
    <row r="25" spans="2:19">
      <c r="B25" t="s">
        <v>1736</v>
      </c>
      <c r="C25" t="s">
        <v>1737</v>
      </c>
      <c r="D25" t="s">
        <v>123</v>
      </c>
      <c r="E25" t="s">
        <v>1738</v>
      </c>
      <c r="F25" t="s">
        <v>698</v>
      </c>
      <c r="G25" t="s">
        <v>212</v>
      </c>
      <c r="H25" t="s">
        <v>213</v>
      </c>
      <c r="I25" t="s">
        <v>1739</v>
      </c>
      <c r="J25" s="77">
        <v>0</v>
      </c>
      <c r="K25" t="s">
        <v>102</v>
      </c>
      <c r="L25" s="78">
        <v>8.6499999999999994E-2</v>
      </c>
      <c r="M25" s="78">
        <v>0</v>
      </c>
      <c r="N25" s="77">
        <v>41444.620000000003</v>
      </c>
      <c r="O25" s="77">
        <v>49.28</v>
      </c>
      <c r="P25" s="77">
        <v>20.423908736000001</v>
      </c>
      <c r="Q25" s="78">
        <v>1.5E-3</v>
      </c>
      <c r="R25" s="78">
        <v>5.0000000000000001E-4</v>
      </c>
      <c r="S25" s="78">
        <v>0</v>
      </c>
    </row>
    <row r="26" spans="2:19">
      <c r="B26" t="s">
        <v>1740</v>
      </c>
      <c r="C26" t="s">
        <v>1741</v>
      </c>
      <c r="D26" t="s">
        <v>123</v>
      </c>
      <c r="E26" t="s">
        <v>1742</v>
      </c>
      <c r="F26" t="s">
        <v>689</v>
      </c>
      <c r="G26" t="s">
        <v>212</v>
      </c>
      <c r="H26" t="s">
        <v>213</v>
      </c>
      <c r="I26" t="s">
        <v>1133</v>
      </c>
      <c r="J26" s="77">
        <v>1.1399999999999999</v>
      </c>
      <c r="K26" t="s">
        <v>102</v>
      </c>
      <c r="L26" s="78">
        <v>4.1500000000000002E-2</v>
      </c>
      <c r="M26" s="78">
        <v>4.6699999999999998E-2</v>
      </c>
      <c r="N26" s="77">
        <v>1700000</v>
      </c>
      <c r="O26" s="77">
        <v>99.83</v>
      </c>
      <c r="P26" s="77">
        <v>1697.11</v>
      </c>
      <c r="Q26" s="78">
        <v>1.06E-2</v>
      </c>
      <c r="R26" s="78">
        <v>4.2700000000000002E-2</v>
      </c>
      <c r="S26" s="78">
        <v>5.0000000000000001E-4</v>
      </c>
    </row>
    <row r="27" spans="2:19">
      <c r="B27" s="79" t="s">
        <v>357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J28" s="77">
        <v>0</v>
      </c>
      <c r="K28" t="s">
        <v>212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1157</v>
      </c>
      <c r="C29" s="16"/>
      <c r="D29" s="16"/>
      <c r="E29" s="16"/>
      <c r="J29" s="81">
        <v>0.46</v>
      </c>
      <c r="M29" s="80">
        <v>3.6799999999999999E-2</v>
      </c>
      <c r="N29" s="81">
        <v>690000</v>
      </c>
      <c r="P29" s="81">
        <v>2203.273776</v>
      </c>
      <c r="R29" s="80">
        <v>5.5500000000000001E-2</v>
      </c>
      <c r="S29" s="80">
        <v>6.9999999999999999E-4</v>
      </c>
    </row>
    <row r="30" spans="2:19">
      <c r="B30" t="s">
        <v>1743</v>
      </c>
      <c r="C30" t="s">
        <v>1744</v>
      </c>
      <c r="D30" t="s">
        <v>123</v>
      </c>
      <c r="E30" t="s">
        <v>1225</v>
      </c>
      <c r="F30" t="s">
        <v>726</v>
      </c>
      <c r="G30" t="s">
        <v>574</v>
      </c>
      <c r="H30" t="s">
        <v>207</v>
      </c>
      <c r="I30" t="s">
        <v>1745</v>
      </c>
      <c r="J30" s="77">
        <v>0.46</v>
      </c>
      <c r="K30" t="s">
        <v>106</v>
      </c>
      <c r="L30" s="78">
        <v>4.4499999999999998E-2</v>
      </c>
      <c r="M30" s="78">
        <v>3.6799999999999999E-2</v>
      </c>
      <c r="N30" s="77">
        <v>690000</v>
      </c>
      <c r="O30" s="77">
        <v>100.54</v>
      </c>
      <c r="P30" s="77">
        <v>2203.273776</v>
      </c>
      <c r="Q30" s="78">
        <v>3.2000000000000002E-3</v>
      </c>
      <c r="R30" s="78">
        <v>5.5500000000000001E-2</v>
      </c>
      <c r="S30" s="78">
        <v>6.9999999999999999E-4</v>
      </c>
    </row>
    <row r="31" spans="2:19">
      <c r="B31" s="79" t="s">
        <v>231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358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J33" s="77">
        <v>0</v>
      </c>
      <c r="K33" t="s">
        <v>212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359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J35" s="77">
        <v>0</v>
      </c>
      <c r="K35" t="s">
        <v>212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233</v>
      </c>
      <c r="C36" s="16"/>
      <c r="D36" s="16"/>
      <c r="E36" s="16"/>
    </row>
    <row r="37" spans="2:19">
      <c r="B37" t="s">
        <v>352</v>
      </c>
      <c r="C37" s="16"/>
      <c r="D37" s="16"/>
      <c r="E37" s="16"/>
    </row>
    <row r="38" spans="2:19">
      <c r="B38" t="s">
        <v>353</v>
      </c>
      <c r="C38" s="16"/>
      <c r="D38" s="16"/>
      <c r="E38" s="16"/>
    </row>
    <row r="39" spans="2:19">
      <c r="B39" t="s">
        <v>354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352</v>
      </c>
      <c r="C20" s="16"/>
      <c r="D20" s="16"/>
      <c r="E20" s="16"/>
    </row>
    <row r="21" spans="2:13">
      <c r="B21" t="s">
        <v>353</v>
      </c>
      <c r="C21" s="16"/>
      <c r="D21" s="16"/>
      <c r="E21" s="16"/>
    </row>
    <row r="22" spans="2:13">
      <c r="B22" t="s">
        <v>354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topLeftCell="A10" workbookViewId="0">
      <selection activeCell="C37" sqref="C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3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8507912.5</v>
      </c>
      <c r="G11" s="7"/>
      <c r="H11" s="75">
        <v>10559.17020375</v>
      </c>
      <c r="I11" s="7"/>
      <c r="J11" s="76">
        <v>1</v>
      </c>
      <c r="K11" s="76">
        <v>3.3E-3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201</v>
      </c>
      <c r="C12" s="16"/>
      <c r="F12" s="81">
        <v>8507912.5</v>
      </c>
      <c r="H12" s="81">
        <v>10559.17020375</v>
      </c>
      <c r="J12" s="80">
        <v>1</v>
      </c>
      <c r="K12" s="80">
        <v>3.3E-3</v>
      </c>
    </row>
    <row r="13" spans="2:53">
      <c r="B13" s="79" t="s">
        <v>1746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3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3">
      <c r="B15" s="79" t="s">
        <v>1747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3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1748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1749</v>
      </c>
      <c r="C19" s="16"/>
      <c r="F19" s="81">
        <v>8507912.5</v>
      </c>
      <c r="H19" s="81">
        <v>10559.17020375</v>
      </c>
      <c r="J19" s="80">
        <v>1</v>
      </c>
      <c r="K19" s="80">
        <v>3.3E-3</v>
      </c>
    </row>
    <row r="20" spans="2:11">
      <c r="B20" t="s">
        <v>1750</v>
      </c>
      <c r="C20">
        <v>74201</v>
      </c>
      <c r="D20" t="s">
        <v>102</v>
      </c>
      <c r="E20" t="s">
        <v>855</v>
      </c>
      <c r="F20" s="77">
        <v>8507912.5</v>
      </c>
      <c r="G20" s="77">
        <v>124.11</v>
      </c>
      <c r="H20" s="77">
        <v>10559.17020375</v>
      </c>
      <c r="I20" s="78">
        <v>2.2400000000000003E-2</v>
      </c>
      <c r="J20" s="78">
        <v>1</v>
      </c>
      <c r="K20" s="78">
        <v>3.3E-3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1751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1752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1753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1754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352</v>
      </c>
      <c r="C31" s="16"/>
    </row>
    <row r="32" spans="2:11">
      <c r="B32" t="s">
        <v>353</v>
      </c>
      <c r="C32" s="16"/>
    </row>
    <row r="33" spans="2:3">
      <c r="B33" t="s">
        <v>354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167835</v>
      </c>
      <c r="H11" s="7"/>
      <c r="I11" s="75">
        <v>327.32861897488999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1755</v>
      </c>
      <c r="C12" s="16"/>
      <c r="D12" s="16"/>
      <c r="G12" s="81">
        <v>167835</v>
      </c>
      <c r="I12" s="81">
        <v>327.32861897488999</v>
      </c>
      <c r="K12" s="80">
        <v>1</v>
      </c>
      <c r="L12" s="80">
        <v>1E-4</v>
      </c>
    </row>
    <row r="13" spans="2:59">
      <c r="B13" t="s">
        <v>1756</v>
      </c>
      <c r="C13" t="s">
        <v>1757</v>
      </c>
      <c r="D13" t="s">
        <v>726</v>
      </c>
      <c r="E13" t="s">
        <v>102</v>
      </c>
      <c r="F13" t="s">
        <v>1758</v>
      </c>
      <c r="G13" s="77">
        <v>5600</v>
      </c>
      <c r="H13" s="77">
        <v>2.6026999999999999E-3</v>
      </c>
      <c r="I13" s="77">
        <v>1.4575119999999999E-4</v>
      </c>
      <c r="J13" s="78">
        <v>0</v>
      </c>
      <c r="K13" s="78">
        <v>0</v>
      </c>
      <c r="L13" s="78">
        <v>0</v>
      </c>
    </row>
    <row r="14" spans="2:59">
      <c r="B14" t="s">
        <v>1759</v>
      </c>
      <c r="C14" t="s">
        <v>1760</v>
      </c>
      <c r="D14" t="s">
        <v>1017</v>
      </c>
      <c r="E14" t="s">
        <v>102</v>
      </c>
      <c r="F14" t="s">
        <v>383</v>
      </c>
      <c r="G14" s="77">
        <v>5035</v>
      </c>
      <c r="H14" s="77">
        <v>1038.6545610000001</v>
      </c>
      <c r="I14" s="77">
        <v>52.296257146350001</v>
      </c>
      <c r="J14" s="78">
        <v>0</v>
      </c>
      <c r="K14" s="78">
        <v>0.1598</v>
      </c>
      <c r="L14" s="78">
        <v>0</v>
      </c>
    </row>
    <row r="15" spans="2:59">
      <c r="B15" t="s">
        <v>1761</v>
      </c>
      <c r="C15" t="s">
        <v>1762</v>
      </c>
      <c r="D15" t="s">
        <v>1017</v>
      </c>
      <c r="E15" t="s">
        <v>102</v>
      </c>
      <c r="F15" t="s">
        <v>1763</v>
      </c>
      <c r="G15" s="77">
        <v>6200</v>
      </c>
      <c r="H15" s="77">
        <v>4301.4628350000003</v>
      </c>
      <c r="I15" s="77">
        <v>266.69069576999999</v>
      </c>
      <c r="J15" s="78">
        <v>0</v>
      </c>
      <c r="K15" s="78">
        <v>0.81469999999999998</v>
      </c>
      <c r="L15" s="78">
        <v>1E-4</v>
      </c>
    </row>
    <row r="16" spans="2:59">
      <c r="B16" t="s">
        <v>1764</v>
      </c>
      <c r="C16" t="s">
        <v>1765</v>
      </c>
      <c r="D16" t="s">
        <v>1278</v>
      </c>
      <c r="E16" t="s">
        <v>102</v>
      </c>
      <c r="F16" t="s">
        <v>440</v>
      </c>
      <c r="G16" s="77">
        <v>151000</v>
      </c>
      <c r="H16" s="77">
        <v>5.5241856340000002</v>
      </c>
      <c r="I16" s="77">
        <v>8.3415203073399997</v>
      </c>
      <c r="J16" s="78">
        <v>0</v>
      </c>
      <c r="K16" s="78">
        <v>2.5499999999999998E-2</v>
      </c>
      <c r="L16" s="78">
        <v>0</v>
      </c>
    </row>
    <row r="17" spans="2:12">
      <c r="B17" s="79" t="s">
        <v>1651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233</v>
      </c>
      <c r="C19" s="16"/>
      <c r="D19" s="16"/>
    </row>
    <row r="20" spans="2:12">
      <c r="B20" t="s">
        <v>352</v>
      </c>
      <c r="C20" s="16"/>
      <c r="D20" s="16"/>
    </row>
    <row r="21" spans="2:12">
      <c r="B21" t="s">
        <v>353</v>
      </c>
      <c r="C21" s="16"/>
      <c r="D21" s="16"/>
    </row>
    <row r="22" spans="2:12">
      <c r="B22" t="s">
        <v>354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1157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1157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352</v>
      </c>
      <c r="C35" s="16"/>
      <c r="D35" s="16"/>
    </row>
    <row r="36" spans="2:12">
      <c r="B36" t="s">
        <v>353</v>
      </c>
      <c r="C36" s="16"/>
      <c r="D36" s="16"/>
    </row>
    <row r="37" spans="2:12">
      <c r="B37" t="s">
        <v>354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G17" sqref="G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J12+J35</f>
        <v>246578.73110465426</v>
      </c>
      <c r="K11" s="76">
        <f>J11/$J$11</f>
        <v>1</v>
      </c>
      <c r="L11" s="76">
        <f>J11/'סכום נכסי הקרן'!$C$42</f>
        <v>7.5969687002347047E-2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J13+J18+J25+J27+J29+J31+J33</f>
        <v>246578.73110465426</v>
      </c>
      <c r="K12" s="80">
        <f t="shared" ref="K12:K39" si="0">J12/$J$11</f>
        <v>1</v>
      </c>
      <c r="L12" s="80">
        <f>J12/'סכום נכסי הקרן'!$C$42</f>
        <v>7.5969687002347047E-2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J14+J15+J16+J17</f>
        <v>205725.21254812725</v>
      </c>
      <c r="K13" s="80">
        <f t="shared" si="0"/>
        <v>0.8343185627831472</v>
      </c>
      <c r="L13" s="80">
        <f>J13/'סכום נכסי הקרן'!$C$42</f>
        <v>6.338292007488372E-2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f>206595.50858+2011.54531000042</f>
        <v>208607.05389000042</v>
      </c>
      <c r="K14" s="78">
        <f t="shared" si="0"/>
        <v>0.84600586983093162</v>
      </c>
      <c r="L14" s="78">
        <f>J14/'סכום נכסי הקרן'!$C$42</f>
        <v>6.4270801133204228E-2</v>
      </c>
    </row>
    <row r="15" spans="2:13">
      <c r="B15" t="s">
        <v>208</v>
      </c>
      <c r="C15" t="s">
        <v>204</v>
      </c>
      <c r="D15" t="s">
        <v>205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760.73649</v>
      </c>
      <c r="K15" s="78">
        <f t="shared" si="0"/>
        <v>3.0851666994633213E-3</v>
      </c>
      <c r="L15" s="78">
        <f>J15/'סכום נכסי הקרן'!$C$42</f>
        <v>2.3437914850829263E-4</v>
      </c>
    </row>
    <row r="16" spans="2:13">
      <c r="B16" t="s">
        <v>209</v>
      </c>
      <c r="C16" t="s">
        <v>204</v>
      </c>
      <c r="D16" t="s">
        <v>205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-3841.8220500000002</v>
      </c>
      <c r="K16" s="78">
        <f t="shared" si="0"/>
        <v>-1.5580508638311686E-2</v>
      </c>
      <c r="L16" s="78">
        <f>J16/'סכום נכסי הקרן'!$C$42</f>
        <v>-1.1836463645899032E-3</v>
      </c>
    </row>
    <row r="17" spans="2:12">
      <c r="B17" t="s">
        <v>210</v>
      </c>
      <c r="C17" t="s">
        <v>211</v>
      </c>
      <c r="D17" t="s">
        <v>205</v>
      </c>
      <c r="E17" t="s">
        <v>212</v>
      </c>
      <c r="F17" t="s">
        <v>213</v>
      </c>
      <c r="G17" t="s">
        <v>102</v>
      </c>
      <c r="H17" s="78">
        <v>0</v>
      </c>
      <c r="I17" s="78">
        <v>0</v>
      </c>
      <c r="J17" s="77">
        <v>199.24421812680001</v>
      </c>
      <c r="K17" s="78">
        <f t="shared" si="0"/>
        <v>8.0803489106380272E-4</v>
      </c>
      <c r="L17" s="78">
        <f>J17/'סכום נכסי הקרן'!$C$42</f>
        <v>6.138615776109268E-5</v>
      </c>
    </row>
    <row r="18" spans="2:12">
      <c r="B18" s="79" t="s">
        <v>214</v>
      </c>
      <c r="D18" s="16"/>
      <c r="I18" s="80">
        <v>0</v>
      </c>
      <c r="J18" s="81">
        <v>40853.518556527</v>
      </c>
      <c r="K18" s="80">
        <f t="shared" si="0"/>
        <v>0.1656814372168528</v>
      </c>
      <c r="L18" s="80">
        <f>J18/'סכום נכסי הקרן'!$C$42</f>
        <v>1.2586766927463319E-2</v>
      </c>
    </row>
    <row r="19" spans="2:12">
      <c r="B19" t="s">
        <v>215</v>
      </c>
      <c r="C19" t="s">
        <v>216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16.686677284000002</v>
      </c>
      <c r="K19" s="78">
        <f t="shared" si="0"/>
        <v>6.7672816748001491E-5</v>
      </c>
      <c r="L19" s="78">
        <f>J19/'סכום נכסי הקרן'!$C$42</f>
        <v>5.1410827069128622E-6</v>
      </c>
    </row>
    <row r="20" spans="2:12">
      <c r="B20" t="s">
        <v>217</v>
      </c>
      <c r="C20" t="s">
        <v>218</v>
      </c>
      <c r="D20" t="s">
        <v>205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37654.391883839999</v>
      </c>
      <c r="K20" s="78">
        <f t="shared" si="0"/>
        <v>0.15270737956656336</v>
      </c>
      <c r="L20" s="78">
        <f>J20/'סכום נכסי הקרן'!$C$42</f>
        <v>1.1601131828620425E-2</v>
      </c>
    </row>
    <row r="21" spans="2:12">
      <c r="B21" t="s">
        <v>219</v>
      </c>
      <c r="C21" t="s">
        <v>220</v>
      </c>
      <c r="D21" t="s">
        <v>205</v>
      </c>
      <c r="E21" t="s">
        <v>206</v>
      </c>
      <c r="F21" t="s">
        <v>207</v>
      </c>
      <c r="G21" t="s">
        <v>120</v>
      </c>
      <c r="H21" s="78">
        <v>0</v>
      </c>
      <c r="I21" s="78">
        <v>0</v>
      </c>
      <c r="J21" s="77">
        <v>2845.9182258239998</v>
      </c>
      <c r="K21" s="78">
        <f t="shared" si="0"/>
        <v>1.1541620857056484E-2</v>
      </c>
      <c r="L21" s="78">
        <f>J21/'סכום נכסי הקרן'!$C$42</f>
        <v>8.768133240103415E-4</v>
      </c>
    </row>
    <row r="22" spans="2:12">
      <c r="B22" t="s">
        <v>221</v>
      </c>
      <c r="C22" t="s">
        <v>222</v>
      </c>
      <c r="D22" t="s">
        <v>205</v>
      </c>
      <c r="E22" t="s">
        <v>206</v>
      </c>
      <c r="F22" t="s">
        <v>207</v>
      </c>
      <c r="G22" t="s">
        <v>200</v>
      </c>
      <c r="H22" s="78">
        <v>0</v>
      </c>
      <c r="I22" s="78">
        <v>0</v>
      </c>
      <c r="J22" s="77">
        <v>582.95162983199998</v>
      </c>
      <c r="K22" s="78">
        <f t="shared" si="0"/>
        <v>2.3641602307726229E-3</v>
      </c>
      <c r="L22" s="78">
        <f>J22/'סכום נכסי הקרן'!$C$42</f>
        <v>1.7960451275519273E-4</v>
      </c>
    </row>
    <row r="23" spans="2:12">
      <c r="B23" t="s">
        <v>223</v>
      </c>
      <c r="C23" t="s">
        <v>222</v>
      </c>
      <c r="D23" t="s">
        <v>205</v>
      </c>
      <c r="E23" t="s">
        <v>206</v>
      </c>
      <c r="F23" t="s">
        <v>207</v>
      </c>
      <c r="G23" t="s">
        <v>200</v>
      </c>
      <c r="H23" s="78">
        <v>0</v>
      </c>
      <c r="I23" s="78">
        <v>0</v>
      </c>
      <c r="J23" s="77">
        <v>-559.72799999999995</v>
      </c>
      <c r="K23" s="78">
        <f t="shared" si="0"/>
        <v>-2.2699768041325396E-3</v>
      </c>
      <c r="L23" s="78">
        <f>J23/'סכום נכסי הקרן'!$C$42</f>
        <v>-1.7244942731253708E-4</v>
      </c>
    </row>
    <row r="24" spans="2:12">
      <c r="B24" t="s">
        <v>224</v>
      </c>
      <c r="C24" t="s">
        <v>225</v>
      </c>
      <c r="D24" t="s">
        <v>205</v>
      </c>
      <c r="E24" t="s">
        <v>206</v>
      </c>
      <c r="F24" t="s">
        <v>207</v>
      </c>
      <c r="G24" t="s">
        <v>113</v>
      </c>
      <c r="H24" s="78">
        <v>0</v>
      </c>
      <c r="I24" s="78">
        <v>0</v>
      </c>
      <c r="J24" s="77">
        <v>313.29813974699999</v>
      </c>
      <c r="K24" s="78">
        <f t="shared" si="0"/>
        <v>1.270580549844862E-3</v>
      </c>
      <c r="L24" s="78">
        <f>J24/'סכום נכסי הקרן'!$C$42</f>
        <v>9.6525606682984179E-5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212</v>
      </c>
      <c r="C28" t="s">
        <v>212</v>
      </c>
      <c r="D28" s="16"/>
      <c r="E28" t="s">
        <v>212</v>
      </c>
      <c r="G28" t="s">
        <v>212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s="79" t="s">
        <v>230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t="s">
        <v>233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1652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1653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1766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1654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1157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1652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1655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1654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1157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352</v>
      </c>
      <c r="C33" s="16"/>
      <c r="D33" s="16"/>
    </row>
    <row r="34" spans="2:4">
      <c r="B34" t="s">
        <v>353</v>
      </c>
      <c r="C34" s="16"/>
      <c r="D34" s="16"/>
    </row>
    <row r="35" spans="2:4">
      <c r="B35" t="s">
        <v>354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1685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1686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1687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1688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1689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1690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1691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1685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1686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1687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1688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1689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1690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1691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352</v>
      </c>
      <c r="D41" s="16"/>
    </row>
    <row r="42" spans="2:17">
      <c r="B42" t="s">
        <v>353</v>
      </c>
      <c r="D42" s="16"/>
    </row>
    <row r="43" spans="2:17">
      <c r="B43" t="s">
        <v>354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3.56</v>
      </c>
      <c r="J11" s="18"/>
      <c r="K11" s="18"/>
      <c r="L11" s="18"/>
      <c r="M11" s="76">
        <v>0</v>
      </c>
      <c r="N11" s="75">
        <v>51638319.270999998</v>
      </c>
      <c r="O11" s="7"/>
      <c r="P11" s="75">
        <v>55038.344979627997</v>
      </c>
      <c r="Q11" s="76">
        <v>1</v>
      </c>
      <c r="R11" s="76">
        <v>1.7000000000000001E-2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3.56</v>
      </c>
      <c r="M12" s="80">
        <v>0</v>
      </c>
      <c r="N12" s="81">
        <v>51638319.270999998</v>
      </c>
      <c r="P12" s="81">
        <v>55038.344979627997</v>
      </c>
      <c r="Q12" s="80">
        <v>1</v>
      </c>
      <c r="R12" s="80">
        <v>1.7000000000000001E-2</v>
      </c>
    </row>
    <row r="13" spans="2:60">
      <c r="B13" s="79" t="s">
        <v>1767</v>
      </c>
      <c r="I13" s="81">
        <v>3.56</v>
      </c>
      <c r="M13" s="80">
        <v>0</v>
      </c>
      <c r="N13" s="81">
        <v>51638319.270999998</v>
      </c>
      <c r="P13" s="81">
        <v>55038.344979627997</v>
      </c>
      <c r="Q13" s="80">
        <v>1</v>
      </c>
      <c r="R13" s="80">
        <v>1.7000000000000001E-2</v>
      </c>
    </row>
    <row r="14" spans="2:60">
      <c r="B14" s="109" t="s">
        <v>1797</v>
      </c>
      <c r="C14" t="s">
        <v>1768</v>
      </c>
      <c r="D14" t="s">
        <v>1769</v>
      </c>
      <c r="F14" t="s">
        <v>1770</v>
      </c>
      <c r="G14" t="s">
        <v>239</v>
      </c>
      <c r="H14" t="s">
        <v>1771</v>
      </c>
      <c r="I14" s="77">
        <v>3.56</v>
      </c>
      <c r="J14" t="s">
        <v>1772</v>
      </c>
      <c r="K14" t="s">
        <v>102</v>
      </c>
      <c r="L14" s="78">
        <v>0</v>
      </c>
      <c r="M14" s="78">
        <v>0</v>
      </c>
      <c r="N14" s="77">
        <v>51638319.270999998</v>
      </c>
      <c r="O14" s="77">
        <v>106.58430746125669</v>
      </c>
      <c r="P14" s="77">
        <v>55038.344979627997</v>
      </c>
      <c r="Q14" s="78">
        <v>1</v>
      </c>
      <c r="R14" s="78">
        <v>1.7000000000000001E-2</v>
      </c>
    </row>
    <row r="15" spans="2:60">
      <c r="B15" s="79" t="s">
        <v>1773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1774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1775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1776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t="s">
        <v>212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1777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1778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1779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1780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1781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1782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1774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t="s">
        <v>212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1775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t="s">
        <v>212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1781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t="s">
        <v>212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352</v>
      </c>
    </row>
    <row r="43" spans="2:18">
      <c r="B43" t="s">
        <v>353</v>
      </c>
    </row>
    <row r="44" spans="2:18">
      <c r="B44" t="s">
        <v>354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1697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1698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1783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1784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1157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352</v>
      </c>
    </row>
    <row r="27" spans="2:15">
      <c r="B27" t="s">
        <v>353</v>
      </c>
    </row>
    <row r="28" spans="2:15">
      <c r="B28" t="s">
        <v>354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1785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1786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1785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1786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25669.915857386</v>
      </c>
      <c r="J11" s="76">
        <v>1</v>
      </c>
      <c r="K11" s="76">
        <v>7.9000000000000008E-3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25669.915857386</v>
      </c>
      <c r="J14" s="80">
        <v>1</v>
      </c>
      <c r="K14" s="80">
        <v>7.9000000000000008E-3</v>
      </c>
    </row>
    <row r="15" spans="2:60">
      <c r="B15" t="s">
        <v>1787</v>
      </c>
      <c r="C15" t="s">
        <v>1788</v>
      </c>
      <c r="D15" t="s">
        <v>212</v>
      </c>
      <c r="E15" t="s">
        <v>213</v>
      </c>
      <c r="F15" s="78">
        <v>0</v>
      </c>
      <c r="G15" t="s">
        <v>113</v>
      </c>
      <c r="H15" s="78">
        <v>0</v>
      </c>
      <c r="I15" s="77">
        <v>675.71769420999999</v>
      </c>
      <c r="J15" s="78">
        <v>2.63E-2</v>
      </c>
      <c r="K15" s="78">
        <v>2.0000000000000001E-4</v>
      </c>
    </row>
    <row r="16" spans="2:60">
      <c r="B16" t="s">
        <v>1789</v>
      </c>
      <c r="C16" t="s">
        <v>1790</v>
      </c>
      <c r="D16" t="s">
        <v>212</v>
      </c>
      <c r="E16" t="s">
        <v>213</v>
      </c>
      <c r="F16" s="78">
        <v>0</v>
      </c>
      <c r="G16" t="s">
        <v>200</v>
      </c>
      <c r="H16" s="78">
        <v>0</v>
      </c>
      <c r="I16" s="77">
        <v>13.980338423999999</v>
      </c>
      <c r="J16" s="78">
        <v>5.0000000000000001E-4</v>
      </c>
      <c r="K16" s="78">
        <v>0</v>
      </c>
    </row>
    <row r="17" spans="2:11">
      <c r="B17" t="s">
        <v>1791</v>
      </c>
      <c r="C17" t="s">
        <v>1792</v>
      </c>
      <c r="D17" t="s">
        <v>212</v>
      </c>
      <c r="E17" t="s">
        <v>213</v>
      </c>
      <c r="F17" s="78">
        <v>0</v>
      </c>
      <c r="G17" t="s">
        <v>120</v>
      </c>
      <c r="H17" s="78">
        <v>0</v>
      </c>
      <c r="I17" s="77">
        <v>3172.3288487999998</v>
      </c>
      <c r="J17" s="78">
        <v>0.1236</v>
      </c>
      <c r="K17" s="78">
        <v>1E-3</v>
      </c>
    </row>
    <row r="18" spans="2:11">
      <c r="B18" t="s">
        <v>1793</v>
      </c>
      <c r="C18" t="s">
        <v>1794</v>
      </c>
      <c r="D18" t="s">
        <v>212</v>
      </c>
      <c r="E18" t="s">
        <v>213</v>
      </c>
      <c r="F18" s="78">
        <v>0</v>
      </c>
      <c r="G18" t="s">
        <v>110</v>
      </c>
      <c r="H18" s="78">
        <v>0</v>
      </c>
      <c r="I18" s="77">
        <v>129.82676011199999</v>
      </c>
      <c r="J18" s="78">
        <v>5.1000000000000004E-3</v>
      </c>
      <c r="K18" s="78">
        <v>0</v>
      </c>
    </row>
    <row r="19" spans="2:11">
      <c r="B19" t="s">
        <v>1795</v>
      </c>
      <c r="C19" t="s">
        <v>1796</v>
      </c>
      <c r="D19" t="s">
        <v>212</v>
      </c>
      <c r="E19" t="s">
        <v>213</v>
      </c>
      <c r="F19" s="78">
        <v>0</v>
      </c>
      <c r="G19" t="s">
        <v>106</v>
      </c>
      <c r="H19" s="78">
        <v>0</v>
      </c>
      <c r="I19" s="77">
        <v>21678.06221584</v>
      </c>
      <c r="J19" s="78">
        <v>0.84450000000000003</v>
      </c>
      <c r="K19" s="78">
        <v>6.7000000000000002E-3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212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1697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1698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352</v>
      </c>
      <c r="D27" s="16"/>
    </row>
    <row r="28" spans="2:16">
      <c r="B28" t="s">
        <v>354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3.5</v>
      </c>
      <c r="I11" s="7"/>
      <c r="J11" s="7"/>
      <c r="K11" s="76">
        <v>-1.1000000000000001E-3</v>
      </c>
      <c r="L11" s="75">
        <v>913020107.96000004</v>
      </c>
      <c r="M11" s="7"/>
      <c r="N11" s="75">
        <v>0</v>
      </c>
      <c r="O11" s="75">
        <v>982392.06151532999</v>
      </c>
      <c r="P11" s="7"/>
      <c r="Q11" s="76">
        <v>1</v>
      </c>
      <c r="R11" s="76">
        <v>0.3029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3.51</v>
      </c>
      <c r="K12" s="80">
        <v>-1.1000000000000001E-3</v>
      </c>
      <c r="L12" s="81">
        <v>910690107.96000004</v>
      </c>
      <c r="N12" s="81">
        <v>0</v>
      </c>
      <c r="O12" s="81">
        <v>973876.26125692995</v>
      </c>
      <c r="Q12" s="80">
        <v>0.99129999999999996</v>
      </c>
      <c r="R12" s="80">
        <v>0.30020000000000002</v>
      </c>
    </row>
    <row r="13" spans="2:53">
      <c r="B13" s="79" t="s">
        <v>234</v>
      </c>
      <c r="C13" s="16"/>
      <c r="D13" s="16"/>
      <c r="H13" s="81">
        <v>3.5</v>
      </c>
      <c r="K13" s="80">
        <v>-2.1600000000000001E-2</v>
      </c>
      <c r="L13" s="81">
        <v>326237689.41000003</v>
      </c>
      <c r="N13" s="81">
        <v>0</v>
      </c>
      <c r="O13" s="81">
        <v>388965.60091814498</v>
      </c>
      <c r="Q13" s="80">
        <v>0.39589999999999997</v>
      </c>
      <c r="R13" s="80">
        <v>0.11990000000000001</v>
      </c>
    </row>
    <row r="14" spans="2:53">
      <c r="B14" s="79" t="s">
        <v>235</v>
      </c>
      <c r="C14" s="16"/>
      <c r="D14" s="16"/>
      <c r="H14" s="81">
        <v>3.5</v>
      </c>
      <c r="K14" s="80">
        <v>-2.1600000000000001E-2</v>
      </c>
      <c r="L14" s="81">
        <v>326237689.41000003</v>
      </c>
      <c r="N14" s="81">
        <v>0</v>
      </c>
      <c r="O14" s="81">
        <v>388965.60091814498</v>
      </c>
      <c r="Q14" s="80">
        <v>0.39589999999999997</v>
      </c>
      <c r="R14" s="80">
        <v>0.11990000000000001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46348318.490000002</v>
      </c>
      <c r="M15" s="77">
        <v>150.44999999999999</v>
      </c>
      <c r="N15" s="77">
        <v>0</v>
      </c>
      <c r="O15" s="77">
        <v>69731.045168205004</v>
      </c>
      <c r="P15" s="78">
        <v>3.3E-3</v>
      </c>
      <c r="Q15" s="78">
        <v>7.0999999999999994E-2</v>
      </c>
      <c r="R15" s="78">
        <v>2.1499999999999998E-2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239</v>
      </c>
      <c r="H16" s="77">
        <v>0.5</v>
      </c>
      <c r="I16" t="s">
        <v>102</v>
      </c>
      <c r="J16" s="78">
        <v>2.75E-2</v>
      </c>
      <c r="K16" s="78">
        <v>-4.2099999999999999E-2</v>
      </c>
      <c r="L16" s="77">
        <v>36555916</v>
      </c>
      <c r="M16" s="77">
        <v>112.76</v>
      </c>
      <c r="N16" s="77">
        <v>0</v>
      </c>
      <c r="O16" s="77">
        <v>41220.450881600002</v>
      </c>
      <c r="P16" s="78">
        <v>2.0999999999999999E-3</v>
      </c>
      <c r="Q16" s="78">
        <v>4.2000000000000003E-2</v>
      </c>
      <c r="R16" s="78">
        <v>1.2699999999999999E-2</v>
      </c>
    </row>
    <row r="17" spans="2:18">
      <c r="B17" t="s">
        <v>242</v>
      </c>
      <c r="C17" t="s">
        <v>243</v>
      </c>
      <c r="D17" t="s">
        <v>100</v>
      </c>
      <c r="E17" t="s">
        <v>238</v>
      </c>
      <c r="G17" t="s">
        <v>239</v>
      </c>
      <c r="H17" s="77">
        <v>1.48</v>
      </c>
      <c r="I17" t="s">
        <v>102</v>
      </c>
      <c r="J17" s="78">
        <v>1.7500000000000002E-2</v>
      </c>
      <c r="K17" s="78">
        <v>-2.7099999999999999E-2</v>
      </c>
      <c r="L17" s="77">
        <v>68367437.920000002</v>
      </c>
      <c r="M17" s="77">
        <v>113.7</v>
      </c>
      <c r="N17" s="77">
        <v>0</v>
      </c>
      <c r="O17" s="77">
        <v>77733.776915039998</v>
      </c>
      <c r="P17" s="78">
        <v>3.5000000000000001E-3</v>
      </c>
      <c r="Q17" s="78">
        <v>7.9100000000000004E-2</v>
      </c>
      <c r="R17" s="78">
        <v>2.4E-2</v>
      </c>
    </row>
    <row r="18" spans="2:18">
      <c r="B18" t="s">
        <v>244</v>
      </c>
      <c r="C18" t="s">
        <v>245</v>
      </c>
      <c r="D18" t="s">
        <v>100</v>
      </c>
      <c r="E18" t="s">
        <v>238</v>
      </c>
      <c r="G18" t="s">
        <v>246</v>
      </c>
      <c r="H18" s="77">
        <v>7.04</v>
      </c>
      <c r="I18" t="s">
        <v>102</v>
      </c>
      <c r="J18" s="78">
        <v>5.0000000000000001E-3</v>
      </c>
      <c r="K18" s="78">
        <v>-9.4000000000000004E-3</v>
      </c>
      <c r="L18" s="77">
        <v>40051450</v>
      </c>
      <c r="M18" s="77">
        <v>115.28</v>
      </c>
      <c r="N18" s="77">
        <v>0</v>
      </c>
      <c r="O18" s="77">
        <v>46171.311560000002</v>
      </c>
      <c r="P18" s="78">
        <v>2E-3</v>
      </c>
      <c r="Q18" s="78">
        <v>4.7E-2</v>
      </c>
      <c r="R18" s="78">
        <v>1.4200000000000001E-2</v>
      </c>
    </row>
    <row r="19" spans="2:18">
      <c r="B19" t="s">
        <v>247</v>
      </c>
      <c r="C19" t="s">
        <v>248</v>
      </c>
      <c r="D19" t="s">
        <v>100</v>
      </c>
      <c r="E19" t="s">
        <v>238</v>
      </c>
      <c r="G19" t="s">
        <v>249</v>
      </c>
      <c r="H19" s="77">
        <v>4.33</v>
      </c>
      <c r="I19" t="s">
        <v>102</v>
      </c>
      <c r="J19" s="78">
        <v>1E-3</v>
      </c>
      <c r="K19" s="78">
        <v>-1.6E-2</v>
      </c>
      <c r="L19" s="77">
        <v>33085000</v>
      </c>
      <c r="M19" s="77">
        <v>111.76</v>
      </c>
      <c r="N19" s="77">
        <v>0</v>
      </c>
      <c r="O19" s="77">
        <v>36975.796000000002</v>
      </c>
      <c r="P19" s="78">
        <v>2.5999999999999999E-3</v>
      </c>
      <c r="Q19" s="78">
        <v>3.7600000000000001E-2</v>
      </c>
      <c r="R19" s="78">
        <v>1.14E-2</v>
      </c>
    </row>
    <row r="20" spans="2:18">
      <c r="B20" t="s">
        <v>250</v>
      </c>
      <c r="C20" t="s">
        <v>251</v>
      </c>
      <c r="D20" t="s">
        <v>100</v>
      </c>
      <c r="E20" t="s">
        <v>238</v>
      </c>
      <c r="G20" t="s">
        <v>252</v>
      </c>
      <c r="H20" s="77">
        <v>3.55</v>
      </c>
      <c r="I20" t="s">
        <v>102</v>
      </c>
      <c r="J20" s="78">
        <v>7.4999999999999997E-3</v>
      </c>
      <c r="K20" s="78">
        <v>-1.78E-2</v>
      </c>
      <c r="L20" s="77">
        <v>63739440</v>
      </c>
      <c r="M20" s="77">
        <v>114.28</v>
      </c>
      <c r="N20" s="77">
        <v>0</v>
      </c>
      <c r="O20" s="77">
        <v>72841.432031999997</v>
      </c>
      <c r="P20" s="78">
        <v>2.8999999999999998E-3</v>
      </c>
      <c r="Q20" s="78">
        <v>7.4099999999999999E-2</v>
      </c>
      <c r="R20" s="78">
        <v>2.2499999999999999E-2</v>
      </c>
    </row>
    <row r="21" spans="2:18">
      <c r="B21" t="s">
        <v>253</v>
      </c>
      <c r="C21" t="s">
        <v>254</v>
      </c>
      <c r="D21" t="s">
        <v>100</v>
      </c>
      <c r="E21" t="s">
        <v>238</v>
      </c>
      <c r="G21" t="s">
        <v>255</v>
      </c>
      <c r="H21" s="77">
        <v>9.6300000000000008</v>
      </c>
      <c r="I21" t="s">
        <v>102</v>
      </c>
      <c r="J21" s="78">
        <v>1E-3</v>
      </c>
      <c r="K21" s="78">
        <v>-5.7000000000000002E-3</v>
      </c>
      <c r="L21" s="77">
        <v>8300000</v>
      </c>
      <c r="M21" s="77">
        <v>110.66</v>
      </c>
      <c r="N21" s="77">
        <v>0</v>
      </c>
      <c r="O21" s="77">
        <v>9184.7800000000007</v>
      </c>
      <c r="P21" s="78">
        <v>6.9999999999999999E-4</v>
      </c>
      <c r="Q21" s="78">
        <v>9.2999999999999992E-3</v>
      </c>
      <c r="R21" s="78">
        <v>2.8E-3</v>
      </c>
    </row>
    <row r="22" spans="2:18">
      <c r="B22" t="s">
        <v>256</v>
      </c>
      <c r="C22" t="s">
        <v>257</v>
      </c>
      <c r="D22" t="s">
        <v>100</v>
      </c>
      <c r="E22" t="s">
        <v>238</v>
      </c>
      <c r="G22" t="s">
        <v>258</v>
      </c>
      <c r="H22" s="77">
        <v>5.07</v>
      </c>
      <c r="I22" t="s">
        <v>102</v>
      </c>
      <c r="J22" s="78">
        <v>7.4999999999999997E-3</v>
      </c>
      <c r="K22" s="78">
        <v>-2.3199999999999998E-2</v>
      </c>
      <c r="L22" s="77">
        <v>26618515</v>
      </c>
      <c r="M22" s="77">
        <v>117.67</v>
      </c>
      <c r="N22" s="77">
        <v>0</v>
      </c>
      <c r="O22" s="77">
        <v>31322.006600500001</v>
      </c>
      <c r="P22" s="78">
        <v>1.2999999999999999E-3</v>
      </c>
      <c r="Q22" s="78">
        <v>3.1899999999999998E-2</v>
      </c>
      <c r="R22" s="78">
        <v>9.7000000000000003E-3</v>
      </c>
    </row>
    <row r="23" spans="2:18">
      <c r="B23" t="s">
        <v>259</v>
      </c>
      <c r="C23" t="s">
        <v>260</v>
      </c>
      <c r="D23" t="s">
        <v>100</v>
      </c>
      <c r="E23" t="s">
        <v>238</v>
      </c>
      <c r="G23" t="s">
        <v>261</v>
      </c>
      <c r="H23" s="77">
        <v>20.83</v>
      </c>
      <c r="I23" t="s">
        <v>102</v>
      </c>
      <c r="J23" s="78">
        <v>0.01</v>
      </c>
      <c r="K23" s="78">
        <v>4.0000000000000001E-3</v>
      </c>
      <c r="L23" s="77">
        <v>3171612</v>
      </c>
      <c r="M23" s="77">
        <v>119.34</v>
      </c>
      <c r="N23" s="77">
        <v>0</v>
      </c>
      <c r="O23" s="77">
        <v>3785.0017607999998</v>
      </c>
      <c r="P23" s="78">
        <v>2.0000000000000001E-4</v>
      </c>
      <c r="Q23" s="78">
        <v>3.8999999999999998E-3</v>
      </c>
      <c r="R23" s="78">
        <v>1.1999999999999999E-3</v>
      </c>
    </row>
    <row r="24" spans="2:18">
      <c r="B24" s="79" t="s">
        <v>262</v>
      </c>
      <c r="C24" s="16"/>
      <c r="D24" s="16"/>
      <c r="H24" s="81">
        <v>3.51</v>
      </c>
      <c r="K24" s="80">
        <v>1.2500000000000001E-2</v>
      </c>
      <c r="L24" s="81">
        <v>584452418.54999995</v>
      </c>
      <c r="N24" s="81">
        <v>0</v>
      </c>
      <c r="O24" s="81">
        <v>584910.66033878503</v>
      </c>
      <c r="Q24" s="80">
        <v>0.59540000000000004</v>
      </c>
      <c r="R24" s="80">
        <v>0.18029999999999999</v>
      </c>
    </row>
    <row r="25" spans="2:18">
      <c r="B25" s="79" t="s">
        <v>263</v>
      </c>
      <c r="C25" s="16"/>
      <c r="D25" s="16"/>
      <c r="H25" s="81">
        <v>0.69</v>
      </c>
      <c r="K25" s="80">
        <v>4.7999999999999996E-3</v>
      </c>
      <c r="L25" s="81">
        <v>63793202</v>
      </c>
      <c r="N25" s="81">
        <v>0</v>
      </c>
      <c r="O25" s="81">
        <v>63568.372312</v>
      </c>
      <c r="Q25" s="80">
        <v>6.4699999999999994E-2</v>
      </c>
      <c r="R25" s="80">
        <v>1.9599999999999999E-2</v>
      </c>
    </row>
    <row r="26" spans="2:18">
      <c r="B26" t="s">
        <v>264</v>
      </c>
      <c r="C26" t="s">
        <v>265</v>
      </c>
      <c r="D26" t="s">
        <v>100</v>
      </c>
      <c r="E26" t="s">
        <v>238</v>
      </c>
      <c r="G26" t="s">
        <v>258</v>
      </c>
      <c r="H26" s="77">
        <v>0.76</v>
      </c>
      <c r="I26" t="s">
        <v>102</v>
      </c>
      <c r="J26" s="78">
        <v>0</v>
      </c>
      <c r="K26" s="78">
        <v>4.7000000000000002E-3</v>
      </c>
      <c r="L26" s="77">
        <v>2623316</v>
      </c>
      <c r="M26" s="77">
        <v>99.64</v>
      </c>
      <c r="N26" s="77">
        <v>0</v>
      </c>
      <c r="O26" s="77">
        <v>2613.8720623999998</v>
      </c>
      <c r="P26" s="78">
        <v>2.0000000000000001E-4</v>
      </c>
      <c r="Q26" s="78">
        <v>2.7000000000000001E-3</v>
      </c>
      <c r="R26" s="78">
        <v>8.0000000000000004E-4</v>
      </c>
    </row>
    <row r="27" spans="2:18">
      <c r="B27" t="s">
        <v>266</v>
      </c>
      <c r="C27" t="s">
        <v>267</v>
      </c>
      <c r="D27" t="s">
        <v>100</v>
      </c>
      <c r="E27" t="s">
        <v>238</v>
      </c>
      <c r="G27" t="s">
        <v>258</v>
      </c>
      <c r="H27" s="77">
        <v>0.59</v>
      </c>
      <c r="I27" t="s">
        <v>102</v>
      </c>
      <c r="J27" s="78">
        <v>0</v>
      </c>
      <c r="K27" s="78">
        <v>2.8999999999999998E-3</v>
      </c>
      <c r="L27" s="77">
        <v>13865993</v>
      </c>
      <c r="M27" s="77">
        <v>99.83</v>
      </c>
      <c r="N27" s="77">
        <v>0</v>
      </c>
      <c r="O27" s="77">
        <v>13842.4208119</v>
      </c>
      <c r="P27" s="78">
        <v>1.2999999999999999E-3</v>
      </c>
      <c r="Q27" s="78">
        <v>1.41E-2</v>
      </c>
      <c r="R27" s="78">
        <v>4.3E-3</v>
      </c>
    </row>
    <row r="28" spans="2:18">
      <c r="B28" t="s">
        <v>268</v>
      </c>
      <c r="C28" t="s">
        <v>269</v>
      </c>
      <c r="D28" t="s">
        <v>100</v>
      </c>
      <c r="E28" t="s">
        <v>238</v>
      </c>
      <c r="G28" t="s">
        <v>270</v>
      </c>
      <c r="H28" s="77">
        <v>0.69</v>
      </c>
      <c r="I28" t="s">
        <v>102</v>
      </c>
      <c r="J28" s="78">
        <v>0</v>
      </c>
      <c r="K28" s="78">
        <v>4.4999999999999997E-3</v>
      </c>
      <c r="L28" s="77">
        <v>4853948</v>
      </c>
      <c r="M28" s="77">
        <v>99.69</v>
      </c>
      <c r="N28" s="77">
        <v>0</v>
      </c>
      <c r="O28" s="77">
        <v>4838.9007611999996</v>
      </c>
      <c r="P28" s="78">
        <v>4.0000000000000002E-4</v>
      </c>
      <c r="Q28" s="78">
        <v>4.8999999999999998E-3</v>
      </c>
      <c r="R28" s="78">
        <v>1.5E-3</v>
      </c>
    </row>
    <row r="29" spans="2:18">
      <c r="B29" t="s">
        <v>271</v>
      </c>
      <c r="C29" t="s">
        <v>272</v>
      </c>
      <c r="D29" t="s">
        <v>100</v>
      </c>
      <c r="E29" t="s">
        <v>238</v>
      </c>
      <c r="G29" t="s">
        <v>273</v>
      </c>
      <c r="H29" s="77">
        <v>0.27</v>
      </c>
      <c r="I29" t="s">
        <v>102</v>
      </c>
      <c r="J29" s="78">
        <v>0</v>
      </c>
      <c r="K29" s="78">
        <v>1.1000000000000001E-3</v>
      </c>
      <c r="L29" s="77">
        <v>2399545</v>
      </c>
      <c r="M29" s="77">
        <v>99.97</v>
      </c>
      <c r="N29" s="77">
        <v>0</v>
      </c>
      <c r="O29" s="77">
        <v>2398.8251365000001</v>
      </c>
      <c r="P29" s="78">
        <v>2.9999999999999997E-4</v>
      </c>
      <c r="Q29" s="78">
        <v>2.3999999999999998E-3</v>
      </c>
      <c r="R29" s="78">
        <v>6.9999999999999999E-4</v>
      </c>
    </row>
    <row r="30" spans="2:18">
      <c r="B30" t="s">
        <v>274</v>
      </c>
      <c r="C30" t="s">
        <v>275</v>
      </c>
      <c r="D30" t="s">
        <v>100</v>
      </c>
      <c r="E30" t="s">
        <v>238</v>
      </c>
      <c r="G30" t="s">
        <v>276</v>
      </c>
      <c r="H30" s="77">
        <v>0.86</v>
      </c>
      <c r="I30" t="s">
        <v>102</v>
      </c>
      <c r="J30" s="78">
        <v>0</v>
      </c>
      <c r="K30" s="78">
        <v>6.3E-3</v>
      </c>
      <c r="L30" s="77">
        <v>12329400</v>
      </c>
      <c r="M30" s="77">
        <v>99.46</v>
      </c>
      <c r="N30" s="77">
        <v>0</v>
      </c>
      <c r="O30" s="77">
        <v>12262.821239999999</v>
      </c>
      <c r="P30" s="78">
        <v>1E-3</v>
      </c>
      <c r="Q30" s="78">
        <v>1.2500000000000001E-2</v>
      </c>
      <c r="R30" s="78">
        <v>3.8E-3</v>
      </c>
    </row>
    <row r="31" spans="2:18">
      <c r="B31" t="s">
        <v>277</v>
      </c>
      <c r="C31" t="s">
        <v>278</v>
      </c>
      <c r="D31" t="s">
        <v>100</v>
      </c>
      <c r="E31" t="s">
        <v>238</v>
      </c>
      <c r="G31" t="s">
        <v>279</v>
      </c>
      <c r="H31" s="77">
        <v>0.02</v>
      </c>
      <c r="I31" t="s">
        <v>102</v>
      </c>
      <c r="J31" s="78">
        <v>0</v>
      </c>
      <c r="K31" s="78">
        <v>6.1000000000000004E-3</v>
      </c>
      <c r="L31" s="77">
        <v>4170000</v>
      </c>
      <c r="M31" s="77">
        <v>99.99</v>
      </c>
      <c r="N31" s="77">
        <v>0</v>
      </c>
      <c r="O31" s="77">
        <v>4169.5829999999996</v>
      </c>
      <c r="P31" s="78">
        <v>4.0000000000000002E-4</v>
      </c>
      <c r="Q31" s="78">
        <v>4.1999999999999997E-3</v>
      </c>
      <c r="R31" s="78">
        <v>1.2999999999999999E-3</v>
      </c>
    </row>
    <row r="32" spans="2:18">
      <c r="B32" t="s">
        <v>280</v>
      </c>
      <c r="C32" t="s">
        <v>281</v>
      </c>
      <c r="D32" t="s">
        <v>100</v>
      </c>
      <c r="E32" t="s">
        <v>238</v>
      </c>
      <c r="G32" t="s">
        <v>282</v>
      </c>
      <c r="H32" s="77">
        <v>0.92</v>
      </c>
      <c r="I32" t="s">
        <v>102</v>
      </c>
      <c r="J32" s="78">
        <v>0</v>
      </c>
      <c r="K32" s="78">
        <v>6.3E-3</v>
      </c>
      <c r="L32" s="77">
        <v>18150000</v>
      </c>
      <c r="M32" s="77">
        <v>99.42</v>
      </c>
      <c r="N32" s="77">
        <v>0</v>
      </c>
      <c r="O32" s="77">
        <v>18044.73</v>
      </c>
      <c r="P32" s="78">
        <v>1.6999999999999999E-3</v>
      </c>
      <c r="Q32" s="78">
        <v>1.84E-2</v>
      </c>
      <c r="R32" s="78">
        <v>5.5999999999999999E-3</v>
      </c>
    </row>
    <row r="33" spans="2:18">
      <c r="B33" t="s">
        <v>283</v>
      </c>
      <c r="C33" t="s">
        <v>284</v>
      </c>
      <c r="D33" t="s">
        <v>100</v>
      </c>
      <c r="E33" t="s">
        <v>238</v>
      </c>
      <c r="G33" t="s">
        <v>285</v>
      </c>
      <c r="H33" s="77">
        <v>0.44</v>
      </c>
      <c r="I33" t="s">
        <v>102</v>
      </c>
      <c r="J33" s="78">
        <v>0</v>
      </c>
      <c r="K33" s="78">
        <v>1.6000000000000001E-3</v>
      </c>
      <c r="L33" s="77">
        <v>5401000</v>
      </c>
      <c r="M33" s="77">
        <v>99.93</v>
      </c>
      <c r="N33" s="77">
        <v>0</v>
      </c>
      <c r="O33" s="77">
        <v>5397.2192999999997</v>
      </c>
      <c r="P33" s="78">
        <v>5.9999999999999995E-4</v>
      </c>
      <c r="Q33" s="78">
        <v>5.4999999999999997E-3</v>
      </c>
      <c r="R33" s="78">
        <v>1.6999999999999999E-3</v>
      </c>
    </row>
    <row r="34" spans="2:18">
      <c r="B34" s="79" t="s">
        <v>286</v>
      </c>
      <c r="C34" s="16"/>
      <c r="D34" s="16"/>
      <c r="H34" s="81">
        <v>3.86</v>
      </c>
      <c r="K34" s="80">
        <v>1.35E-2</v>
      </c>
      <c r="L34" s="81">
        <v>519894029.55000001</v>
      </c>
      <c r="N34" s="81">
        <v>0</v>
      </c>
      <c r="O34" s="81">
        <v>520578.70791948499</v>
      </c>
      <c r="Q34" s="80">
        <v>0.52990000000000004</v>
      </c>
      <c r="R34" s="80">
        <v>0.1605</v>
      </c>
    </row>
    <row r="35" spans="2:18">
      <c r="B35" t="s">
        <v>287</v>
      </c>
      <c r="C35" t="s">
        <v>288</v>
      </c>
      <c r="D35" t="s">
        <v>100</v>
      </c>
      <c r="E35" t="s">
        <v>238</v>
      </c>
      <c r="G35" t="s">
        <v>289</v>
      </c>
      <c r="H35" s="77">
        <v>3.88</v>
      </c>
      <c r="I35" t="s">
        <v>102</v>
      </c>
      <c r="J35" s="78">
        <v>5.0000000000000001E-3</v>
      </c>
      <c r="K35" s="78">
        <v>1.6400000000000001E-2</v>
      </c>
      <c r="L35" s="77">
        <v>6274000</v>
      </c>
      <c r="M35" s="77">
        <v>95.76</v>
      </c>
      <c r="N35" s="77">
        <v>0</v>
      </c>
      <c r="O35" s="77">
        <v>6007.9823999999999</v>
      </c>
      <c r="P35" s="78">
        <v>5.0000000000000001E-4</v>
      </c>
      <c r="Q35" s="78">
        <v>6.1000000000000004E-3</v>
      </c>
      <c r="R35" s="78">
        <v>1.9E-3</v>
      </c>
    </row>
    <row r="36" spans="2:18">
      <c r="B36" t="s">
        <v>290</v>
      </c>
      <c r="C36" t="s">
        <v>291</v>
      </c>
      <c r="D36" t="s">
        <v>100</v>
      </c>
      <c r="E36" t="s">
        <v>238</v>
      </c>
      <c r="G36" t="s">
        <v>292</v>
      </c>
      <c r="H36" s="77">
        <v>2.58</v>
      </c>
      <c r="I36" t="s">
        <v>102</v>
      </c>
      <c r="J36" s="78">
        <v>4.0000000000000001E-3</v>
      </c>
      <c r="K36" s="78">
        <v>1.47E-2</v>
      </c>
      <c r="L36" s="77">
        <v>26752000</v>
      </c>
      <c r="M36" s="77">
        <v>97.46</v>
      </c>
      <c r="N36" s="77">
        <v>0</v>
      </c>
      <c r="O36" s="77">
        <v>26072.499199999998</v>
      </c>
      <c r="P36" s="78">
        <v>2.5000000000000001E-3</v>
      </c>
      <c r="Q36" s="78">
        <v>2.6499999999999999E-2</v>
      </c>
      <c r="R36" s="78">
        <v>8.0000000000000002E-3</v>
      </c>
    </row>
    <row r="37" spans="2:18">
      <c r="B37" t="s">
        <v>293</v>
      </c>
      <c r="C37" t="s">
        <v>294</v>
      </c>
      <c r="D37" t="s">
        <v>100</v>
      </c>
      <c r="E37" t="s">
        <v>238</v>
      </c>
      <c r="G37" t="s">
        <v>295</v>
      </c>
      <c r="H37" s="77">
        <v>4.8099999999999996</v>
      </c>
      <c r="I37" t="s">
        <v>102</v>
      </c>
      <c r="J37" s="78">
        <v>0.02</v>
      </c>
      <c r="K37" s="78">
        <v>1.72E-2</v>
      </c>
      <c r="L37" s="77">
        <v>55680634</v>
      </c>
      <c r="M37" s="77">
        <v>101.32</v>
      </c>
      <c r="N37" s="77">
        <v>0</v>
      </c>
      <c r="O37" s="77">
        <v>56415.618368800002</v>
      </c>
      <c r="P37" s="78">
        <v>2.8E-3</v>
      </c>
      <c r="Q37" s="78">
        <v>5.74E-2</v>
      </c>
      <c r="R37" s="78">
        <v>1.7399999999999999E-2</v>
      </c>
    </row>
    <row r="38" spans="2:18">
      <c r="B38" t="s">
        <v>296</v>
      </c>
      <c r="C38" t="s">
        <v>297</v>
      </c>
      <c r="D38" t="s">
        <v>100</v>
      </c>
      <c r="E38" t="s">
        <v>238</v>
      </c>
      <c r="G38" t="s">
        <v>298</v>
      </c>
      <c r="H38" s="77">
        <v>7.72</v>
      </c>
      <c r="I38" t="s">
        <v>102</v>
      </c>
      <c r="J38" s="78">
        <v>0.01</v>
      </c>
      <c r="K38" s="78">
        <v>2.0199999999999999E-2</v>
      </c>
      <c r="L38" s="77">
        <v>41467862</v>
      </c>
      <c r="M38" s="77">
        <v>92.63</v>
      </c>
      <c r="N38" s="77">
        <v>0</v>
      </c>
      <c r="O38" s="77">
        <v>38411.680570600001</v>
      </c>
      <c r="P38" s="78">
        <v>1.6999999999999999E-3</v>
      </c>
      <c r="Q38" s="78">
        <v>3.9100000000000003E-2</v>
      </c>
      <c r="R38" s="78">
        <v>1.18E-2</v>
      </c>
    </row>
    <row r="39" spans="2:18">
      <c r="B39" t="s">
        <v>299</v>
      </c>
      <c r="C39" t="s">
        <v>300</v>
      </c>
      <c r="D39" t="s">
        <v>100</v>
      </c>
      <c r="E39" t="s">
        <v>238</v>
      </c>
      <c r="G39" t="s">
        <v>301</v>
      </c>
      <c r="H39" s="77">
        <v>17.21</v>
      </c>
      <c r="I39" t="s">
        <v>102</v>
      </c>
      <c r="J39" s="78">
        <v>3.7499999999999999E-2</v>
      </c>
      <c r="K39" s="78">
        <v>2.98E-2</v>
      </c>
      <c r="L39" s="77">
        <v>13722590</v>
      </c>
      <c r="M39" s="77">
        <v>113.4</v>
      </c>
      <c r="N39" s="77">
        <v>0</v>
      </c>
      <c r="O39" s="77">
        <v>15561.41706</v>
      </c>
      <c r="P39" s="78">
        <v>5.0000000000000001E-4</v>
      </c>
      <c r="Q39" s="78">
        <v>1.5800000000000002E-2</v>
      </c>
      <c r="R39" s="78">
        <v>4.7999999999999996E-3</v>
      </c>
    </row>
    <row r="40" spans="2:18">
      <c r="B40" t="s">
        <v>302</v>
      </c>
      <c r="C40" t="s">
        <v>303</v>
      </c>
      <c r="D40" t="s">
        <v>100</v>
      </c>
      <c r="E40" t="s">
        <v>238</v>
      </c>
      <c r="G40" t="s">
        <v>304</v>
      </c>
      <c r="H40" s="77">
        <v>9.43</v>
      </c>
      <c r="I40" t="s">
        <v>102</v>
      </c>
      <c r="J40" s="78">
        <v>1.2999999999999999E-2</v>
      </c>
      <c r="K40" s="78">
        <v>2.1700000000000001E-2</v>
      </c>
      <c r="L40" s="77">
        <v>19657907</v>
      </c>
      <c r="M40" s="77">
        <v>92.79</v>
      </c>
      <c r="N40" s="77">
        <v>0</v>
      </c>
      <c r="O40" s="77">
        <v>18240.571905299999</v>
      </c>
      <c r="P40" s="78">
        <v>3.8E-3</v>
      </c>
      <c r="Q40" s="78">
        <v>1.8599999999999998E-2</v>
      </c>
      <c r="R40" s="78">
        <v>5.5999999999999999E-3</v>
      </c>
    </row>
    <row r="41" spans="2:18">
      <c r="B41" t="s">
        <v>305</v>
      </c>
      <c r="C41" t="s">
        <v>306</v>
      </c>
      <c r="D41" t="s">
        <v>100</v>
      </c>
      <c r="E41" t="s">
        <v>238</v>
      </c>
      <c r="G41" t="s">
        <v>307</v>
      </c>
      <c r="H41" s="77">
        <v>13.35</v>
      </c>
      <c r="I41" t="s">
        <v>102</v>
      </c>
      <c r="J41" s="78">
        <v>1.4999999999999999E-2</v>
      </c>
      <c r="K41" s="78">
        <v>2.63E-2</v>
      </c>
      <c r="L41" s="77">
        <v>11517000</v>
      </c>
      <c r="M41" s="77">
        <v>87.22</v>
      </c>
      <c r="N41" s="77">
        <v>0</v>
      </c>
      <c r="O41" s="77">
        <v>10045.127399999999</v>
      </c>
      <c r="P41" s="78">
        <v>5.9999999999999995E-4</v>
      </c>
      <c r="Q41" s="78">
        <v>1.0200000000000001E-2</v>
      </c>
      <c r="R41" s="78">
        <v>3.0999999999999999E-3</v>
      </c>
    </row>
    <row r="42" spans="2:18">
      <c r="B42" t="s">
        <v>308</v>
      </c>
      <c r="C42" t="s">
        <v>309</v>
      </c>
      <c r="D42" t="s">
        <v>100</v>
      </c>
      <c r="E42" t="s">
        <v>238</v>
      </c>
      <c r="G42" t="s">
        <v>310</v>
      </c>
      <c r="H42" s="77">
        <v>0.33</v>
      </c>
      <c r="I42" t="s">
        <v>102</v>
      </c>
      <c r="J42" s="78">
        <v>7.4999999999999997E-3</v>
      </c>
      <c r="K42" s="78">
        <v>1.5E-3</v>
      </c>
      <c r="L42" s="77">
        <v>23452641</v>
      </c>
      <c r="M42" s="77">
        <v>100.7</v>
      </c>
      <c r="N42" s="77">
        <v>0</v>
      </c>
      <c r="O42" s="77">
        <v>23616.809486999999</v>
      </c>
      <c r="P42" s="78">
        <v>1.5E-3</v>
      </c>
      <c r="Q42" s="78">
        <v>2.4E-2</v>
      </c>
      <c r="R42" s="78">
        <v>7.3000000000000001E-3</v>
      </c>
    </row>
    <row r="43" spans="2:18">
      <c r="B43" t="s">
        <v>311</v>
      </c>
      <c r="C43" t="s">
        <v>312</v>
      </c>
      <c r="D43" t="s">
        <v>100</v>
      </c>
      <c r="E43" t="s">
        <v>238</v>
      </c>
      <c r="G43" t="s">
        <v>313</v>
      </c>
      <c r="H43" s="77">
        <v>6.07</v>
      </c>
      <c r="I43" t="s">
        <v>102</v>
      </c>
      <c r="J43" s="78">
        <v>2.2499999999999999E-2</v>
      </c>
      <c r="K43" s="78">
        <v>1.84E-2</v>
      </c>
      <c r="L43" s="77">
        <v>59902570</v>
      </c>
      <c r="M43" s="77">
        <v>103.6</v>
      </c>
      <c r="N43" s="77">
        <v>0</v>
      </c>
      <c r="O43" s="77">
        <v>62059.062519999999</v>
      </c>
      <c r="P43" s="78">
        <v>3.5000000000000001E-3</v>
      </c>
      <c r="Q43" s="78">
        <v>6.3200000000000006E-2</v>
      </c>
      <c r="R43" s="78">
        <v>1.9099999999999999E-2</v>
      </c>
    </row>
    <row r="44" spans="2:18">
      <c r="B44" t="s">
        <v>314</v>
      </c>
      <c r="C44" t="s">
        <v>315</v>
      </c>
      <c r="D44" t="s">
        <v>100</v>
      </c>
      <c r="E44" t="s">
        <v>238</v>
      </c>
      <c r="G44" t="s">
        <v>310</v>
      </c>
      <c r="H44" s="77">
        <v>0.67</v>
      </c>
      <c r="I44" t="s">
        <v>102</v>
      </c>
      <c r="J44" s="78">
        <v>1.2500000000000001E-2</v>
      </c>
      <c r="K44" s="78">
        <v>3.5999999999999999E-3</v>
      </c>
      <c r="L44" s="77">
        <v>57972578</v>
      </c>
      <c r="M44" s="77">
        <v>101.01</v>
      </c>
      <c r="N44" s="77">
        <v>0</v>
      </c>
      <c r="O44" s="77">
        <v>58558.101037799999</v>
      </c>
      <c r="P44" s="78">
        <v>3.7000000000000002E-3</v>
      </c>
      <c r="Q44" s="78">
        <v>5.96E-2</v>
      </c>
      <c r="R44" s="78">
        <v>1.8100000000000002E-2</v>
      </c>
    </row>
    <row r="45" spans="2:18">
      <c r="B45" t="s">
        <v>316</v>
      </c>
      <c r="C45" t="s">
        <v>317</v>
      </c>
      <c r="D45" t="s">
        <v>100</v>
      </c>
      <c r="E45" t="s">
        <v>238</v>
      </c>
      <c r="G45" t="s">
        <v>310</v>
      </c>
      <c r="H45" s="77">
        <v>1.65</v>
      </c>
      <c r="I45" t="s">
        <v>102</v>
      </c>
      <c r="J45" s="78">
        <v>1.4999999999999999E-2</v>
      </c>
      <c r="K45" s="78">
        <v>1.1900000000000001E-2</v>
      </c>
      <c r="L45" s="77">
        <v>21033108</v>
      </c>
      <c r="M45" s="77">
        <v>101</v>
      </c>
      <c r="N45" s="77">
        <v>0</v>
      </c>
      <c r="O45" s="77">
        <v>21243.43908</v>
      </c>
      <c r="P45" s="78">
        <v>1.1000000000000001E-3</v>
      </c>
      <c r="Q45" s="78">
        <v>2.1600000000000001E-2</v>
      </c>
      <c r="R45" s="78">
        <v>6.4999999999999997E-3</v>
      </c>
    </row>
    <row r="46" spans="2:18">
      <c r="B46" t="s">
        <v>318</v>
      </c>
      <c r="C46" t="s">
        <v>319</v>
      </c>
      <c r="D46" t="s">
        <v>100</v>
      </c>
      <c r="E46" t="s">
        <v>238</v>
      </c>
      <c r="G46" t="s">
        <v>310</v>
      </c>
      <c r="H46" s="77">
        <v>1</v>
      </c>
      <c r="I46" t="s">
        <v>102</v>
      </c>
      <c r="J46" s="78">
        <v>4.2500000000000003E-2</v>
      </c>
      <c r="K46" s="78">
        <v>7.4999999999999997E-3</v>
      </c>
      <c r="L46" s="77">
        <v>48152581.549999997</v>
      </c>
      <c r="M46" s="77">
        <v>103.47</v>
      </c>
      <c r="N46" s="77">
        <v>0</v>
      </c>
      <c r="O46" s="77">
        <v>49823.476129784998</v>
      </c>
      <c r="P46" s="78">
        <v>3.3E-3</v>
      </c>
      <c r="Q46" s="78">
        <v>5.0700000000000002E-2</v>
      </c>
      <c r="R46" s="78">
        <v>1.54E-2</v>
      </c>
    </row>
    <row r="47" spans="2:18">
      <c r="B47" t="s">
        <v>320</v>
      </c>
      <c r="C47" t="s">
        <v>321</v>
      </c>
      <c r="D47" t="s">
        <v>100</v>
      </c>
      <c r="E47" t="s">
        <v>238</v>
      </c>
      <c r="G47" t="s">
        <v>239</v>
      </c>
      <c r="H47" s="77">
        <v>1.97</v>
      </c>
      <c r="I47" t="s">
        <v>102</v>
      </c>
      <c r="J47" s="78">
        <v>3.7499999999999999E-2</v>
      </c>
      <c r="K47" s="78">
        <v>1.37E-2</v>
      </c>
      <c r="L47" s="77">
        <v>26982062</v>
      </c>
      <c r="M47" s="77">
        <v>104.66</v>
      </c>
      <c r="N47" s="77">
        <v>0</v>
      </c>
      <c r="O47" s="77">
        <v>28239.426089199998</v>
      </c>
      <c r="P47" s="78">
        <v>1.1999999999999999E-3</v>
      </c>
      <c r="Q47" s="78">
        <v>2.87E-2</v>
      </c>
      <c r="R47" s="78">
        <v>8.6999999999999994E-3</v>
      </c>
    </row>
    <row r="48" spans="2:18">
      <c r="B48" t="s">
        <v>322</v>
      </c>
      <c r="C48" t="s">
        <v>323</v>
      </c>
      <c r="D48" t="s">
        <v>100</v>
      </c>
      <c r="E48" t="s">
        <v>238</v>
      </c>
      <c r="G48" t="s">
        <v>324</v>
      </c>
      <c r="H48" s="77">
        <v>3.32</v>
      </c>
      <c r="I48" t="s">
        <v>102</v>
      </c>
      <c r="J48" s="78">
        <v>1.7500000000000002E-2</v>
      </c>
      <c r="K48" s="78">
        <v>1.5299999999999999E-2</v>
      </c>
      <c r="L48" s="77">
        <v>15917834</v>
      </c>
      <c r="M48" s="77">
        <v>101.7</v>
      </c>
      <c r="N48" s="77">
        <v>0</v>
      </c>
      <c r="O48" s="77">
        <v>16188.437178</v>
      </c>
      <c r="P48" s="78">
        <v>8.0000000000000004E-4</v>
      </c>
      <c r="Q48" s="78">
        <v>1.6500000000000001E-2</v>
      </c>
      <c r="R48" s="78">
        <v>5.0000000000000001E-3</v>
      </c>
    </row>
    <row r="49" spans="2:18">
      <c r="B49" t="s">
        <v>325</v>
      </c>
      <c r="C49" t="s">
        <v>326</v>
      </c>
      <c r="D49" t="s">
        <v>100</v>
      </c>
      <c r="E49" t="s">
        <v>238</v>
      </c>
      <c r="G49" t="s">
        <v>327</v>
      </c>
      <c r="H49" s="77">
        <v>3.05</v>
      </c>
      <c r="I49" t="s">
        <v>102</v>
      </c>
      <c r="J49" s="78">
        <v>5.0000000000000001E-3</v>
      </c>
      <c r="K49" s="78">
        <v>1.52E-2</v>
      </c>
      <c r="L49" s="77">
        <v>22826552</v>
      </c>
      <c r="M49" s="77">
        <v>97.4</v>
      </c>
      <c r="N49" s="77">
        <v>0</v>
      </c>
      <c r="O49" s="77">
        <v>22233.061647999999</v>
      </c>
      <c r="P49" s="78">
        <v>1.1000000000000001E-3</v>
      </c>
      <c r="Q49" s="78">
        <v>2.2599999999999999E-2</v>
      </c>
      <c r="R49" s="78">
        <v>6.8999999999999999E-3</v>
      </c>
    </row>
    <row r="50" spans="2:18">
      <c r="B50" t="s">
        <v>328</v>
      </c>
      <c r="C50" t="s">
        <v>329</v>
      </c>
      <c r="D50" t="s">
        <v>100</v>
      </c>
      <c r="E50" t="s">
        <v>238</v>
      </c>
      <c r="G50" t="s">
        <v>330</v>
      </c>
      <c r="H50" s="77">
        <v>1.33</v>
      </c>
      <c r="I50" t="s">
        <v>102</v>
      </c>
      <c r="J50" s="78">
        <v>1.5E-3</v>
      </c>
      <c r="K50" s="78">
        <v>1.0200000000000001E-2</v>
      </c>
      <c r="L50" s="77">
        <v>68582110</v>
      </c>
      <c r="M50" s="77">
        <v>98.95</v>
      </c>
      <c r="N50" s="77">
        <v>0</v>
      </c>
      <c r="O50" s="77">
        <v>67861.997845000005</v>
      </c>
      <c r="P50" s="78">
        <v>3.5000000000000001E-3</v>
      </c>
      <c r="Q50" s="78">
        <v>6.9099999999999995E-2</v>
      </c>
      <c r="R50" s="78">
        <v>2.0899999999999998E-2</v>
      </c>
    </row>
    <row r="51" spans="2:18">
      <c r="B51" s="79" t="s">
        <v>331</v>
      </c>
      <c r="C51" s="16"/>
      <c r="D51" s="16"/>
      <c r="H51" s="81">
        <v>4.17</v>
      </c>
      <c r="K51" s="80">
        <v>5.0000000000000001E-4</v>
      </c>
      <c r="L51" s="81">
        <v>765187</v>
      </c>
      <c r="N51" s="81">
        <v>0</v>
      </c>
      <c r="O51" s="81">
        <v>763.58010730000001</v>
      </c>
      <c r="Q51" s="80">
        <v>8.0000000000000004E-4</v>
      </c>
      <c r="R51" s="80">
        <v>2.0000000000000001E-4</v>
      </c>
    </row>
    <row r="52" spans="2:18">
      <c r="B52" t="s">
        <v>332</v>
      </c>
      <c r="C52" t="s">
        <v>333</v>
      </c>
      <c r="D52" t="s">
        <v>100</v>
      </c>
      <c r="E52" t="s">
        <v>238</v>
      </c>
      <c r="G52" t="s">
        <v>334</v>
      </c>
      <c r="H52" s="77">
        <v>4.17</v>
      </c>
      <c r="I52" t="s">
        <v>102</v>
      </c>
      <c r="J52" s="78">
        <v>0</v>
      </c>
      <c r="K52" s="78">
        <v>5.0000000000000001E-4</v>
      </c>
      <c r="L52" s="77">
        <v>765187</v>
      </c>
      <c r="M52" s="77">
        <v>99.79</v>
      </c>
      <c r="N52" s="77">
        <v>0</v>
      </c>
      <c r="O52" s="77">
        <v>763.58010730000001</v>
      </c>
      <c r="P52" s="78">
        <v>0</v>
      </c>
      <c r="Q52" s="78">
        <v>8.0000000000000004E-4</v>
      </c>
      <c r="R52" s="78">
        <v>2.0000000000000001E-4</v>
      </c>
    </row>
    <row r="53" spans="2:18">
      <c r="B53" s="79" t="s">
        <v>335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212</v>
      </c>
      <c r="C54" t="s">
        <v>212</v>
      </c>
      <c r="D54" s="16"/>
      <c r="E54" t="s">
        <v>212</v>
      </c>
      <c r="H54" s="77">
        <v>0</v>
      </c>
      <c r="I54" t="s">
        <v>212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231</v>
      </c>
      <c r="C55" s="16"/>
      <c r="D55" s="16"/>
      <c r="H55" s="81">
        <v>3.08</v>
      </c>
      <c r="K55" s="80">
        <v>-3.8999999999999998E-3</v>
      </c>
      <c r="L55" s="81">
        <v>2330000</v>
      </c>
      <c r="N55" s="81">
        <v>0</v>
      </c>
      <c r="O55" s="81">
        <v>8515.8002584000005</v>
      </c>
      <c r="Q55" s="80">
        <v>8.6999999999999994E-3</v>
      </c>
      <c r="R55" s="80">
        <v>2.5999999999999999E-3</v>
      </c>
    </row>
    <row r="56" spans="2:18">
      <c r="B56" s="79" t="s">
        <v>336</v>
      </c>
      <c r="C56" s="16"/>
      <c r="D56" s="16"/>
      <c r="H56" s="81">
        <v>3.08</v>
      </c>
      <c r="K56" s="80">
        <v>-3.8999999999999998E-3</v>
      </c>
      <c r="L56" s="81">
        <v>2330000</v>
      </c>
      <c r="N56" s="81">
        <v>0</v>
      </c>
      <c r="O56" s="81">
        <v>8515.8002584000005</v>
      </c>
      <c r="Q56" s="80">
        <v>8.6999999999999994E-3</v>
      </c>
      <c r="R56" s="80">
        <v>2.5999999999999999E-3</v>
      </c>
    </row>
    <row r="57" spans="2:18">
      <c r="B57" t="s">
        <v>337</v>
      </c>
      <c r="C57" t="s">
        <v>338</v>
      </c>
      <c r="D57" t="s">
        <v>100</v>
      </c>
      <c r="E57" t="s">
        <v>339</v>
      </c>
      <c r="F57" t="s">
        <v>207</v>
      </c>
      <c r="H57" s="77">
        <v>1.81</v>
      </c>
      <c r="I57" t="s">
        <v>102</v>
      </c>
      <c r="J57" s="78">
        <v>2.8799999999999999E-2</v>
      </c>
      <c r="K57" s="78">
        <v>-1.6899999999999998E-2</v>
      </c>
      <c r="L57" s="77">
        <v>1550000</v>
      </c>
      <c r="M57" s="77">
        <v>385.31</v>
      </c>
      <c r="N57" s="77">
        <v>0</v>
      </c>
      <c r="O57" s="77">
        <v>5972.3050000000003</v>
      </c>
      <c r="P57" s="78">
        <v>4.0000000000000002E-4</v>
      </c>
      <c r="Q57" s="78">
        <v>6.1000000000000004E-3</v>
      </c>
      <c r="R57" s="78">
        <v>1.8E-3</v>
      </c>
    </row>
    <row r="58" spans="2:18">
      <c r="B58" t="s">
        <v>340</v>
      </c>
      <c r="C58" t="s">
        <v>341</v>
      </c>
      <c r="D58" t="s">
        <v>100</v>
      </c>
      <c r="E58" t="s">
        <v>339</v>
      </c>
      <c r="F58" t="s">
        <v>207</v>
      </c>
      <c r="H58" s="77">
        <v>7.42</v>
      </c>
      <c r="I58" t="s">
        <v>102</v>
      </c>
      <c r="J58" s="78">
        <v>2.75E-2</v>
      </c>
      <c r="K58" s="78">
        <v>2.3E-2</v>
      </c>
      <c r="L58" s="77">
        <v>150000</v>
      </c>
      <c r="M58" s="77">
        <v>332.84</v>
      </c>
      <c r="N58" s="77">
        <v>0</v>
      </c>
      <c r="O58" s="77">
        <v>499.26</v>
      </c>
      <c r="P58" s="78">
        <v>1E-4</v>
      </c>
      <c r="Q58" s="78">
        <v>5.0000000000000001E-4</v>
      </c>
      <c r="R58" s="78">
        <v>2.0000000000000001E-4</v>
      </c>
    </row>
    <row r="59" spans="2:18">
      <c r="B59" t="s">
        <v>342</v>
      </c>
      <c r="C59" t="s">
        <v>343</v>
      </c>
      <c r="D59" t="s">
        <v>123</v>
      </c>
      <c r="E59" t="s">
        <v>344</v>
      </c>
      <c r="F59" t="s">
        <v>345</v>
      </c>
      <c r="G59" t="s">
        <v>346</v>
      </c>
      <c r="H59" s="77">
        <v>7.09</v>
      </c>
      <c r="I59" t="s">
        <v>106</v>
      </c>
      <c r="J59" s="78">
        <v>2.5000000000000001E-2</v>
      </c>
      <c r="K59" s="78">
        <v>2.8899999999999999E-2</v>
      </c>
      <c r="L59" s="77">
        <v>150000</v>
      </c>
      <c r="M59" s="77">
        <v>97.906999999999996</v>
      </c>
      <c r="N59" s="77">
        <v>0</v>
      </c>
      <c r="O59" s="77">
        <v>466.42894799999999</v>
      </c>
      <c r="P59" s="78">
        <v>2.0000000000000001E-4</v>
      </c>
      <c r="Q59" s="78">
        <v>5.0000000000000001E-4</v>
      </c>
      <c r="R59" s="78">
        <v>1E-4</v>
      </c>
    </row>
    <row r="60" spans="2:18">
      <c r="B60" t="s">
        <v>347</v>
      </c>
      <c r="C60" t="s">
        <v>348</v>
      </c>
      <c r="D60" t="s">
        <v>349</v>
      </c>
      <c r="E60" t="s">
        <v>344</v>
      </c>
      <c r="F60" t="s">
        <v>345</v>
      </c>
      <c r="G60" t="s">
        <v>350</v>
      </c>
      <c r="H60" s="77">
        <v>5.31</v>
      </c>
      <c r="I60" t="s">
        <v>106</v>
      </c>
      <c r="J60" s="78">
        <v>3.2500000000000001E-2</v>
      </c>
      <c r="K60" s="78">
        <v>2.7300000000000001E-2</v>
      </c>
      <c r="L60" s="77">
        <v>480000</v>
      </c>
      <c r="M60" s="77">
        <v>103.498</v>
      </c>
      <c r="N60" s="77">
        <v>0</v>
      </c>
      <c r="O60" s="77">
        <v>1577.8063104</v>
      </c>
      <c r="P60" s="78">
        <v>5.0000000000000001E-4</v>
      </c>
      <c r="Q60" s="78">
        <v>1.6000000000000001E-3</v>
      </c>
      <c r="R60" s="78">
        <v>5.0000000000000001E-4</v>
      </c>
    </row>
    <row r="61" spans="2:18">
      <c r="B61" s="79" t="s">
        <v>351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212</v>
      </c>
      <c r="C62" t="s">
        <v>212</v>
      </c>
      <c r="D62" s="16"/>
      <c r="E62" t="s">
        <v>212</v>
      </c>
      <c r="H62" s="77">
        <v>0</v>
      </c>
      <c r="I62" t="s">
        <v>212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352</v>
      </c>
      <c r="C63" s="16"/>
      <c r="D63" s="16"/>
    </row>
    <row r="64" spans="2:18">
      <c r="B64" t="s">
        <v>353</v>
      </c>
      <c r="C64" s="16"/>
      <c r="D64" s="16"/>
    </row>
    <row r="65" spans="2:4">
      <c r="B65" t="s">
        <v>354</v>
      </c>
      <c r="C65" s="16"/>
      <c r="D65" s="16"/>
    </row>
    <row r="66" spans="2:4">
      <c r="B66" t="s">
        <v>355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1697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1698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1157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352</v>
      </c>
      <c r="D27" s="16"/>
    </row>
    <row r="28" spans="2:23">
      <c r="B28" t="s">
        <v>353</v>
      </c>
      <c r="D28" s="16"/>
    </row>
    <row r="29" spans="2:23">
      <c r="B29" t="s">
        <v>354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352</v>
      </c>
      <c r="C25" s="16"/>
      <c r="D25" s="16"/>
      <c r="E25" s="16"/>
      <c r="F25" s="16"/>
      <c r="G25" s="16"/>
    </row>
    <row r="26" spans="2:21">
      <c r="B26" t="s">
        <v>353</v>
      </c>
      <c r="C26" s="16"/>
      <c r="D26" s="16"/>
      <c r="E26" s="16"/>
      <c r="F26" s="16"/>
      <c r="G26" s="16"/>
    </row>
    <row r="27" spans="2:21">
      <c r="B27" t="s">
        <v>354</v>
      </c>
      <c r="C27" s="16"/>
      <c r="D27" s="16"/>
      <c r="E27" s="16"/>
      <c r="F27" s="16"/>
      <c r="G27" s="16"/>
    </row>
    <row r="28" spans="2:21">
      <c r="B28" t="s">
        <v>355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796"/>
  <sheetViews>
    <sheetView rightToLeft="1" topLeftCell="A304" workbookViewId="0">
      <selection activeCell="L121" sqref="L121"/>
    </sheetView>
  </sheetViews>
  <sheetFormatPr defaultColWidth="9.140625" defaultRowHeight="18"/>
  <cols>
    <col min="1" max="1" width="6.28515625" style="16" customWidth="1"/>
    <col min="2" max="2" width="83.28515625" style="15" bestFit="1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140625" style="16" customWidth="1"/>
    <col min="23" max="23" width="6" style="16" customWidth="1"/>
    <col min="24" max="24" width="7.85546875" style="16" customWidth="1"/>
    <col min="25" max="25" width="8.140625" style="16" customWidth="1"/>
    <col min="26" max="26" width="6.28515625" style="16" customWidth="1"/>
    <col min="27" max="27" width="8" style="16" customWidth="1"/>
    <col min="28" max="28" width="8.7109375" style="16" customWidth="1"/>
    <col min="29" max="29" width="10" style="16" customWidth="1"/>
    <col min="30" max="30" width="9.5703125" style="16" customWidth="1"/>
    <col min="31" max="31" width="6.140625" style="16" customWidth="1"/>
    <col min="32" max="33" width="5.7109375" style="16" customWidth="1"/>
    <col min="34" max="34" width="6.85546875" style="16" customWidth="1"/>
    <col min="35" max="35" width="6.42578125" style="16" customWidth="1"/>
    <col min="36" max="36" width="6.7109375" style="16" customWidth="1"/>
    <col min="37" max="37" width="7.28515625" style="16" customWidth="1"/>
    <col min="38" max="49" width="5.7109375" style="16" customWidth="1"/>
    <col min="50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3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BG8" s="16"/>
      <c r="BH8" s="16"/>
    </row>
    <row r="9" spans="2:63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F9" s="16"/>
      <c r="BG9" s="16"/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BF10" s="16"/>
      <c r="BG10" s="19"/>
      <c r="BH10" s="16"/>
    </row>
    <row r="11" spans="2:63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3.37</v>
      </c>
      <c r="L11" s="7"/>
      <c r="M11" s="7"/>
      <c r="N11" s="76">
        <v>-7.1999999999999998E-3</v>
      </c>
      <c r="O11" s="75">
        <f>O12+O285</f>
        <v>762729200.23000002</v>
      </c>
      <c r="P11" s="33"/>
      <c r="Q11" s="75">
        <v>1029.3034399999999</v>
      </c>
      <c r="R11" s="75">
        <v>821606.87976991816</v>
      </c>
      <c r="S11" s="7"/>
      <c r="T11" s="76">
        <f>R11/$R$11</f>
        <v>1</v>
      </c>
      <c r="U11" s="76">
        <f>R11/'סכום נכסי הקרן'!$C$42</f>
        <v>0.25313301441479241</v>
      </c>
      <c r="BF11" s="16"/>
      <c r="BG11" s="19"/>
      <c r="BH11" s="16"/>
      <c r="BK11" s="16"/>
    </row>
    <row r="12" spans="2:63" s="85" customFormat="1">
      <c r="B12" s="86" t="s">
        <v>201</v>
      </c>
      <c r="K12" s="87">
        <v>3.32</v>
      </c>
      <c r="N12" s="88">
        <v>-8.3000000000000001E-3</v>
      </c>
      <c r="O12" s="87">
        <f>O13+O143+O268+O283</f>
        <v>757941200.23000002</v>
      </c>
      <c r="Q12" s="87">
        <v>1023.22934</v>
      </c>
      <c r="R12" s="87">
        <v>806493.78127581207</v>
      </c>
      <c r="T12" s="88">
        <f t="shared" ref="T12:T75" si="0">R12/$R$11</f>
        <v>0.98160543823788537</v>
      </c>
      <c r="U12" s="88">
        <f>R12/'סכום נכסי הקרן'!$C$42</f>
        <v>0.24847674354710922</v>
      </c>
    </row>
    <row r="13" spans="2:63" s="85" customFormat="1">
      <c r="B13" s="86" t="s">
        <v>356</v>
      </c>
      <c r="K13" s="87">
        <v>3.97</v>
      </c>
      <c r="N13" s="88">
        <v>-9.2999999999999992E-3</v>
      </c>
      <c r="O13" s="87">
        <f>SUM(O14:O142)</f>
        <v>429048876.04000002</v>
      </c>
      <c r="Q13" s="87">
        <v>500.28338000000002</v>
      </c>
      <c r="R13" s="87">
        <v>471710.05215962231</v>
      </c>
      <c r="T13" s="88">
        <f t="shared" si="0"/>
        <v>0.57413108844916128</v>
      </c>
      <c r="U13" s="88">
        <f>R13/'סכום נכסי הקרן'!$C$42</f>
        <v>0.14533153308838198</v>
      </c>
    </row>
    <row r="14" spans="2:63" s="85" customFormat="1">
      <c r="B14" s="82" t="s">
        <v>360</v>
      </c>
      <c r="C14" s="82" t="s">
        <v>361</v>
      </c>
      <c r="D14" s="82" t="s">
        <v>100</v>
      </c>
      <c r="E14" s="82" t="s">
        <v>123</v>
      </c>
      <c r="F14" s="82" t="s">
        <v>362</v>
      </c>
      <c r="G14" s="82" t="s">
        <v>363</v>
      </c>
      <c r="H14" s="82" t="s">
        <v>206</v>
      </c>
      <c r="I14" s="82" t="s">
        <v>207</v>
      </c>
      <c r="J14" s="82" t="s">
        <v>364</v>
      </c>
      <c r="K14" s="83">
        <v>0.59</v>
      </c>
      <c r="L14" s="82" t="s">
        <v>102</v>
      </c>
      <c r="M14" s="84">
        <v>6.1999999999999998E-3</v>
      </c>
      <c r="N14" s="84">
        <v>-9.9699999999999997E-2</v>
      </c>
      <c r="O14" s="83">
        <v>17247712</v>
      </c>
      <c r="P14" s="83">
        <v>107.04</v>
      </c>
      <c r="Q14" s="83">
        <v>0</v>
      </c>
      <c r="R14" s="83">
        <v>18461.950924799999</v>
      </c>
      <c r="S14" s="84">
        <v>3.5000000000000001E-3</v>
      </c>
      <c r="T14" s="84">
        <f t="shared" si="0"/>
        <v>2.2470540813837956E-2</v>
      </c>
      <c r="U14" s="84">
        <f>R14/'סכום נכסי הקרן'!$C$42</f>
        <v>5.6880357317374234E-3</v>
      </c>
    </row>
    <row r="15" spans="2:63" s="85" customFormat="1">
      <c r="B15" s="82" t="s">
        <v>365</v>
      </c>
      <c r="C15" s="82" t="s">
        <v>366</v>
      </c>
      <c r="D15" s="82" t="s">
        <v>100</v>
      </c>
      <c r="E15" s="82" t="s">
        <v>123</v>
      </c>
      <c r="F15" s="82" t="s">
        <v>362</v>
      </c>
      <c r="G15" s="82" t="s">
        <v>363</v>
      </c>
      <c r="H15" s="82" t="s">
        <v>206</v>
      </c>
      <c r="I15" s="82" t="s">
        <v>207</v>
      </c>
      <c r="J15" s="82" t="s">
        <v>367</v>
      </c>
      <c r="K15" s="83">
        <v>4.9000000000000004</v>
      </c>
      <c r="L15" s="82" t="s">
        <v>102</v>
      </c>
      <c r="M15" s="84">
        <v>5.0000000000000001E-4</v>
      </c>
      <c r="N15" s="84">
        <v>-5.4000000000000003E-3</v>
      </c>
      <c r="O15" s="83">
        <v>8835320.0299999993</v>
      </c>
      <c r="P15" s="83">
        <v>106.02</v>
      </c>
      <c r="Q15" s="83">
        <v>0</v>
      </c>
      <c r="R15" s="83">
        <v>9367.2062958059996</v>
      </c>
      <c r="S15" s="84">
        <v>1.35E-2</v>
      </c>
      <c r="T15" s="84">
        <f t="shared" si="0"/>
        <v>1.1401080646293008E-2</v>
      </c>
      <c r="U15" s="84">
        <f>R15/'סכום נכסי הקרן'!$C$42</f>
        <v>2.8859899115822982E-3</v>
      </c>
    </row>
    <row r="16" spans="2:63" s="85" customFormat="1">
      <c r="B16" s="82" t="s">
        <v>368</v>
      </c>
      <c r="C16" s="82" t="s">
        <v>369</v>
      </c>
      <c r="D16" s="82" t="s">
        <v>100</v>
      </c>
      <c r="E16" s="82" t="s">
        <v>123</v>
      </c>
      <c r="F16" s="82" t="s">
        <v>370</v>
      </c>
      <c r="G16" s="82" t="s">
        <v>371</v>
      </c>
      <c r="H16" s="82" t="s">
        <v>206</v>
      </c>
      <c r="I16" s="82" t="s">
        <v>207</v>
      </c>
      <c r="J16" s="82" t="s">
        <v>372</v>
      </c>
      <c r="K16" s="83">
        <v>3.44</v>
      </c>
      <c r="L16" s="82" t="s">
        <v>102</v>
      </c>
      <c r="M16" s="84">
        <v>1E-3</v>
      </c>
      <c r="N16" s="84">
        <v>-1.0200000000000001E-2</v>
      </c>
      <c r="O16" s="83">
        <v>5685411</v>
      </c>
      <c r="P16" s="83">
        <v>107.12</v>
      </c>
      <c r="Q16" s="83">
        <v>0</v>
      </c>
      <c r="R16" s="83">
        <v>6090.2122632000001</v>
      </c>
      <c r="S16" s="84">
        <v>3.8E-3</v>
      </c>
      <c r="T16" s="84">
        <f t="shared" si="0"/>
        <v>7.4125623983400625E-3</v>
      </c>
      <c r="U16" s="84">
        <f>R16/'סכום נכסי הקרן'!$C$42</f>
        <v>1.876364264429563E-3</v>
      </c>
    </row>
    <row r="17" spans="2:21" s="85" customFormat="1">
      <c r="B17" s="82" t="s">
        <v>373</v>
      </c>
      <c r="C17" s="82" t="s">
        <v>374</v>
      </c>
      <c r="D17" s="82" t="s">
        <v>100</v>
      </c>
      <c r="E17" s="82" t="s">
        <v>123</v>
      </c>
      <c r="F17" s="82" t="s">
        <v>370</v>
      </c>
      <c r="G17" s="82" t="s">
        <v>371</v>
      </c>
      <c r="H17" s="82" t="s">
        <v>206</v>
      </c>
      <c r="I17" s="82" t="s">
        <v>207</v>
      </c>
      <c r="J17" s="82" t="s">
        <v>375</v>
      </c>
      <c r="K17" s="83">
        <v>4.68</v>
      </c>
      <c r="L17" s="82" t="s">
        <v>102</v>
      </c>
      <c r="M17" s="84">
        <v>1E-3</v>
      </c>
      <c r="N17" s="84">
        <v>-5.8999999999999999E-3</v>
      </c>
      <c r="O17" s="83">
        <v>7413000</v>
      </c>
      <c r="P17" s="83">
        <v>104.43</v>
      </c>
      <c r="Q17" s="83">
        <v>0</v>
      </c>
      <c r="R17" s="83">
        <v>7741.3959000000004</v>
      </c>
      <c r="S17" s="84">
        <v>1.5900000000000001E-2</v>
      </c>
      <c r="T17" s="84">
        <f t="shared" si="0"/>
        <v>9.4222627519476125E-3</v>
      </c>
      <c r="U17" s="84">
        <f>R17/'סכום נכסי הקרן'!$C$42</f>
        <v>2.3850857730087164E-3</v>
      </c>
    </row>
    <row r="18" spans="2:21" s="85" customFormat="1">
      <c r="B18" s="82" t="s">
        <v>376</v>
      </c>
      <c r="C18" s="82" t="s">
        <v>377</v>
      </c>
      <c r="D18" s="82" t="s">
        <v>100</v>
      </c>
      <c r="E18" s="82" t="s">
        <v>123</v>
      </c>
      <c r="F18" s="82" t="s">
        <v>378</v>
      </c>
      <c r="G18" s="82" t="s">
        <v>371</v>
      </c>
      <c r="H18" s="82" t="s">
        <v>206</v>
      </c>
      <c r="I18" s="82" t="s">
        <v>207</v>
      </c>
      <c r="J18" s="82" t="s">
        <v>379</v>
      </c>
      <c r="K18" s="83">
        <v>5.65</v>
      </c>
      <c r="L18" s="82" t="s">
        <v>102</v>
      </c>
      <c r="M18" s="84">
        <v>2E-3</v>
      </c>
      <c r="N18" s="84">
        <v>-4.5999999999999999E-3</v>
      </c>
      <c r="O18" s="83">
        <v>7115000</v>
      </c>
      <c r="P18" s="83">
        <v>104.94</v>
      </c>
      <c r="Q18" s="83">
        <v>0</v>
      </c>
      <c r="R18" s="83">
        <v>7466.4809999999998</v>
      </c>
      <c r="S18" s="84">
        <v>2.5000000000000001E-3</v>
      </c>
      <c r="T18" s="84">
        <f t="shared" si="0"/>
        <v>9.0876563766005766E-3</v>
      </c>
      <c r="U18" s="84">
        <f>R18/'סכום נכסי הקרן'!$C$42</f>
        <v>2.3003858525747138E-3</v>
      </c>
    </row>
    <row r="19" spans="2:21" s="85" customFormat="1">
      <c r="B19" s="82" t="s">
        <v>380</v>
      </c>
      <c r="C19" s="82" t="s">
        <v>381</v>
      </c>
      <c r="D19" s="82" t="s">
        <v>100</v>
      </c>
      <c r="E19" s="82" t="s">
        <v>123</v>
      </c>
      <c r="F19" s="82" t="s">
        <v>382</v>
      </c>
      <c r="G19" s="82" t="s">
        <v>371</v>
      </c>
      <c r="H19" s="82" t="s">
        <v>206</v>
      </c>
      <c r="I19" s="82" t="s">
        <v>207</v>
      </c>
      <c r="J19" s="82" t="s">
        <v>383</v>
      </c>
      <c r="K19" s="83">
        <v>3.22</v>
      </c>
      <c r="L19" s="82" t="s">
        <v>102</v>
      </c>
      <c r="M19" s="84">
        <v>8.3000000000000001E-3</v>
      </c>
      <c r="N19" s="84">
        <v>-7.4000000000000003E-3</v>
      </c>
      <c r="O19" s="83">
        <v>6500000</v>
      </c>
      <c r="P19" s="83">
        <v>111.05</v>
      </c>
      <c r="Q19" s="83">
        <v>0</v>
      </c>
      <c r="R19" s="83">
        <v>7218.25</v>
      </c>
      <c r="S19" s="84">
        <v>2.5999999999999999E-3</v>
      </c>
      <c r="T19" s="84">
        <f t="shared" si="0"/>
        <v>8.785527699112488E-3</v>
      </c>
      <c r="U19" s="84">
        <f>R19/'סכום נכסי הקרן'!$C$42</f>
        <v>2.2239071097009994E-3</v>
      </c>
    </row>
    <row r="20" spans="2:21" s="85" customFormat="1">
      <c r="B20" s="82" t="s">
        <v>384</v>
      </c>
      <c r="C20" s="82" t="s">
        <v>385</v>
      </c>
      <c r="D20" s="82" t="s">
        <v>100</v>
      </c>
      <c r="E20" s="82" t="s">
        <v>123</v>
      </c>
      <c r="F20" s="82" t="s">
        <v>382</v>
      </c>
      <c r="G20" s="82" t="s">
        <v>371</v>
      </c>
      <c r="H20" s="82" t="s">
        <v>386</v>
      </c>
      <c r="I20" s="82" t="s">
        <v>150</v>
      </c>
      <c r="J20" s="82" t="s">
        <v>387</v>
      </c>
      <c r="K20" s="83">
        <v>1.42</v>
      </c>
      <c r="L20" s="82" t="s">
        <v>102</v>
      </c>
      <c r="M20" s="84">
        <v>0.01</v>
      </c>
      <c r="N20" s="84">
        <v>-2.1600000000000001E-2</v>
      </c>
      <c r="O20" s="83">
        <v>13599873</v>
      </c>
      <c r="P20" s="83">
        <v>108.8</v>
      </c>
      <c r="Q20" s="83">
        <v>0</v>
      </c>
      <c r="R20" s="83">
        <v>14796.661824000001</v>
      </c>
      <c r="S20" s="84">
        <v>5.8999999999999999E-3</v>
      </c>
      <c r="T20" s="84">
        <f t="shared" si="0"/>
        <v>1.800941811507669E-2</v>
      </c>
      <c r="U20" s="84">
        <f>R20/'סכום נכסי הקרן'!$C$42</f>
        <v>4.5587782953257312E-3</v>
      </c>
    </row>
    <row r="21" spans="2:21" s="85" customFormat="1">
      <c r="B21" s="82" t="s">
        <v>388</v>
      </c>
      <c r="C21" s="82" t="s">
        <v>389</v>
      </c>
      <c r="D21" s="82" t="s">
        <v>100</v>
      </c>
      <c r="E21" s="82" t="s">
        <v>123</v>
      </c>
      <c r="F21" s="82" t="s">
        <v>382</v>
      </c>
      <c r="G21" s="82" t="s">
        <v>371</v>
      </c>
      <c r="H21" s="82" t="s">
        <v>206</v>
      </c>
      <c r="I21" s="82" t="s">
        <v>207</v>
      </c>
      <c r="J21" s="82" t="s">
        <v>383</v>
      </c>
      <c r="K21" s="83">
        <v>5.64</v>
      </c>
      <c r="L21" s="82" t="s">
        <v>102</v>
      </c>
      <c r="M21" s="84">
        <v>1E-3</v>
      </c>
      <c r="N21" s="84">
        <v>-4.1999999999999997E-3</v>
      </c>
      <c r="O21" s="83">
        <v>9708000</v>
      </c>
      <c r="P21" s="83">
        <v>104.11</v>
      </c>
      <c r="Q21" s="83">
        <v>0</v>
      </c>
      <c r="R21" s="83">
        <v>10106.998799999999</v>
      </c>
      <c r="S21" s="84">
        <v>3.0999999999999999E-3</v>
      </c>
      <c r="T21" s="84">
        <f t="shared" si="0"/>
        <v>1.2301502152501878E-2</v>
      </c>
      <c r="U21" s="84">
        <f>R21/'סכום נכסי הקרן'!$C$42</f>
        <v>3.1139163216928572E-3</v>
      </c>
    </row>
    <row r="22" spans="2:21" s="85" customFormat="1">
      <c r="B22" s="82" t="s">
        <v>390</v>
      </c>
      <c r="C22" s="82" t="s">
        <v>391</v>
      </c>
      <c r="D22" s="82" t="s">
        <v>100</v>
      </c>
      <c r="E22" s="82" t="s">
        <v>123</v>
      </c>
      <c r="F22" s="82" t="s">
        <v>392</v>
      </c>
      <c r="G22" s="82" t="s">
        <v>371</v>
      </c>
      <c r="H22" s="82" t="s">
        <v>206</v>
      </c>
      <c r="I22" s="82" t="s">
        <v>207</v>
      </c>
      <c r="J22" s="82" t="s">
        <v>393</v>
      </c>
      <c r="K22" s="83">
        <v>6.55</v>
      </c>
      <c r="L22" s="82" t="s">
        <v>102</v>
      </c>
      <c r="M22" s="84">
        <v>1E-3</v>
      </c>
      <c r="N22" s="84">
        <v>-1.1999999999999999E-3</v>
      </c>
      <c r="O22" s="83">
        <v>9372000</v>
      </c>
      <c r="P22" s="83">
        <v>102.68</v>
      </c>
      <c r="Q22" s="83">
        <v>0</v>
      </c>
      <c r="R22" s="83">
        <v>9623.1695999999993</v>
      </c>
      <c r="S22" s="84">
        <v>2.8E-3</v>
      </c>
      <c r="T22" s="84">
        <f t="shared" si="0"/>
        <v>1.1712620520771273E-2</v>
      </c>
      <c r="U22" s="84">
        <f>R22/'סכום נכסי הקרן'!$C$42</f>
        <v>2.9648509391193879E-3</v>
      </c>
    </row>
    <row r="23" spans="2:21" s="85" customFormat="1">
      <c r="B23" s="82" t="s">
        <v>394</v>
      </c>
      <c r="C23" s="82" t="s">
        <v>395</v>
      </c>
      <c r="D23" s="82" t="s">
        <v>100</v>
      </c>
      <c r="E23" s="82" t="s">
        <v>123</v>
      </c>
      <c r="F23" s="82" t="s">
        <v>392</v>
      </c>
      <c r="G23" s="82" t="s">
        <v>371</v>
      </c>
      <c r="H23" s="82" t="s">
        <v>386</v>
      </c>
      <c r="I23" s="82" t="s">
        <v>150</v>
      </c>
      <c r="J23" s="82" t="s">
        <v>396</v>
      </c>
      <c r="K23" s="83">
        <v>1.93</v>
      </c>
      <c r="L23" s="82" t="s">
        <v>102</v>
      </c>
      <c r="M23" s="84">
        <v>9.4999999999999998E-3</v>
      </c>
      <c r="N23" s="84">
        <v>-1.7399999999999999E-2</v>
      </c>
      <c r="O23" s="83">
        <v>8700752.6799999997</v>
      </c>
      <c r="P23" s="83">
        <v>110.27</v>
      </c>
      <c r="Q23" s="83">
        <v>0</v>
      </c>
      <c r="R23" s="83">
        <v>9594.3199802359995</v>
      </c>
      <c r="S23" s="84">
        <v>1.7999999999999999E-2</v>
      </c>
      <c r="T23" s="84">
        <f t="shared" si="0"/>
        <v>1.1677506866693693E-2</v>
      </c>
      <c r="U23" s="84">
        <f>R23/'סכום נכסי הקרן'!$C$42</f>
        <v>2.9559625140156121E-3</v>
      </c>
    </row>
    <row r="24" spans="2:21" s="85" customFormat="1">
      <c r="B24" s="82" t="s">
        <v>397</v>
      </c>
      <c r="C24" s="82" t="s">
        <v>398</v>
      </c>
      <c r="D24" s="82" t="s">
        <v>100</v>
      </c>
      <c r="E24" s="82" t="s">
        <v>123</v>
      </c>
      <c r="F24" s="82" t="s">
        <v>392</v>
      </c>
      <c r="G24" s="82" t="s">
        <v>371</v>
      </c>
      <c r="H24" s="82" t="s">
        <v>386</v>
      </c>
      <c r="I24" s="82" t="s">
        <v>150</v>
      </c>
      <c r="J24" s="82" t="s">
        <v>252</v>
      </c>
      <c r="K24" s="83">
        <v>0.46</v>
      </c>
      <c r="L24" s="82" t="s">
        <v>102</v>
      </c>
      <c r="M24" s="84">
        <v>2.8E-3</v>
      </c>
      <c r="N24" s="84">
        <v>-5.7000000000000002E-3</v>
      </c>
      <c r="O24" s="83">
        <v>2140908</v>
      </c>
      <c r="P24" s="83">
        <v>105.42</v>
      </c>
      <c r="Q24" s="83">
        <v>0</v>
      </c>
      <c r="R24" s="83">
        <v>2256.9452136</v>
      </c>
      <c r="S24" s="84">
        <v>5.0000000000000001E-3</v>
      </c>
      <c r="T24" s="84">
        <f t="shared" si="0"/>
        <v>2.7469891856699547E-3</v>
      </c>
      <c r="U24" s="84">
        <f>R24/'סכום נכסי הקרן'!$C$42</f>
        <v>6.9535365313347147E-4</v>
      </c>
    </row>
    <row r="25" spans="2:21" s="85" customFormat="1">
      <c r="B25" s="82" t="s">
        <v>399</v>
      </c>
      <c r="C25" s="82" t="s">
        <v>400</v>
      </c>
      <c r="D25" s="82" t="s">
        <v>100</v>
      </c>
      <c r="E25" s="82" t="s">
        <v>123</v>
      </c>
      <c r="F25" s="82" t="s">
        <v>392</v>
      </c>
      <c r="G25" s="82" t="s">
        <v>371</v>
      </c>
      <c r="H25" s="82" t="s">
        <v>386</v>
      </c>
      <c r="I25" s="82" t="s">
        <v>150</v>
      </c>
      <c r="J25" s="82" t="s">
        <v>401</v>
      </c>
      <c r="K25" s="83">
        <v>2</v>
      </c>
      <c r="L25" s="82" t="s">
        <v>102</v>
      </c>
      <c r="M25" s="84">
        <v>0.01</v>
      </c>
      <c r="N25" s="84">
        <v>-1.44E-2</v>
      </c>
      <c r="O25" s="83">
        <v>12186357</v>
      </c>
      <c r="P25" s="83">
        <v>109.1</v>
      </c>
      <c r="Q25" s="83">
        <v>125.73663999999999</v>
      </c>
      <c r="R25" s="83">
        <v>13421.052127000001</v>
      </c>
      <c r="S25" s="84">
        <v>3.0200000000000001E-2</v>
      </c>
      <c r="T25" s="84">
        <f t="shared" si="0"/>
        <v>1.6335126272017605E-2</v>
      </c>
      <c r="U25" s="84">
        <f>R25/'סכום נכסי הקרן'!$C$42</f>
        <v>4.1349597540820864E-3</v>
      </c>
    </row>
    <row r="26" spans="2:21" s="85" customFormat="1">
      <c r="B26" s="82" t="s">
        <v>402</v>
      </c>
      <c r="C26" s="82" t="s">
        <v>403</v>
      </c>
      <c r="D26" s="82" t="s">
        <v>100</v>
      </c>
      <c r="E26" s="82" t="s">
        <v>123</v>
      </c>
      <c r="F26" s="82" t="s">
        <v>392</v>
      </c>
      <c r="G26" s="82" t="s">
        <v>371</v>
      </c>
      <c r="H26" s="82" t="s">
        <v>386</v>
      </c>
      <c r="I26" s="82" t="s">
        <v>150</v>
      </c>
      <c r="J26" s="82" t="s">
        <v>285</v>
      </c>
      <c r="K26" s="83">
        <v>4.63</v>
      </c>
      <c r="L26" s="82" t="s">
        <v>102</v>
      </c>
      <c r="M26" s="84">
        <v>5.0000000000000001E-3</v>
      </c>
      <c r="N26" s="84">
        <v>-5.5999999999999999E-3</v>
      </c>
      <c r="O26" s="83">
        <v>4729637</v>
      </c>
      <c r="P26" s="83">
        <v>108.22</v>
      </c>
      <c r="Q26" s="83">
        <v>0</v>
      </c>
      <c r="R26" s="83">
        <v>5118.4131613999998</v>
      </c>
      <c r="S26" s="84">
        <v>6.1999999999999998E-3</v>
      </c>
      <c r="T26" s="84">
        <f t="shared" si="0"/>
        <v>6.2297593744995838E-3</v>
      </c>
      <c r="U26" s="84">
        <f>R26/'סכום נכסי הקרן'!$C$42</f>
        <v>1.5769577695458911E-3</v>
      </c>
    </row>
    <row r="27" spans="2:21" s="85" customFormat="1">
      <c r="B27" s="82" t="s">
        <v>404</v>
      </c>
      <c r="C27" s="82" t="s">
        <v>405</v>
      </c>
      <c r="D27" s="82" t="s">
        <v>100</v>
      </c>
      <c r="E27" s="82" t="s">
        <v>123</v>
      </c>
      <c r="F27" s="82" t="s">
        <v>392</v>
      </c>
      <c r="G27" s="82" t="s">
        <v>371</v>
      </c>
      <c r="H27" s="82" t="s">
        <v>206</v>
      </c>
      <c r="I27" s="82" t="s">
        <v>207</v>
      </c>
      <c r="J27" s="82" t="s">
        <v>406</v>
      </c>
      <c r="K27" s="83">
        <v>2.4700000000000002</v>
      </c>
      <c r="L27" s="82" t="s">
        <v>102</v>
      </c>
      <c r="M27" s="84">
        <v>8.6E-3</v>
      </c>
      <c r="N27" s="84">
        <v>-1.3899999999999999E-2</v>
      </c>
      <c r="O27" s="83">
        <v>7470200</v>
      </c>
      <c r="P27" s="83">
        <v>111.13</v>
      </c>
      <c r="Q27" s="83">
        <v>0</v>
      </c>
      <c r="R27" s="83">
        <v>8301.6332600000005</v>
      </c>
      <c r="S27" s="84">
        <v>3.0000000000000001E-3</v>
      </c>
      <c r="T27" s="84">
        <f t="shared" si="0"/>
        <v>1.0104142825976312E-2</v>
      </c>
      <c r="U27" s="84">
        <f>R27/'סכום נכסי הקרן'!$C$42</f>
        <v>2.5576921316169828E-3</v>
      </c>
    </row>
    <row r="28" spans="2:21" s="85" customFormat="1">
      <c r="B28" s="82" t="s">
        <v>407</v>
      </c>
      <c r="C28" s="82" t="s">
        <v>408</v>
      </c>
      <c r="D28" s="82" t="s">
        <v>100</v>
      </c>
      <c r="E28" s="82" t="s">
        <v>123</v>
      </c>
      <c r="F28" s="82" t="s">
        <v>392</v>
      </c>
      <c r="G28" s="82" t="s">
        <v>371</v>
      </c>
      <c r="H28" s="82" t="s">
        <v>206</v>
      </c>
      <c r="I28" s="82" t="s">
        <v>207</v>
      </c>
      <c r="J28" s="82" t="s">
        <v>334</v>
      </c>
      <c r="K28" s="83">
        <v>5.33</v>
      </c>
      <c r="L28" s="82" t="s">
        <v>102</v>
      </c>
      <c r="M28" s="84">
        <v>1.2200000000000001E-2</v>
      </c>
      <c r="N28" s="84">
        <v>-4.7000000000000002E-3</v>
      </c>
      <c r="O28" s="83">
        <v>4887511</v>
      </c>
      <c r="P28" s="83">
        <v>115.15</v>
      </c>
      <c r="Q28" s="83">
        <v>0</v>
      </c>
      <c r="R28" s="83">
        <v>5627.9689165</v>
      </c>
      <c r="S28" s="84">
        <v>1.6000000000000001E-3</v>
      </c>
      <c r="T28" s="84">
        <f t="shared" si="0"/>
        <v>6.849953493666034E-3</v>
      </c>
      <c r="U28" s="84">
        <f>R28/'סכום נכסי הקרן'!$C$42</f>
        <v>1.7339493764528216E-3</v>
      </c>
    </row>
    <row r="29" spans="2:21" s="85" customFormat="1">
      <c r="B29" s="82" t="s">
        <v>409</v>
      </c>
      <c r="C29" s="82" t="s">
        <v>410</v>
      </c>
      <c r="D29" s="82" t="s">
        <v>100</v>
      </c>
      <c r="E29" s="82" t="s">
        <v>123</v>
      </c>
      <c r="F29" s="82" t="s">
        <v>392</v>
      </c>
      <c r="G29" s="82" t="s">
        <v>371</v>
      </c>
      <c r="H29" s="82" t="s">
        <v>206</v>
      </c>
      <c r="I29" s="82" t="s">
        <v>207</v>
      </c>
      <c r="J29" s="82" t="s">
        <v>411</v>
      </c>
      <c r="K29" s="83">
        <v>1.58</v>
      </c>
      <c r="L29" s="82" t="s">
        <v>102</v>
      </c>
      <c r="M29" s="84">
        <v>1E-3</v>
      </c>
      <c r="N29" s="84">
        <v>-0.02</v>
      </c>
      <c r="O29" s="83">
        <v>14100088</v>
      </c>
      <c r="P29" s="83">
        <v>106.54</v>
      </c>
      <c r="Q29" s="83">
        <v>0</v>
      </c>
      <c r="R29" s="83">
        <v>15022.233755200001</v>
      </c>
      <c r="S29" s="84">
        <v>5.4999999999999997E-3</v>
      </c>
      <c r="T29" s="84">
        <f t="shared" si="0"/>
        <v>1.8283967825837594E-2</v>
      </c>
      <c r="U29" s="84">
        <f>R29/'סכום נכסי הקרן'!$C$42</f>
        <v>4.6282758912173485E-3</v>
      </c>
    </row>
    <row r="30" spans="2:21" s="85" customFormat="1">
      <c r="B30" s="82" t="s">
        <v>412</v>
      </c>
      <c r="C30" s="82" t="s">
        <v>413</v>
      </c>
      <c r="D30" s="82" t="s">
        <v>100</v>
      </c>
      <c r="E30" s="82" t="s">
        <v>123</v>
      </c>
      <c r="F30" s="82" t="s">
        <v>392</v>
      </c>
      <c r="G30" s="82" t="s">
        <v>371</v>
      </c>
      <c r="H30" s="82" t="s">
        <v>206</v>
      </c>
      <c r="I30" s="82" t="s">
        <v>207</v>
      </c>
      <c r="J30" s="82" t="s">
        <v>334</v>
      </c>
      <c r="K30" s="83">
        <v>8.19</v>
      </c>
      <c r="L30" s="82" t="s">
        <v>102</v>
      </c>
      <c r="M30" s="84">
        <v>2E-3</v>
      </c>
      <c r="N30" s="84">
        <v>2.8999999999999998E-3</v>
      </c>
      <c r="O30" s="83">
        <v>1419000</v>
      </c>
      <c r="P30" s="83">
        <v>103.12</v>
      </c>
      <c r="Q30" s="83">
        <v>0</v>
      </c>
      <c r="R30" s="83">
        <v>1463.2728</v>
      </c>
      <c r="S30" s="84">
        <v>1.5E-3</v>
      </c>
      <c r="T30" s="84">
        <f t="shared" si="0"/>
        <v>1.7809889815063053E-3</v>
      </c>
      <c r="U30" s="84">
        <f>R30/'סכום נכסי הקרן'!$C$42</f>
        <v>4.5082710952822199E-4</v>
      </c>
    </row>
    <row r="31" spans="2:21" s="85" customFormat="1">
      <c r="B31" s="82" t="s">
        <v>414</v>
      </c>
      <c r="C31" s="82" t="s">
        <v>415</v>
      </c>
      <c r="D31" s="82" t="s">
        <v>100</v>
      </c>
      <c r="E31" s="82" t="s">
        <v>123</v>
      </c>
      <c r="F31" s="82" t="s">
        <v>392</v>
      </c>
      <c r="G31" s="82" t="s">
        <v>371</v>
      </c>
      <c r="H31" s="82" t="s">
        <v>206</v>
      </c>
      <c r="I31" s="82" t="s">
        <v>207</v>
      </c>
      <c r="J31" s="82" t="s">
        <v>416</v>
      </c>
      <c r="K31" s="83">
        <v>4.2</v>
      </c>
      <c r="L31" s="82" t="s">
        <v>102</v>
      </c>
      <c r="M31" s="84">
        <v>3.8E-3</v>
      </c>
      <c r="N31" s="84">
        <v>-8.0000000000000002E-3</v>
      </c>
      <c r="O31" s="83">
        <v>7714072</v>
      </c>
      <c r="P31" s="83">
        <v>107.57</v>
      </c>
      <c r="Q31" s="83">
        <v>0</v>
      </c>
      <c r="R31" s="83">
        <v>8298.0272504000004</v>
      </c>
      <c r="S31" s="84">
        <v>2.5999999999999999E-3</v>
      </c>
      <c r="T31" s="84">
        <f t="shared" si="0"/>
        <v>1.0099753853964527E-2</v>
      </c>
      <c r="U31" s="84">
        <f>R31/'סכום נכסי הקרן'!$C$42</f>
        <v>2.5565811379014577E-3</v>
      </c>
    </row>
    <row r="32" spans="2:21" s="85" customFormat="1">
      <c r="B32" s="82" t="s">
        <v>417</v>
      </c>
      <c r="C32" s="82" t="s">
        <v>418</v>
      </c>
      <c r="D32" s="82" t="s">
        <v>100</v>
      </c>
      <c r="E32" s="82" t="s">
        <v>123</v>
      </c>
      <c r="F32" s="82" t="s">
        <v>392</v>
      </c>
      <c r="G32" s="82" t="s">
        <v>371</v>
      </c>
      <c r="H32" s="82" t="s">
        <v>206</v>
      </c>
      <c r="I32" s="82" t="s">
        <v>207</v>
      </c>
      <c r="J32" s="82" t="s">
        <v>419</v>
      </c>
      <c r="K32" s="83">
        <v>0.49</v>
      </c>
      <c r="L32" s="82" t="s">
        <v>102</v>
      </c>
      <c r="M32" s="84">
        <v>9.9000000000000008E-3</v>
      </c>
      <c r="N32" s="84">
        <v>-3.6200000000000003E-2</v>
      </c>
      <c r="O32" s="83">
        <v>6043903</v>
      </c>
      <c r="P32" s="83">
        <v>107.48</v>
      </c>
      <c r="Q32" s="83">
        <v>0</v>
      </c>
      <c r="R32" s="83">
        <v>6495.9869443999996</v>
      </c>
      <c r="S32" s="84">
        <v>2E-3</v>
      </c>
      <c r="T32" s="84">
        <f t="shared" si="0"/>
        <v>7.9064417598585929E-3</v>
      </c>
      <c r="U32" s="84">
        <f>R32/'סכום נכסי הקרן'!$C$42</f>
        <v>2.0013814359680017E-3</v>
      </c>
    </row>
    <row r="33" spans="2:21" s="85" customFormat="1">
      <c r="B33" s="82" t="s">
        <v>420</v>
      </c>
      <c r="C33" s="82" t="s">
        <v>421</v>
      </c>
      <c r="D33" s="82" t="s">
        <v>100</v>
      </c>
      <c r="E33" s="82" t="s">
        <v>123</v>
      </c>
      <c r="F33" s="82" t="s">
        <v>422</v>
      </c>
      <c r="G33" s="82" t="s">
        <v>423</v>
      </c>
      <c r="H33" s="82" t="s">
        <v>206</v>
      </c>
      <c r="I33" s="82" t="s">
        <v>207</v>
      </c>
      <c r="J33" s="82" t="s">
        <v>424</v>
      </c>
      <c r="K33" s="83">
        <v>14.12</v>
      </c>
      <c r="L33" s="82" t="s">
        <v>102</v>
      </c>
      <c r="M33" s="84">
        <v>2.07E-2</v>
      </c>
      <c r="N33" s="84">
        <v>1.0699999999999999E-2</v>
      </c>
      <c r="O33" s="83">
        <v>7535660.3399999999</v>
      </c>
      <c r="P33" s="83">
        <v>117.55</v>
      </c>
      <c r="Q33" s="83">
        <v>0</v>
      </c>
      <c r="R33" s="83">
        <v>8858.1687296700002</v>
      </c>
      <c r="S33" s="84">
        <v>3.3999999999999998E-3</v>
      </c>
      <c r="T33" s="84">
        <f t="shared" si="0"/>
        <v>1.0781517228958247E-2</v>
      </c>
      <c r="U33" s="84">
        <f>R33/'סכום נכסי הקרן'!$C$42</f>
        <v>2.7291579561312205E-3</v>
      </c>
    </row>
    <row r="34" spans="2:21" s="85" customFormat="1">
      <c r="B34" s="82" t="s">
        <v>425</v>
      </c>
      <c r="C34" s="82" t="s">
        <v>426</v>
      </c>
      <c r="D34" s="82" t="s">
        <v>100</v>
      </c>
      <c r="E34" s="82" t="s">
        <v>123</v>
      </c>
      <c r="F34" s="82" t="s">
        <v>422</v>
      </c>
      <c r="G34" s="82" t="s">
        <v>423</v>
      </c>
      <c r="H34" s="82" t="s">
        <v>206</v>
      </c>
      <c r="I34" s="82" t="s">
        <v>207</v>
      </c>
      <c r="J34" s="82" t="s">
        <v>310</v>
      </c>
      <c r="K34" s="83">
        <v>3.77</v>
      </c>
      <c r="L34" s="82" t="s">
        <v>102</v>
      </c>
      <c r="M34" s="84">
        <v>1E-3</v>
      </c>
      <c r="N34" s="84">
        <v>-9.5999999999999992E-3</v>
      </c>
      <c r="O34" s="83">
        <v>13518265</v>
      </c>
      <c r="P34" s="83">
        <v>106.25</v>
      </c>
      <c r="Q34" s="83">
        <v>0</v>
      </c>
      <c r="R34" s="83">
        <v>14363.1565625</v>
      </c>
      <c r="S34" s="84">
        <v>2.0199999999999999E-2</v>
      </c>
      <c r="T34" s="84">
        <f t="shared" si="0"/>
        <v>1.7481787112739663E-2</v>
      </c>
      <c r="U34" s="84">
        <f>R34/'סכום נכסי הקרן'!$C$42</f>
        <v>4.4252174692054605E-3</v>
      </c>
    </row>
    <row r="35" spans="2:21" s="85" customFormat="1">
      <c r="B35" s="82" t="s">
        <v>427</v>
      </c>
      <c r="C35" s="82" t="s">
        <v>428</v>
      </c>
      <c r="D35" s="82" t="s">
        <v>100</v>
      </c>
      <c r="E35" s="82" t="s">
        <v>123</v>
      </c>
      <c r="F35" s="82" t="s">
        <v>429</v>
      </c>
      <c r="G35" s="82" t="s">
        <v>371</v>
      </c>
      <c r="H35" s="82" t="s">
        <v>206</v>
      </c>
      <c r="I35" s="82" t="s">
        <v>207</v>
      </c>
      <c r="J35" s="82" t="s">
        <v>430</v>
      </c>
      <c r="K35" s="83">
        <v>0.8</v>
      </c>
      <c r="L35" s="82" t="s">
        <v>102</v>
      </c>
      <c r="M35" s="84">
        <v>3.5499999999999997E-2</v>
      </c>
      <c r="N35" s="84">
        <v>0.14119999999999999</v>
      </c>
      <c r="O35" s="83">
        <v>240227.41</v>
      </c>
      <c r="P35" s="83">
        <v>120.65</v>
      </c>
      <c r="Q35" s="83">
        <v>0</v>
      </c>
      <c r="R35" s="83">
        <v>289.834370165</v>
      </c>
      <c r="S35" s="84">
        <v>1.6999999999999999E-3</v>
      </c>
      <c r="T35" s="84">
        <f t="shared" si="0"/>
        <v>3.5276526682221173E-4</v>
      </c>
      <c r="U35" s="84">
        <f>R35/'סכום נכסי הקרן'!$C$42</f>
        <v>8.9296535371544996E-5</v>
      </c>
    </row>
    <row r="36" spans="2:21" s="85" customFormat="1">
      <c r="B36" s="82" t="s">
        <v>431</v>
      </c>
      <c r="C36" s="82" t="s">
        <v>432</v>
      </c>
      <c r="D36" s="82" t="s">
        <v>100</v>
      </c>
      <c r="E36" s="82" t="s">
        <v>123</v>
      </c>
      <c r="F36" s="82" t="s">
        <v>433</v>
      </c>
      <c r="G36" s="82" t="s">
        <v>371</v>
      </c>
      <c r="H36" s="82" t="s">
        <v>206</v>
      </c>
      <c r="I36" s="82" t="s">
        <v>207</v>
      </c>
      <c r="J36" s="82" t="s">
        <v>324</v>
      </c>
      <c r="K36" s="83">
        <v>5.23</v>
      </c>
      <c r="L36" s="82" t="s">
        <v>102</v>
      </c>
      <c r="M36" s="84">
        <v>1E-3</v>
      </c>
      <c r="N36" s="84">
        <v>-5.4000000000000003E-3</v>
      </c>
      <c r="O36" s="83">
        <v>5650000</v>
      </c>
      <c r="P36" s="83">
        <v>104.55</v>
      </c>
      <c r="Q36" s="83">
        <v>0</v>
      </c>
      <c r="R36" s="83">
        <v>5907.0749999999998</v>
      </c>
      <c r="S36" s="84">
        <v>1.6999999999999999E-3</v>
      </c>
      <c r="T36" s="84">
        <f t="shared" si="0"/>
        <v>7.1896610720375304E-3</v>
      </c>
      <c r="U36" s="84">
        <f>R36/'סכום נכסי הקרן'!$C$42</f>
        <v>1.8199405797855478E-3</v>
      </c>
    </row>
    <row r="37" spans="2:21" s="85" customFormat="1">
      <c r="B37" s="82" t="s">
        <v>434</v>
      </c>
      <c r="C37" s="82" t="s">
        <v>435</v>
      </c>
      <c r="D37" s="82" t="s">
        <v>100</v>
      </c>
      <c r="E37" s="82" t="s">
        <v>123</v>
      </c>
      <c r="F37" s="82" t="s">
        <v>436</v>
      </c>
      <c r="G37" s="82" t="s">
        <v>371</v>
      </c>
      <c r="H37" s="82" t="s">
        <v>206</v>
      </c>
      <c r="I37" s="82" t="s">
        <v>207</v>
      </c>
      <c r="J37" s="82" t="s">
        <v>437</v>
      </c>
      <c r="K37" s="83">
        <v>0.99</v>
      </c>
      <c r="L37" s="82" t="s">
        <v>102</v>
      </c>
      <c r="M37" s="84">
        <v>7.0000000000000001E-3</v>
      </c>
      <c r="N37" s="84">
        <v>-2.7699999999999999E-2</v>
      </c>
      <c r="O37" s="83">
        <v>2618309.7200000002</v>
      </c>
      <c r="P37" s="83">
        <v>108.99</v>
      </c>
      <c r="Q37" s="83">
        <v>0</v>
      </c>
      <c r="R37" s="83">
        <v>2853.6957638280001</v>
      </c>
      <c r="S37" s="84">
        <v>3.7000000000000002E-3</v>
      </c>
      <c r="T37" s="84">
        <f t="shared" si="0"/>
        <v>3.4733104530808526E-3</v>
      </c>
      <c r="U37" s="84">
        <f>R37/'סכום נכסי הקרן'!$C$42</f>
        <v>8.7920954498676453E-4</v>
      </c>
    </row>
    <row r="38" spans="2:21" s="85" customFormat="1">
      <c r="B38" s="82" t="s">
        <v>438</v>
      </c>
      <c r="C38" s="82" t="s">
        <v>439</v>
      </c>
      <c r="D38" s="82" t="s">
        <v>100</v>
      </c>
      <c r="E38" s="82" t="s">
        <v>123</v>
      </c>
      <c r="F38" s="82" t="s">
        <v>436</v>
      </c>
      <c r="G38" s="82" t="s">
        <v>371</v>
      </c>
      <c r="H38" s="82" t="s">
        <v>206</v>
      </c>
      <c r="I38" s="82" t="s">
        <v>207</v>
      </c>
      <c r="J38" s="82" t="s">
        <v>440</v>
      </c>
      <c r="K38" s="83">
        <v>3.1</v>
      </c>
      <c r="L38" s="82" t="s">
        <v>102</v>
      </c>
      <c r="M38" s="84">
        <v>6.0000000000000001E-3</v>
      </c>
      <c r="N38" s="84">
        <v>-1.1299999999999999E-2</v>
      </c>
      <c r="O38" s="83">
        <v>4088869.36</v>
      </c>
      <c r="P38" s="83">
        <v>110.87</v>
      </c>
      <c r="Q38" s="83">
        <v>0</v>
      </c>
      <c r="R38" s="83">
        <v>4533.3294594319996</v>
      </c>
      <c r="S38" s="84">
        <v>2.5999999999999999E-3</v>
      </c>
      <c r="T38" s="84">
        <f t="shared" si="0"/>
        <v>5.5176381442929344E-3</v>
      </c>
      <c r="U38" s="84">
        <f>R38/'סכום נכסי הקרן'!$C$42</f>
        <v>1.3966963759149118E-3</v>
      </c>
    </row>
    <row r="39" spans="2:21" s="85" customFormat="1">
      <c r="B39" s="82" t="s">
        <v>441</v>
      </c>
      <c r="C39" s="82" t="s">
        <v>442</v>
      </c>
      <c r="D39" s="82" t="s">
        <v>100</v>
      </c>
      <c r="E39" s="82" t="s">
        <v>123</v>
      </c>
      <c r="F39" s="82" t="s">
        <v>436</v>
      </c>
      <c r="G39" s="82" t="s">
        <v>371</v>
      </c>
      <c r="H39" s="82" t="s">
        <v>206</v>
      </c>
      <c r="I39" s="82" t="s">
        <v>207</v>
      </c>
      <c r="J39" s="82" t="s">
        <v>443</v>
      </c>
      <c r="K39" s="83">
        <v>0.86</v>
      </c>
      <c r="L39" s="82" t="s">
        <v>102</v>
      </c>
      <c r="M39" s="84">
        <v>0.05</v>
      </c>
      <c r="N39" s="84">
        <v>-2.8000000000000001E-2</v>
      </c>
      <c r="O39" s="83">
        <v>3646237.82</v>
      </c>
      <c r="P39" s="83">
        <v>115.1</v>
      </c>
      <c r="Q39" s="83">
        <v>0</v>
      </c>
      <c r="R39" s="83">
        <v>4196.8197308199997</v>
      </c>
      <c r="S39" s="84">
        <v>1.6999999999999999E-3</v>
      </c>
      <c r="T39" s="84">
        <f t="shared" si="0"/>
        <v>5.108063033740993E-3</v>
      </c>
      <c r="U39" s="84">
        <f>R39/'סכום נכסי הקרן'!$C$42</f>
        <v>1.2930193935516269E-3</v>
      </c>
    </row>
    <row r="40" spans="2:21" s="85" customFormat="1">
      <c r="B40" s="82" t="s">
        <v>444</v>
      </c>
      <c r="C40" s="82" t="s">
        <v>445</v>
      </c>
      <c r="D40" s="82" t="s">
        <v>100</v>
      </c>
      <c r="E40" s="82" t="s">
        <v>123</v>
      </c>
      <c r="F40" s="82" t="s">
        <v>436</v>
      </c>
      <c r="G40" s="82" t="s">
        <v>371</v>
      </c>
      <c r="H40" s="82" t="s">
        <v>206</v>
      </c>
      <c r="I40" s="82" t="s">
        <v>207</v>
      </c>
      <c r="J40" s="82" t="s">
        <v>446</v>
      </c>
      <c r="K40" s="83">
        <v>4.66</v>
      </c>
      <c r="L40" s="82" t="s">
        <v>102</v>
      </c>
      <c r="M40" s="84">
        <v>1.7500000000000002E-2</v>
      </c>
      <c r="N40" s="84">
        <v>-1.2800000000000001E-2</v>
      </c>
      <c r="O40" s="83">
        <v>8049752.54</v>
      </c>
      <c r="P40" s="83">
        <v>115.41</v>
      </c>
      <c r="Q40" s="83">
        <v>0</v>
      </c>
      <c r="R40" s="83">
        <v>9290.2194064140003</v>
      </c>
      <c r="S40" s="84">
        <v>2.2000000000000001E-3</v>
      </c>
      <c r="T40" s="84">
        <f t="shared" si="0"/>
        <v>1.1307377816767579E-2</v>
      </c>
      <c r="U40" s="84">
        <f>R40/'סכום נכסי הקרן'!$C$42</f>
        <v>2.8622706318853315E-3</v>
      </c>
    </row>
    <row r="41" spans="2:21" s="85" customFormat="1">
      <c r="B41" s="82" t="s">
        <v>447</v>
      </c>
      <c r="C41" s="82" t="s">
        <v>448</v>
      </c>
      <c r="D41" s="82" t="s">
        <v>100</v>
      </c>
      <c r="E41" s="82" t="s">
        <v>123</v>
      </c>
      <c r="F41" s="82" t="s">
        <v>378</v>
      </c>
      <c r="G41" s="82" t="s">
        <v>371</v>
      </c>
      <c r="H41" s="82" t="s">
        <v>449</v>
      </c>
      <c r="I41" s="82" t="s">
        <v>207</v>
      </c>
      <c r="J41" s="82" t="s">
        <v>450</v>
      </c>
      <c r="K41" s="83">
        <v>0.57999999999999996</v>
      </c>
      <c r="L41" s="82" t="s">
        <v>102</v>
      </c>
      <c r="M41" s="84">
        <v>4.7500000000000001E-2</v>
      </c>
      <c r="N41" s="84">
        <v>0.32179999999999997</v>
      </c>
      <c r="O41" s="83">
        <v>470891.83</v>
      </c>
      <c r="P41" s="83">
        <v>130.59</v>
      </c>
      <c r="Q41" s="83">
        <v>0</v>
      </c>
      <c r="R41" s="83">
        <v>614.93764079699997</v>
      </c>
      <c r="S41" s="84">
        <v>6.4999999999999997E-3</v>
      </c>
      <c r="T41" s="84">
        <f t="shared" si="0"/>
        <v>7.4845726823661262E-4</v>
      </c>
      <c r="U41" s="84">
        <f>R41/'סכום נכסי הקרן'!$C$42</f>
        <v>1.894592444693946E-4</v>
      </c>
    </row>
    <row r="42" spans="2:21" s="85" customFormat="1">
      <c r="B42" s="82" t="s">
        <v>451</v>
      </c>
      <c r="C42" s="82" t="s">
        <v>452</v>
      </c>
      <c r="D42" s="82" t="s">
        <v>100</v>
      </c>
      <c r="E42" s="82" t="s">
        <v>123</v>
      </c>
      <c r="F42" s="82" t="s">
        <v>453</v>
      </c>
      <c r="G42" s="82" t="s">
        <v>454</v>
      </c>
      <c r="H42" s="82" t="s">
        <v>449</v>
      </c>
      <c r="I42" s="82" t="s">
        <v>207</v>
      </c>
      <c r="J42" s="82" t="s">
        <v>455</v>
      </c>
      <c r="K42" s="83">
        <v>0.43</v>
      </c>
      <c r="L42" s="82" t="s">
        <v>102</v>
      </c>
      <c r="M42" s="84">
        <v>3.6400000000000002E-2</v>
      </c>
      <c r="N42" s="84">
        <v>-2.9100000000000001E-2</v>
      </c>
      <c r="O42" s="83">
        <v>196074.63</v>
      </c>
      <c r="P42" s="83">
        <v>116.49</v>
      </c>
      <c r="Q42" s="83">
        <v>0</v>
      </c>
      <c r="R42" s="83">
        <v>228.40733648700001</v>
      </c>
      <c r="S42" s="84">
        <v>1.0699999999999999E-2</v>
      </c>
      <c r="T42" s="84">
        <f t="shared" si="0"/>
        <v>2.780007593789416E-4</v>
      </c>
      <c r="U42" s="84">
        <f>R42/'סכום נכסי הקרן'!$C$42</f>
        <v>7.0371170231192851E-5</v>
      </c>
    </row>
    <row r="43" spans="2:21" s="85" customFormat="1">
      <c r="B43" s="82" t="s">
        <v>456</v>
      </c>
      <c r="C43" s="82" t="s">
        <v>457</v>
      </c>
      <c r="D43" s="82" t="s">
        <v>100</v>
      </c>
      <c r="E43" s="82" t="s">
        <v>123</v>
      </c>
      <c r="F43" s="82" t="s">
        <v>458</v>
      </c>
      <c r="G43" s="82" t="s">
        <v>459</v>
      </c>
      <c r="H43" s="82" t="s">
        <v>449</v>
      </c>
      <c r="I43" s="82" t="s">
        <v>207</v>
      </c>
      <c r="J43" s="82" t="s">
        <v>460</v>
      </c>
      <c r="K43" s="83">
        <v>3.22</v>
      </c>
      <c r="L43" s="82" t="s">
        <v>102</v>
      </c>
      <c r="M43" s="84">
        <v>4.4999999999999998E-2</v>
      </c>
      <c r="N43" s="84">
        <v>-1.0200000000000001E-2</v>
      </c>
      <c r="O43" s="83">
        <v>4486655</v>
      </c>
      <c r="P43" s="83">
        <v>125.7</v>
      </c>
      <c r="Q43" s="83">
        <v>0</v>
      </c>
      <c r="R43" s="83">
        <v>5639.7253350000001</v>
      </c>
      <c r="S43" s="84">
        <v>1.5E-3</v>
      </c>
      <c r="T43" s="84">
        <f t="shared" si="0"/>
        <v>6.8642625492368594E-3</v>
      </c>
      <c r="U43" s="84">
        <f>R43/'סכום נכסי הקרן'!$C$42</f>
        <v>1.7375714708228935E-3</v>
      </c>
    </row>
    <row r="44" spans="2:21" s="85" customFormat="1">
      <c r="B44" s="82" t="s">
        <v>461</v>
      </c>
      <c r="C44" s="82" t="s">
        <v>462</v>
      </c>
      <c r="D44" s="82" t="s">
        <v>100</v>
      </c>
      <c r="E44" s="82" t="s">
        <v>123</v>
      </c>
      <c r="F44" s="82" t="s">
        <v>458</v>
      </c>
      <c r="G44" s="82" t="s">
        <v>459</v>
      </c>
      <c r="H44" s="82" t="s">
        <v>449</v>
      </c>
      <c r="I44" s="82" t="s">
        <v>207</v>
      </c>
      <c r="J44" s="82" t="s">
        <v>285</v>
      </c>
      <c r="K44" s="83">
        <v>8.02</v>
      </c>
      <c r="L44" s="82" t="s">
        <v>102</v>
      </c>
      <c r="M44" s="84">
        <v>2.3900000000000001E-2</v>
      </c>
      <c r="N44" s="84">
        <v>6.9999999999999999E-4</v>
      </c>
      <c r="O44" s="83">
        <v>9574599</v>
      </c>
      <c r="P44" s="83">
        <v>120.21</v>
      </c>
      <c r="Q44" s="83">
        <v>0</v>
      </c>
      <c r="R44" s="83">
        <v>11509.6254579</v>
      </c>
      <c r="S44" s="84">
        <v>4.8999999999999998E-3</v>
      </c>
      <c r="T44" s="84">
        <f t="shared" si="0"/>
        <v>1.4008677070867691E-2</v>
      </c>
      <c r="U44" s="84">
        <f>R44/'סכום נכסי הקרן'!$C$42</f>
        <v>3.5460586549121227E-3</v>
      </c>
    </row>
    <row r="45" spans="2:21" s="85" customFormat="1">
      <c r="B45" s="82" t="s">
        <v>463</v>
      </c>
      <c r="C45" s="82" t="s">
        <v>464</v>
      </c>
      <c r="D45" s="82" t="s">
        <v>100</v>
      </c>
      <c r="E45" s="82" t="s">
        <v>123</v>
      </c>
      <c r="F45" s="82" t="s">
        <v>458</v>
      </c>
      <c r="G45" s="82" t="s">
        <v>459</v>
      </c>
      <c r="H45" s="82" t="s">
        <v>449</v>
      </c>
      <c r="I45" s="82" t="s">
        <v>207</v>
      </c>
      <c r="J45" s="82" t="s">
        <v>465</v>
      </c>
      <c r="K45" s="83">
        <v>5.55</v>
      </c>
      <c r="L45" s="82" t="s">
        <v>102</v>
      </c>
      <c r="M45" s="84">
        <v>3.85E-2</v>
      </c>
      <c r="N45" s="84">
        <v>-1.6000000000000001E-3</v>
      </c>
      <c r="O45" s="83">
        <v>843031.76</v>
      </c>
      <c r="P45" s="83">
        <v>129.63999999999999</v>
      </c>
      <c r="Q45" s="83">
        <v>26.465679999999999</v>
      </c>
      <c r="R45" s="83">
        <v>1119.3720536640001</v>
      </c>
      <c r="S45" s="84">
        <v>2.9999999999999997E-4</v>
      </c>
      <c r="T45" s="84">
        <f t="shared" si="0"/>
        <v>1.3624180629761373E-3</v>
      </c>
      <c r="U45" s="84">
        <f>R45/'סכום נכסי הקרן'!$C$42</f>
        <v>3.4487299117431209E-4</v>
      </c>
    </row>
    <row r="46" spans="2:21" s="85" customFormat="1">
      <c r="B46" s="82" t="s">
        <v>466</v>
      </c>
      <c r="C46" s="82" t="s">
        <v>467</v>
      </c>
      <c r="D46" s="82" t="s">
        <v>100</v>
      </c>
      <c r="E46" s="82" t="s">
        <v>123</v>
      </c>
      <c r="F46" s="82" t="s">
        <v>458</v>
      </c>
      <c r="G46" s="82" t="s">
        <v>459</v>
      </c>
      <c r="H46" s="82" t="s">
        <v>449</v>
      </c>
      <c r="I46" s="82" t="s">
        <v>207</v>
      </c>
      <c r="J46" s="82" t="s">
        <v>468</v>
      </c>
      <c r="K46" s="83">
        <v>5.17</v>
      </c>
      <c r="L46" s="82" t="s">
        <v>102</v>
      </c>
      <c r="M46" s="84">
        <v>0.01</v>
      </c>
      <c r="N46" s="84">
        <v>-1.8E-3</v>
      </c>
      <c r="O46" s="83">
        <v>4201000</v>
      </c>
      <c r="P46" s="83">
        <v>109.19</v>
      </c>
      <c r="Q46" s="83">
        <v>0</v>
      </c>
      <c r="R46" s="83">
        <v>4587.0718999999999</v>
      </c>
      <c r="S46" s="84">
        <v>7.9000000000000008E-3</v>
      </c>
      <c r="T46" s="84">
        <f t="shared" si="0"/>
        <v>5.5830495251993975E-3</v>
      </c>
      <c r="U46" s="84">
        <f>R46/'סכום נכסי הקרן'!$C$42</f>
        <v>1.4132541559407988E-3</v>
      </c>
    </row>
    <row r="47" spans="2:21" s="85" customFormat="1">
      <c r="B47" s="82" t="s">
        <v>469</v>
      </c>
      <c r="C47" s="82" t="s">
        <v>470</v>
      </c>
      <c r="D47" s="82" t="s">
        <v>100</v>
      </c>
      <c r="E47" s="82" t="s">
        <v>123</v>
      </c>
      <c r="F47" s="82" t="s">
        <v>471</v>
      </c>
      <c r="G47" s="82" t="s">
        <v>454</v>
      </c>
      <c r="H47" s="82" t="s">
        <v>472</v>
      </c>
      <c r="I47" s="82" t="s">
        <v>150</v>
      </c>
      <c r="J47" s="82" t="s">
        <v>387</v>
      </c>
      <c r="K47" s="83">
        <v>3.36</v>
      </c>
      <c r="L47" s="82" t="s">
        <v>102</v>
      </c>
      <c r="M47" s="84">
        <v>8.3000000000000001E-3</v>
      </c>
      <c r="N47" s="84">
        <v>-9.7999999999999997E-3</v>
      </c>
      <c r="O47" s="83">
        <v>3211435</v>
      </c>
      <c r="P47" s="83">
        <v>111.3</v>
      </c>
      <c r="Q47" s="83">
        <v>0</v>
      </c>
      <c r="R47" s="83">
        <v>3574.3271549999999</v>
      </c>
      <c r="S47" s="84">
        <v>2.0999999999999999E-3</v>
      </c>
      <c r="T47" s="84">
        <f t="shared" si="0"/>
        <v>4.3504104493391664E-3</v>
      </c>
      <c r="U47" s="84">
        <f>R47/'סכום נכסי הקרן'!$C$42</f>
        <v>1.1012325109828346E-3</v>
      </c>
    </row>
    <row r="48" spans="2:21" s="85" customFormat="1">
      <c r="B48" s="82" t="s">
        <v>473</v>
      </c>
      <c r="C48" s="82" t="s">
        <v>474</v>
      </c>
      <c r="D48" s="82" t="s">
        <v>100</v>
      </c>
      <c r="E48" s="82" t="s">
        <v>123</v>
      </c>
      <c r="F48" s="82" t="s">
        <v>471</v>
      </c>
      <c r="G48" s="82" t="s">
        <v>454</v>
      </c>
      <c r="H48" s="82" t="s">
        <v>472</v>
      </c>
      <c r="I48" s="82" t="s">
        <v>150</v>
      </c>
      <c r="J48" s="82" t="s">
        <v>475</v>
      </c>
      <c r="K48" s="83">
        <v>7.32</v>
      </c>
      <c r="L48" s="82" t="s">
        <v>102</v>
      </c>
      <c r="M48" s="84">
        <v>1.6500000000000001E-2</v>
      </c>
      <c r="N48" s="84">
        <v>2.5999999999999999E-3</v>
      </c>
      <c r="O48" s="83">
        <v>4373000</v>
      </c>
      <c r="P48" s="83">
        <v>116.1</v>
      </c>
      <c r="Q48" s="83">
        <v>0</v>
      </c>
      <c r="R48" s="83">
        <v>5077.0529999999999</v>
      </c>
      <c r="S48" s="84">
        <v>2.0999999999999999E-3</v>
      </c>
      <c r="T48" s="84">
        <f t="shared" si="0"/>
        <v>6.1794188011446202E-3</v>
      </c>
      <c r="U48" s="84">
        <f>R48/'סכום נכסי הקרן'!$C$42</f>
        <v>1.5642149084651802E-3</v>
      </c>
    </row>
    <row r="49" spans="2:21" s="85" customFormat="1">
      <c r="B49" s="82" t="s">
        <v>476</v>
      </c>
      <c r="C49" s="82" t="s">
        <v>477</v>
      </c>
      <c r="D49" s="82" t="s">
        <v>100</v>
      </c>
      <c r="E49" s="82" t="s">
        <v>123</v>
      </c>
      <c r="F49" s="82" t="s">
        <v>478</v>
      </c>
      <c r="G49" s="82" t="s">
        <v>423</v>
      </c>
      <c r="H49" s="82" t="s">
        <v>449</v>
      </c>
      <c r="I49" s="82" t="s">
        <v>207</v>
      </c>
      <c r="J49" s="82" t="s">
        <v>479</v>
      </c>
      <c r="K49" s="83">
        <v>7.52</v>
      </c>
      <c r="L49" s="82" t="s">
        <v>102</v>
      </c>
      <c r="M49" s="84">
        <v>2.6499999999999999E-2</v>
      </c>
      <c r="N49" s="84">
        <v>5.8999999999999999E-3</v>
      </c>
      <c r="O49" s="83">
        <v>4328540.84</v>
      </c>
      <c r="P49" s="83">
        <v>124.7</v>
      </c>
      <c r="Q49" s="83">
        <v>0</v>
      </c>
      <c r="R49" s="83">
        <v>5397.6904274799999</v>
      </c>
      <c r="S49" s="84">
        <v>2.8E-3</v>
      </c>
      <c r="T49" s="84">
        <f t="shared" si="0"/>
        <v>6.5696753038284716E-3</v>
      </c>
      <c r="U49" s="84">
        <f>R49/'סכום נכסי הקרן'!$C$42</f>
        <v>1.6630017133845182E-3</v>
      </c>
    </row>
    <row r="50" spans="2:21" s="85" customFormat="1">
      <c r="B50" s="82" t="s">
        <v>480</v>
      </c>
      <c r="C50" s="82" t="s">
        <v>481</v>
      </c>
      <c r="D50" s="82" t="s">
        <v>100</v>
      </c>
      <c r="E50" s="82" t="s">
        <v>123</v>
      </c>
      <c r="F50" s="82" t="s">
        <v>482</v>
      </c>
      <c r="G50" s="82" t="s">
        <v>454</v>
      </c>
      <c r="H50" s="82" t="s">
        <v>449</v>
      </c>
      <c r="I50" s="82" t="s">
        <v>207</v>
      </c>
      <c r="J50" s="82" t="s">
        <v>483</v>
      </c>
      <c r="K50" s="83">
        <v>9.25</v>
      </c>
      <c r="L50" s="82" t="s">
        <v>102</v>
      </c>
      <c r="M50" s="84">
        <v>8.9999999999999993E-3</v>
      </c>
      <c r="N50" s="84">
        <v>1.1599999999999999E-2</v>
      </c>
      <c r="O50" s="83">
        <v>1797000</v>
      </c>
      <c r="P50" s="83">
        <v>99.91</v>
      </c>
      <c r="Q50" s="83">
        <v>0</v>
      </c>
      <c r="R50" s="83">
        <v>1795.3827000000001</v>
      </c>
      <c r="S50" s="84">
        <v>8.9999999999999998E-4</v>
      </c>
      <c r="T50" s="84">
        <f t="shared" si="0"/>
        <v>2.1852089414134131E-3</v>
      </c>
      <c r="U50" s="84">
        <f>R50/'סכום נכסי הקרן'!$C$42</f>
        <v>5.5314852646613474E-4</v>
      </c>
    </row>
    <row r="51" spans="2:21" s="85" customFormat="1">
      <c r="B51" s="82" t="s">
        <v>484</v>
      </c>
      <c r="C51" s="82" t="s">
        <v>485</v>
      </c>
      <c r="D51" s="82" t="s">
        <v>100</v>
      </c>
      <c r="E51" s="82" t="s">
        <v>123</v>
      </c>
      <c r="F51" s="82" t="s">
        <v>482</v>
      </c>
      <c r="G51" s="82" t="s">
        <v>454</v>
      </c>
      <c r="H51" s="82" t="s">
        <v>472</v>
      </c>
      <c r="I51" s="82" t="s">
        <v>150</v>
      </c>
      <c r="J51" s="82" t="s">
        <v>486</v>
      </c>
      <c r="K51" s="83">
        <v>4.21</v>
      </c>
      <c r="L51" s="82" t="s">
        <v>102</v>
      </c>
      <c r="M51" s="84">
        <v>1.34E-2</v>
      </c>
      <c r="N51" s="84">
        <v>-3.5000000000000001E-3</v>
      </c>
      <c r="O51" s="83">
        <v>4766096.4400000004</v>
      </c>
      <c r="P51" s="83">
        <v>112.92</v>
      </c>
      <c r="Q51" s="83">
        <v>0</v>
      </c>
      <c r="R51" s="83">
        <v>5381.8761000479999</v>
      </c>
      <c r="S51" s="84">
        <v>1.5E-3</v>
      </c>
      <c r="T51" s="84">
        <f t="shared" si="0"/>
        <v>6.5504272573218159E-3</v>
      </c>
      <c r="U51" s="84">
        <f>R51/'סכום נכסי הקרן'!$C$42</f>
        <v>1.6581293973506922E-3</v>
      </c>
    </row>
    <row r="52" spans="2:21" s="85" customFormat="1">
      <c r="B52" s="82" t="s">
        <v>487</v>
      </c>
      <c r="C52" s="82" t="s">
        <v>488</v>
      </c>
      <c r="D52" s="82" t="s">
        <v>100</v>
      </c>
      <c r="E52" s="82" t="s">
        <v>123</v>
      </c>
      <c r="F52" s="82" t="s">
        <v>482</v>
      </c>
      <c r="G52" s="82" t="s">
        <v>454</v>
      </c>
      <c r="H52" s="82" t="s">
        <v>472</v>
      </c>
      <c r="I52" s="82" t="s">
        <v>150</v>
      </c>
      <c r="J52" s="82" t="s">
        <v>489</v>
      </c>
      <c r="K52" s="83">
        <v>4.21</v>
      </c>
      <c r="L52" s="82" t="s">
        <v>102</v>
      </c>
      <c r="M52" s="84">
        <v>1.77E-2</v>
      </c>
      <c r="N52" s="84">
        <v>-2.8999999999999998E-3</v>
      </c>
      <c r="O52" s="83">
        <v>6379052</v>
      </c>
      <c r="P52" s="83">
        <v>113.34</v>
      </c>
      <c r="Q52" s="83">
        <v>0</v>
      </c>
      <c r="R52" s="83">
        <v>7230.0175368</v>
      </c>
      <c r="S52" s="84">
        <v>2E-3</v>
      </c>
      <c r="T52" s="84">
        <f t="shared" si="0"/>
        <v>8.7998502870675639E-3</v>
      </c>
      <c r="U52" s="84">
        <f>R52/'סכום נכסי הקרן'!$C$42</f>
        <v>2.2275326295642887E-3</v>
      </c>
    </row>
    <row r="53" spans="2:21" s="85" customFormat="1">
      <c r="B53" s="82" t="s">
        <v>490</v>
      </c>
      <c r="C53" s="82" t="s">
        <v>491</v>
      </c>
      <c r="D53" s="82" t="s">
        <v>100</v>
      </c>
      <c r="E53" s="82" t="s">
        <v>123</v>
      </c>
      <c r="F53" s="82" t="s">
        <v>482</v>
      </c>
      <c r="G53" s="82" t="s">
        <v>454</v>
      </c>
      <c r="H53" s="82" t="s">
        <v>472</v>
      </c>
      <c r="I53" s="82" t="s">
        <v>150</v>
      </c>
      <c r="J53" s="82" t="s">
        <v>475</v>
      </c>
      <c r="K53" s="83">
        <v>7.71</v>
      </c>
      <c r="L53" s="82" t="s">
        <v>102</v>
      </c>
      <c r="M53" s="84">
        <v>2.4799999999999999E-2</v>
      </c>
      <c r="N53" s="84">
        <v>8.8999999999999999E-3</v>
      </c>
      <c r="O53" s="83">
        <v>1384000</v>
      </c>
      <c r="P53" s="83">
        <v>117.62</v>
      </c>
      <c r="Q53" s="83">
        <v>0</v>
      </c>
      <c r="R53" s="83">
        <v>1627.8607999999999</v>
      </c>
      <c r="S53" s="84">
        <v>6.9999999999999999E-4</v>
      </c>
      <c r="T53" s="84">
        <f t="shared" si="0"/>
        <v>1.9813134968585757E-3</v>
      </c>
      <c r="U53" s="84">
        <f>R53/'סכום נכסי הקרן'!$C$42</f>
        <v>5.0153585796052457E-4</v>
      </c>
    </row>
    <row r="54" spans="2:21" s="85" customFormat="1">
      <c r="B54" s="82" t="s">
        <v>492</v>
      </c>
      <c r="C54" s="82" t="s">
        <v>493</v>
      </c>
      <c r="D54" s="82" t="s">
        <v>100</v>
      </c>
      <c r="E54" s="82" t="s">
        <v>123</v>
      </c>
      <c r="F54" s="82" t="s">
        <v>482</v>
      </c>
      <c r="G54" s="82" t="s">
        <v>454</v>
      </c>
      <c r="H54" s="82" t="s">
        <v>449</v>
      </c>
      <c r="I54" s="82" t="s">
        <v>207</v>
      </c>
      <c r="J54" s="82" t="s">
        <v>285</v>
      </c>
      <c r="K54" s="83">
        <v>2.0099999999999998</v>
      </c>
      <c r="L54" s="82" t="s">
        <v>102</v>
      </c>
      <c r="M54" s="84">
        <v>6.4999999999999997E-3</v>
      </c>
      <c r="N54" s="84">
        <v>-1.9800000000000002E-2</v>
      </c>
      <c r="O54" s="83">
        <v>356485.06</v>
      </c>
      <c r="P54" s="83">
        <v>109.22</v>
      </c>
      <c r="Q54" s="83">
        <v>124.69898999999999</v>
      </c>
      <c r="R54" s="83">
        <v>514.05197253200004</v>
      </c>
      <c r="S54" s="84">
        <v>8.0000000000000004E-4</v>
      </c>
      <c r="T54" s="84">
        <f t="shared" si="0"/>
        <v>6.2566658725637079E-4</v>
      </c>
      <c r="U54" s="84">
        <f>R54/'סכום נכסי הקרן'!$C$42</f>
        <v>1.5837686925082088E-4</v>
      </c>
    </row>
    <row r="55" spans="2:21" s="85" customFormat="1">
      <c r="B55" s="82" t="s">
        <v>494</v>
      </c>
      <c r="C55" s="82" t="s">
        <v>495</v>
      </c>
      <c r="D55" s="82" t="s">
        <v>100</v>
      </c>
      <c r="E55" s="82" t="s">
        <v>123</v>
      </c>
      <c r="F55" s="82" t="s">
        <v>436</v>
      </c>
      <c r="G55" s="82" t="s">
        <v>371</v>
      </c>
      <c r="H55" s="82" t="s">
        <v>449</v>
      </c>
      <c r="I55" s="82" t="s">
        <v>207</v>
      </c>
      <c r="J55" s="82" t="s">
        <v>496</v>
      </c>
      <c r="K55" s="83">
        <v>0.66</v>
      </c>
      <c r="L55" s="82" t="s">
        <v>102</v>
      </c>
      <c r="M55" s="84">
        <v>4.2000000000000003E-2</v>
      </c>
      <c r="N55" s="84">
        <v>-2.87E-2</v>
      </c>
      <c r="O55" s="83">
        <v>2684745.34</v>
      </c>
      <c r="P55" s="83">
        <v>114.5</v>
      </c>
      <c r="Q55" s="83">
        <v>0</v>
      </c>
      <c r="R55" s="83">
        <v>3074.0334143</v>
      </c>
      <c r="S55" s="84">
        <v>4.0000000000000001E-3</v>
      </c>
      <c r="T55" s="84">
        <f t="shared" si="0"/>
        <v>3.7414893789117841E-3</v>
      </c>
      <c r="U55" s="84">
        <f>R55/'סכום נכסי הקרן'!$C$42</f>
        <v>9.4709448488486934E-4</v>
      </c>
    </row>
    <row r="56" spans="2:21" s="85" customFormat="1">
      <c r="B56" s="82" t="s">
        <v>497</v>
      </c>
      <c r="C56" s="82" t="s">
        <v>498</v>
      </c>
      <c r="D56" s="82" t="s">
        <v>100</v>
      </c>
      <c r="E56" s="82" t="s">
        <v>123</v>
      </c>
      <c r="F56" s="82" t="s">
        <v>436</v>
      </c>
      <c r="G56" s="82" t="s">
        <v>371</v>
      </c>
      <c r="H56" s="82" t="s">
        <v>449</v>
      </c>
      <c r="I56" s="82" t="s">
        <v>207</v>
      </c>
      <c r="J56" s="82" t="s">
        <v>499</v>
      </c>
      <c r="K56" s="83">
        <v>0.68</v>
      </c>
      <c r="L56" s="82" t="s">
        <v>102</v>
      </c>
      <c r="M56" s="84">
        <v>0.04</v>
      </c>
      <c r="N56" s="84">
        <v>-2.9499999999999998E-2</v>
      </c>
      <c r="O56" s="83">
        <v>1333764.25</v>
      </c>
      <c r="P56" s="83">
        <v>116.55</v>
      </c>
      <c r="Q56" s="83">
        <v>0</v>
      </c>
      <c r="R56" s="83">
        <v>1554.5022333750001</v>
      </c>
      <c r="S56" s="84">
        <v>1.8E-3</v>
      </c>
      <c r="T56" s="84">
        <f t="shared" si="0"/>
        <v>1.8920267973052041E-3</v>
      </c>
      <c r="U56" s="84">
        <f>R56/'סכום נכסי הקרן'!$C$42</f>
        <v>4.7893444655543166E-4</v>
      </c>
    </row>
    <row r="57" spans="2:21" s="85" customFormat="1">
      <c r="B57" s="82" t="s">
        <v>500</v>
      </c>
      <c r="C57" s="82" t="s">
        <v>501</v>
      </c>
      <c r="D57" s="82" t="s">
        <v>100</v>
      </c>
      <c r="E57" s="82" t="s">
        <v>123</v>
      </c>
      <c r="F57" s="82" t="s">
        <v>502</v>
      </c>
      <c r="G57" s="82" t="s">
        <v>423</v>
      </c>
      <c r="H57" s="82" t="s">
        <v>449</v>
      </c>
      <c r="I57" s="82" t="s">
        <v>207</v>
      </c>
      <c r="J57" s="82" t="s">
        <v>503</v>
      </c>
      <c r="K57" s="83">
        <v>4.79</v>
      </c>
      <c r="L57" s="82" t="s">
        <v>102</v>
      </c>
      <c r="M57" s="84">
        <v>7.0000000000000001E-3</v>
      </c>
      <c r="N57" s="84">
        <v>-1.0699999999999999E-2</v>
      </c>
      <c r="O57" s="83">
        <v>2508726</v>
      </c>
      <c r="P57" s="83">
        <v>111.7</v>
      </c>
      <c r="Q57" s="83">
        <v>0</v>
      </c>
      <c r="R57" s="83">
        <v>2802.2469420000002</v>
      </c>
      <c r="S57" s="84">
        <v>2.5100000000000001E-2</v>
      </c>
      <c r="T57" s="84">
        <f t="shared" si="0"/>
        <v>3.4106906977029432E-3</v>
      </c>
      <c r="U57" s="84">
        <f>R57/'סכום נכסי הקרן'!$C$42</f>
        <v>8.633584175460374E-4</v>
      </c>
    </row>
    <row r="58" spans="2:21" s="85" customFormat="1">
      <c r="B58" s="82" t="s">
        <v>504</v>
      </c>
      <c r="C58" s="82">
        <v>11727820</v>
      </c>
      <c r="D58" s="82" t="s">
        <v>100</v>
      </c>
      <c r="E58" s="82" t="s">
        <v>123</v>
      </c>
      <c r="F58" s="82" t="s">
        <v>505</v>
      </c>
      <c r="G58" s="82" t="s">
        <v>454</v>
      </c>
      <c r="H58" s="82" t="s">
        <v>506</v>
      </c>
      <c r="I58" s="82" t="s">
        <v>207</v>
      </c>
      <c r="J58" s="82" t="s">
        <v>393</v>
      </c>
      <c r="K58" s="83">
        <v>0</v>
      </c>
      <c r="L58" s="82" t="s">
        <v>102</v>
      </c>
      <c r="M58" s="84">
        <v>9.1999999999999998E-3</v>
      </c>
      <c r="N58" s="84">
        <v>0</v>
      </c>
      <c r="O58" s="83">
        <v>1516500</v>
      </c>
      <c r="P58" s="83">
        <f>R58*1000/O58*100</f>
        <v>102.85682941198726</v>
      </c>
      <c r="Q58" s="83">
        <v>0</v>
      </c>
      <c r="R58" s="83">
        <f>1562.9049-3.0810819672132</f>
        <v>1559.8238180327869</v>
      </c>
      <c r="S58" s="84">
        <v>1.1999999999999999E-3</v>
      </c>
      <c r="T58" s="84">
        <f t="shared" si="0"/>
        <v>1.8985038422141721E-3</v>
      </c>
      <c r="U58" s="84">
        <f>R58/'סכום נכסי הקרן'!$C$42</f>
        <v>4.8057400045773877E-4</v>
      </c>
    </row>
    <row r="59" spans="2:21" s="85" customFormat="1">
      <c r="B59" s="82" t="s">
        <v>507</v>
      </c>
      <c r="C59" s="82" t="s">
        <v>508</v>
      </c>
      <c r="D59" s="82" t="s">
        <v>100</v>
      </c>
      <c r="E59" s="82" t="s">
        <v>123</v>
      </c>
      <c r="F59" s="82" t="s">
        <v>505</v>
      </c>
      <c r="G59" s="82" t="s">
        <v>454</v>
      </c>
      <c r="H59" s="82" t="s">
        <v>506</v>
      </c>
      <c r="I59" s="82" t="s">
        <v>207</v>
      </c>
      <c r="J59" s="82" t="s">
        <v>282</v>
      </c>
      <c r="K59" s="83">
        <v>0.25</v>
      </c>
      <c r="L59" s="82" t="s">
        <v>102</v>
      </c>
      <c r="M59" s="84">
        <v>4.8000000000000001E-2</v>
      </c>
      <c r="N59" s="84">
        <v>-5.74E-2</v>
      </c>
      <c r="O59" s="83">
        <v>1754404</v>
      </c>
      <c r="P59" s="83">
        <v>112.42</v>
      </c>
      <c r="Q59" s="83">
        <v>0</v>
      </c>
      <c r="R59" s="83">
        <v>1972.3009767999999</v>
      </c>
      <c r="S59" s="84">
        <v>4.3E-3</v>
      </c>
      <c r="T59" s="84">
        <f t="shared" si="0"/>
        <v>2.4005409708257566E-3</v>
      </c>
      <c r="U59" s="84">
        <f>R59/'סכום נכסי הקרן'!$C$42</f>
        <v>6.0765617217133593E-4</v>
      </c>
    </row>
    <row r="60" spans="2:21" s="85" customFormat="1">
      <c r="B60" s="82" t="s">
        <v>509</v>
      </c>
      <c r="C60" s="82" t="s">
        <v>510</v>
      </c>
      <c r="D60" s="82" t="s">
        <v>100</v>
      </c>
      <c r="E60" s="82" t="s">
        <v>123</v>
      </c>
      <c r="F60" s="82" t="s">
        <v>511</v>
      </c>
      <c r="G60" s="82" t="s">
        <v>454</v>
      </c>
      <c r="H60" s="82" t="s">
        <v>506</v>
      </c>
      <c r="I60" s="82" t="s">
        <v>207</v>
      </c>
      <c r="J60" s="82" t="s">
        <v>512</v>
      </c>
      <c r="K60" s="83">
        <v>6.74</v>
      </c>
      <c r="L60" s="82" t="s">
        <v>102</v>
      </c>
      <c r="M60" s="84">
        <v>6.4999999999999997E-3</v>
      </c>
      <c r="N60" s="84">
        <v>7.6E-3</v>
      </c>
      <c r="O60" s="83">
        <v>1400000</v>
      </c>
      <c r="P60" s="83">
        <v>102.62</v>
      </c>
      <c r="Q60" s="83">
        <v>0</v>
      </c>
      <c r="R60" s="83">
        <v>1436.68</v>
      </c>
      <c r="S60" s="84">
        <v>8.0000000000000004E-4</v>
      </c>
      <c r="T60" s="84">
        <f t="shared" si="0"/>
        <v>1.7486221639262884E-3</v>
      </c>
      <c r="U60" s="84">
        <f>R60/'סכום נכסי הקרן'!$C$42</f>
        <v>4.4263399942717861E-4</v>
      </c>
    </row>
    <row r="61" spans="2:21" s="85" customFormat="1">
      <c r="B61" s="82" t="s">
        <v>513</v>
      </c>
      <c r="C61" s="82" t="s">
        <v>514</v>
      </c>
      <c r="D61" s="82" t="s">
        <v>100</v>
      </c>
      <c r="E61" s="82" t="s">
        <v>123</v>
      </c>
      <c r="F61" s="82" t="s">
        <v>511</v>
      </c>
      <c r="G61" s="82" t="s">
        <v>454</v>
      </c>
      <c r="H61" s="82" t="s">
        <v>506</v>
      </c>
      <c r="I61" s="82" t="s">
        <v>207</v>
      </c>
      <c r="J61" s="82" t="s">
        <v>512</v>
      </c>
      <c r="K61" s="83">
        <v>3.68</v>
      </c>
      <c r="L61" s="82" t="s">
        <v>102</v>
      </c>
      <c r="M61" s="84">
        <v>2.3400000000000001E-2</v>
      </c>
      <c r="N61" s="84">
        <v>-5.5999999999999999E-3</v>
      </c>
      <c r="O61" s="83">
        <v>1989189.19</v>
      </c>
      <c r="P61" s="83">
        <v>114.96</v>
      </c>
      <c r="Q61" s="83">
        <v>0</v>
      </c>
      <c r="R61" s="83">
        <v>2286.7718928240001</v>
      </c>
      <c r="S61" s="84">
        <v>5.9999999999999995E-4</v>
      </c>
      <c r="T61" s="84">
        <f t="shared" si="0"/>
        <v>2.7832920452959026E-3</v>
      </c>
      <c r="U61" s="84">
        <f>R61/'סכום נכסי הקרן'!$C$42</f>
        <v>7.0454310542246467E-4</v>
      </c>
    </row>
    <row r="62" spans="2:21" s="85" customFormat="1">
      <c r="B62" s="82" t="s">
        <v>515</v>
      </c>
      <c r="C62" s="82" t="s">
        <v>516</v>
      </c>
      <c r="D62" s="82" t="s">
        <v>100</v>
      </c>
      <c r="E62" s="82" t="s">
        <v>123</v>
      </c>
      <c r="F62" s="82" t="s">
        <v>517</v>
      </c>
      <c r="G62" s="82" t="s">
        <v>454</v>
      </c>
      <c r="H62" s="82" t="s">
        <v>506</v>
      </c>
      <c r="I62" s="82" t="s">
        <v>207</v>
      </c>
      <c r="J62" s="82" t="s">
        <v>252</v>
      </c>
      <c r="K62" s="83">
        <v>3.31</v>
      </c>
      <c r="L62" s="82" t="s">
        <v>102</v>
      </c>
      <c r="M62" s="84">
        <v>1.34E-2</v>
      </c>
      <c r="N62" s="84">
        <v>-6.4999999999999997E-3</v>
      </c>
      <c r="O62" s="83">
        <v>1366993</v>
      </c>
      <c r="P62" s="83">
        <v>112.3</v>
      </c>
      <c r="Q62" s="83">
        <v>0</v>
      </c>
      <c r="R62" s="83">
        <v>1535.133139</v>
      </c>
      <c r="S62" s="84">
        <v>3.8999999999999998E-3</v>
      </c>
      <c r="T62" s="84">
        <f t="shared" si="0"/>
        <v>1.8684521476133415E-3</v>
      </c>
      <c r="U62" s="84">
        <f>R62/'סכום נכסי הקרן'!$C$42</f>
        <v>4.7296692441515777E-4</v>
      </c>
    </row>
    <row r="63" spans="2:21" s="85" customFormat="1">
      <c r="B63" s="82" t="s">
        <v>518</v>
      </c>
      <c r="C63" s="82" t="s">
        <v>519</v>
      </c>
      <c r="D63" s="82" t="s">
        <v>100</v>
      </c>
      <c r="E63" s="82" t="s">
        <v>123</v>
      </c>
      <c r="F63" s="82" t="s">
        <v>517</v>
      </c>
      <c r="G63" s="82" t="s">
        <v>454</v>
      </c>
      <c r="H63" s="82" t="s">
        <v>506</v>
      </c>
      <c r="I63" s="82" t="s">
        <v>207</v>
      </c>
      <c r="J63" s="82" t="s">
        <v>406</v>
      </c>
      <c r="K63" s="83">
        <v>3.4</v>
      </c>
      <c r="L63" s="82" t="s">
        <v>102</v>
      </c>
      <c r="M63" s="84">
        <v>2E-3</v>
      </c>
      <c r="N63" s="84">
        <v>-6.0000000000000001E-3</v>
      </c>
      <c r="O63" s="83">
        <v>3780771.6</v>
      </c>
      <c r="P63" s="83">
        <v>105.48</v>
      </c>
      <c r="Q63" s="83">
        <v>0</v>
      </c>
      <c r="R63" s="83">
        <v>3987.9578836800001</v>
      </c>
      <c r="S63" s="84">
        <v>1.0999999999999999E-2</v>
      </c>
      <c r="T63" s="84">
        <f t="shared" si="0"/>
        <v>4.8538516191548725E-3</v>
      </c>
      <c r="U63" s="84">
        <f>R63/'סכום נכסי הקרן'!$C$42</f>
        <v>1.2286700918787937E-3</v>
      </c>
    </row>
    <row r="64" spans="2:21" s="85" customFormat="1">
      <c r="B64" s="82" t="s">
        <v>520</v>
      </c>
      <c r="C64" s="82" t="s">
        <v>521</v>
      </c>
      <c r="D64" s="82" t="s">
        <v>100</v>
      </c>
      <c r="E64" s="82" t="s">
        <v>123</v>
      </c>
      <c r="F64" s="82" t="s">
        <v>517</v>
      </c>
      <c r="G64" s="82" t="s">
        <v>454</v>
      </c>
      <c r="H64" s="82" t="s">
        <v>506</v>
      </c>
      <c r="I64" s="82" t="s">
        <v>207</v>
      </c>
      <c r="J64" s="82" t="s">
        <v>393</v>
      </c>
      <c r="K64" s="83">
        <v>5.37</v>
      </c>
      <c r="L64" s="82" t="s">
        <v>102</v>
      </c>
      <c r="M64" s="84">
        <v>6.8999999999999999E-3</v>
      </c>
      <c r="N64" s="84">
        <v>2.7000000000000001E-3</v>
      </c>
      <c r="O64" s="83">
        <v>2034720.76</v>
      </c>
      <c r="P64" s="83">
        <v>106.04</v>
      </c>
      <c r="Q64" s="83">
        <v>0</v>
      </c>
      <c r="R64" s="83">
        <v>2157.6178939040001</v>
      </c>
      <c r="S64" s="84">
        <v>9.5999999999999992E-3</v>
      </c>
      <c r="T64" s="84">
        <f t="shared" si="0"/>
        <v>2.6260952129663483E-3</v>
      </c>
      <c r="U64" s="84">
        <f>R64/'סכום נכסי הקרן'!$C$42</f>
        <v>6.6475139739842796E-4</v>
      </c>
    </row>
    <row r="65" spans="2:21" s="85" customFormat="1">
      <c r="B65" s="82" t="s">
        <v>522</v>
      </c>
      <c r="C65" s="82" t="s">
        <v>523</v>
      </c>
      <c r="D65" s="82" t="s">
        <v>100</v>
      </c>
      <c r="E65" s="82" t="s">
        <v>123</v>
      </c>
      <c r="F65" s="82" t="s">
        <v>524</v>
      </c>
      <c r="G65" s="82" t="s">
        <v>454</v>
      </c>
      <c r="H65" s="82" t="s">
        <v>506</v>
      </c>
      <c r="I65" s="82" t="s">
        <v>207</v>
      </c>
      <c r="J65" s="82" t="s">
        <v>460</v>
      </c>
      <c r="K65" s="83">
        <v>4.84</v>
      </c>
      <c r="L65" s="82" t="s">
        <v>102</v>
      </c>
      <c r="M65" s="84">
        <v>5.0000000000000001E-3</v>
      </c>
      <c r="N65" s="84">
        <v>6.9999999999999999E-4</v>
      </c>
      <c r="O65" s="83">
        <v>1531000</v>
      </c>
      <c r="P65" s="83">
        <v>105.98</v>
      </c>
      <c r="Q65" s="83">
        <v>0</v>
      </c>
      <c r="R65" s="83">
        <v>1622.5537999999999</v>
      </c>
      <c r="S65" s="84">
        <v>8.9999999999999998E-4</v>
      </c>
      <c r="T65" s="84">
        <f t="shared" si="0"/>
        <v>1.9748542033318633E-3</v>
      </c>
      <c r="U65" s="84">
        <f>R65/'סכום נכסי הקרן'!$C$42</f>
        <v>4.9990079751911797E-4</v>
      </c>
    </row>
    <row r="66" spans="2:21" s="85" customFormat="1">
      <c r="B66" s="82" t="s">
        <v>525</v>
      </c>
      <c r="C66" s="82" t="s">
        <v>526</v>
      </c>
      <c r="D66" s="82" t="s">
        <v>100</v>
      </c>
      <c r="E66" s="82" t="s">
        <v>123</v>
      </c>
      <c r="F66" s="82" t="s">
        <v>524</v>
      </c>
      <c r="G66" s="82" t="s">
        <v>454</v>
      </c>
      <c r="H66" s="82" t="s">
        <v>506</v>
      </c>
      <c r="I66" s="82" t="s">
        <v>207</v>
      </c>
      <c r="J66" s="82" t="s">
        <v>367</v>
      </c>
      <c r="K66" s="83">
        <v>2.44</v>
      </c>
      <c r="L66" s="82" t="s">
        <v>102</v>
      </c>
      <c r="M66" s="84">
        <v>4.7500000000000001E-2</v>
      </c>
      <c r="N66" s="84">
        <v>-1.2200000000000001E-2</v>
      </c>
      <c r="O66" s="83">
        <v>623736.06999999995</v>
      </c>
      <c r="P66" s="83">
        <v>144.9</v>
      </c>
      <c r="Q66" s="83">
        <v>0</v>
      </c>
      <c r="R66" s="83">
        <v>903.79356542999994</v>
      </c>
      <c r="S66" s="84">
        <v>5.0000000000000001E-4</v>
      </c>
      <c r="T66" s="84">
        <f t="shared" si="0"/>
        <v>1.1000316424846603E-3</v>
      </c>
      <c r="U66" s="84">
        <f>R66/'סכום נכסי הקרן'!$C$42</f>
        <v>2.7845432561379729E-4</v>
      </c>
    </row>
    <row r="67" spans="2:21" s="85" customFormat="1">
      <c r="B67" s="82" t="s">
        <v>527</v>
      </c>
      <c r="C67" s="82" t="s">
        <v>528</v>
      </c>
      <c r="D67" s="82" t="s">
        <v>100</v>
      </c>
      <c r="E67" s="82" t="s">
        <v>123</v>
      </c>
      <c r="F67" s="82" t="s">
        <v>529</v>
      </c>
      <c r="G67" s="82" t="s">
        <v>454</v>
      </c>
      <c r="H67" s="82" t="s">
        <v>506</v>
      </c>
      <c r="I67" s="82" t="s">
        <v>207</v>
      </c>
      <c r="J67" s="82" t="s">
        <v>406</v>
      </c>
      <c r="K67" s="83">
        <v>2.11</v>
      </c>
      <c r="L67" s="82" t="s">
        <v>102</v>
      </c>
      <c r="M67" s="84">
        <v>2.8500000000000001E-2</v>
      </c>
      <c r="N67" s="84">
        <v>-1.2800000000000001E-2</v>
      </c>
      <c r="O67" s="83">
        <v>1496566</v>
      </c>
      <c r="P67" s="83">
        <v>116.81</v>
      </c>
      <c r="Q67" s="83">
        <v>0</v>
      </c>
      <c r="R67" s="83">
        <v>1748.1387446000001</v>
      </c>
      <c r="S67" s="84">
        <v>2.3E-3</v>
      </c>
      <c r="T67" s="84">
        <f t="shared" si="0"/>
        <v>2.1277070429224581E-3</v>
      </c>
      <c r="U67" s="84">
        <f>R67/'סכום נכסי הקרן'!$C$42</f>
        <v>5.3859289756654589E-4</v>
      </c>
    </row>
    <row r="68" spans="2:21" s="85" customFormat="1">
      <c r="B68" s="82" t="s">
        <v>530</v>
      </c>
      <c r="C68" s="82" t="s">
        <v>531</v>
      </c>
      <c r="D68" s="82" t="s">
        <v>100</v>
      </c>
      <c r="E68" s="82" t="s">
        <v>123</v>
      </c>
      <c r="F68" s="82" t="s">
        <v>529</v>
      </c>
      <c r="G68" s="82" t="s">
        <v>454</v>
      </c>
      <c r="H68" s="82" t="s">
        <v>506</v>
      </c>
      <c r="I68" s="82" t="s">
        <v>207</v>
      </c>
      <c r="J68" s="82" t="s">
        <v>419</v>
      </c>
      <c r="K68" s="83">
        <v>4.3899999999999997</v>
      </c>
      <c r="L68" s="82" t="s">
        <v>102</v>
      </c>
      <c r="M68" s="84">
        <v>2.5999999999999999E-2</v>
      </c>
      <c r="N68" s="84">
        <v>-4.4000000000000003E-3</v>
      </c>
      <c r="O68" s="83">
        <v>2849586.03</v>
      </c>
      <c r="P68" s="83">
        <v>119.26</v>
      </c>
      <c r="Q68" s="83">
        <v>0</v>
      </c>
      <c r="R68" s="83">
        <v>3398.4162993780001</v>
      </c>
      <c r="S68" s="84">
        <v>7.4000000000000003E-3</v>
      </c>
      <c r="T68" s="84">
        <f t="shared" si="0"/>
        <v>4.1363045795450113E-3</v>
      </c>
      <c r="U68" s="84">
        <f>R68/'סכום נכסי הקרן'!$C$42</f>
        <v>1.0470352467579391E-3</v>
      </c>
    </row>
    <row r="69" spans="2:21" s="85" customFormat="1">
      <c r="B69" s="82" t="s">
        <v>532</v>
      </c>
      <c r="C69" s="82" t="s">
        <v>533</v>
      </c>
      <c r="D69" s="82" t="s">
        <v>100</v>
      </c>
      <c r="E69" s="82" t="s">
        <v>123</v>
      </c>
      <c r="F69" s="82" t="s">
        <v>534</v>
      </c>
      <c r="G69" s="82" t="s">
        <v>454</v>
      </c>
      <c r="H69" s="82" t="s">
        <v>506</v>
      </c>
      <c r="I69" s="82" t="s">
        <v>207</v>
      </c>
      <c r="J69" s="82" t="s">
        <v>535</v>
      </c>
      <c r="K69" s="83">
        <v>1.03</v>
      </c>
      <c r="L69" s="82" t="s">
        <v>102</v>
      </c>
      <c r="M69" s="84">
        <v>4.9000000000000002E-2</v>
      </c>
      <c r="N69" s="84">
        <v>-2.6800000000000001E-2</v>
      </c>
      <c r="O69" s="83">
        <v>555102.73</v>
      </c>
      <c r="P69" s="83">
        <v>115.18</v>
      </c>
      <c r="Q69" s="83">
        <v>14.522679999999999</v>
      </c>
      <c r="R69" s="83">
        <v>653.89000441400003</v>
      </c>
      <c r="S69" s="84">
        <v>2.0999999999999999E-3</v>
      </c>
      <c r="T69" s="84">
        <f t="shared" si="0"/>
        <v>7.9586724565538526E-4</v>
      </c>
      <c r="U69" s="84">
        <f>R69/'סכום נכסי הקרן'!$C$42</f>
        <v>2.0146027496674576E-4</v>
      </c>
    </row>
    <row r="70" spans="2:21" s="85" customFormat="1">
      <c r="B70" s="82" t="s">
        <v>536</v>
      </c>
      <c r="C70" s="82" t="s">
        <v>537</v>
      </c>
      <c r="D70" s="82" t="s">
        <v>100</v>
      </c>
      <c r="E70" s="82" t="s">
        <v>123</v>
      </c>
      <c r="F70" s="82" t="s">
        <v>534</v>
      </c>
      <c r="G70" s="82" t="s">
        <v>454</v>
      </c>
      <c r="H70" s="82" t="s">
        <v>506</v>
      </c>
      <c r="I70" s="82" t="s">
        <v>207</v>
      </c>
      <c r="J70" s="82" t="s">
        <v>406</v>
      </c>
      <c r="K70" s="83">
        <v>3.72</v>
      </c>
      <c r="L70" s="82" t="s">
        <v>102</v>
      </c>
      <c r="M70" s="84">
        <v>2.1499999999999998E-2</v>
      </c>
      <c r="N70" s="84">
        <v>-5.3E-3</v>
      </c>
      <c r="O70" s="83">
        <v>3090141.08</v>
      </c>
      <c r="P70" s="83">
        <v>117.52</v>
      </c>
      <c r="Q70" s="83">
        <v>0</v>
      </c>
      <c r="R70" s="83">
        <v>3631.533797216</v>
      </c>
      <c r="S70" s="84">
        <v>2.3999999999999998E-3</v>
      </c>
      <c r="T70" s="84">
        <f t="shared" si="0"/>
        <v>4.4200382039558516E-3</v>
      </c>
      <c r="U70" s="84">
        <f>R70/'סכום נכסי הקרן'!$C$42</f>
        <v>1.1188575943958895E-3</v>
      </c>
    </row>
    <row r="71" spans="2:21" s="85" customFormat="1">
      <c r="B71" s="82" t="s">
        <v>538</v>
      </c>
      <c r="C71" s="82" t="s">
        <v>539</v>
      </c>
      <c r="D71" s="82" t="s">
        <v>100</v>
      </c>
      <c r="E71" s="82" t="s">
        <v>123</v>
      </c>
      <c r="F71" s="82" t="s">
        <v>534</v>
      </c>
      <c r="G71" s="82" t="s">
        <v>454</v>
      </c>
      <c r="H71" s="82" t="s">
        <v>506</v>
      </c>
      <c r="I71" s="82" t="s">
        <v>207</v>
      </c>
      <c r="J71" s="82" t="s">
        <v>540</v>
      </c>
      <c r="K71" s="83">
        <v>6.42</v>
      </c>
      <c r="L71" s="82" t="s">
        <v>102</v>
      </c>
      <c r="M71" s="84">
        <v>1.43E-2</v>
      </c>
      <c r="N71" s="84">
        <v>6.4999999999999997E-3</v>
      </c>
      <c r="O71" s="83">
        <v>1490455.5</v>
      </c>
      <c r="P71" s="83">
        <v>109.25</v>
      </c>
      <c r="Q71" s="83">
        <v>0</v>
      </c>
      <c r="R71" s="83">
        <v>1628.32263375</v>
      </c>
      <c r="S71" s="84">
        <v>3.5999999999999999E-3</v>
      </c>
      <c r="T71" s="84">
        <f t="shared" si="0"/>
        <v>1.9818756072320057E-3</v>
      </c>
      <c r="U71" s="84">
        <f>R71/'סכום נכסי הקרן'!$C$42</f>
        <v>5.0167814665378469E-4</v>
      </c>
    </row>
    <row r="72" spans="2:21" s="85" customFormat="1">
      <c r="B72" s="82" t="s">
        <v>541</v>
      </c>
      <c r="C72" s="82" t="s">
        <v>542</v>
      </c>
      <c r="D72" s="82" t="s">
        <v>100</v>
      </c>
      <c r="E72" s="82" t="s">
        <v>123</v>
      </c>
      <c r="F72" s="82" t="s">
        <v>534</v>
      </c>
      <c r="G72" s="82" t="s">
        <v>454</v>
      </c>
      <c r="H72" s="82" t="s">
        <v>506</v>
      </c>
      <c r="I72" s="82" t="s">
        <v>207</v>
      </c>
      <c r="J72" s="82" t="s">
        <v>396</v>
      </c>
      <c r="K72" s="83">
        <v>4.46</v>
      </c>
      <c r="L72" s="82" t="s">
        <v>102</v>
      </c>
      <c r="M72" s="84">
        <v>2.35E-2</v>
      </c>
      <c r="N72" s="84">
        <v>-2.9999999999999997E-4</v>
      </c>
      <c r="O72" s="83">
        <v>1732531.94</v>
      </c>
      <c r="P72" s="83">
        <v>117.8</v>
      </c>
      <c r="Q72" s="83">
        <v>41.994619999999998</v>
      </c>
      <c r="R72" s="83">
        <v>2082.9172453199999</v>
      </c>
      <c r="S72" s="84">
        <v>2.3E-3</v>
      </c>
      <c r="T72" s="84">
        <f t="shared" si="0"/>
        <v>2.5351750290884827E-3</v>
      </c>
      <c r="U72" s="84">
        <f>R72/'סכום נכסי הקרן'!$C$42</f>
        <v>6.4173649718227664E-4</v>
      </c>
    </row>
    <row r="73" spans="2:21" s="85" customFormat="1">
      <c r="B73" s="82" t="s">
        <v>543</v>
      </c>
      <c r="C73" s="82" t="s">
        <v>544</v>
      </c>
      <c r="D73" s="82" t="s">
        <v>100</v>
      </c>
      <c r="E73" s="82" t="s">
        <v>123</v>
      </c>
      <c r="F73" s="82" t="s">
        <v>534</v>
      </c>
      <c r="G73" s="82" t="s">
        <v>454</v>
      </c>
      <c r="H73" s="82" t="s">
        <v>506</v>
      </c>
      <c r="I73" s="82" t="s">
        <v>207</v>
      </c>
      <c r="J73" s="82" t="s">
        <v>545</v>
      </c>
      <c r="K73" s="83">
        <v>0.66</v>
      </c>
      <c r="L73" s="82" t="s">
        <v>102</v>
      </c>
      <c r="M73" s="84">
        <v>5.8500000000000003E-2</v>
      </c>
      <c r="N73" s="84">
        <v>-2.6700000000000002E-2</v>
      </c>
      <c r="O73" s="83">
        <v>355247.14</v>
      </c>
      <c r="P73" s="83">
        <v>120.92</v>
      </c>
      <c r="Q73" s="83">
        <v>0</v>
      </c>
      <c r="R73" s="83">
        <v>429.564841688</v>
      </c>
      <c r="S73" s="84">
        <v>1E-3</v>
      </c>
      <c r="T73" s="84">
        <f t="shared" si="0"/>
        <v>5.2283501059325948E-4</v>
      </c>
      <c r="U73" s="84">
        <f>R73/'סכום נכסי הקרן'!$C$42</f>
        <v>1.3234680227306169E-4</v>
      </c>
    </row>
    <row r="74" spans="2:21" s="85" customFormat="1">
      <c r="B74" s="82" t="s">
        <v>546</v>
      </c>
      <c r="C74" s="82" t="s">
        <v>547</v>
      </c>
      <c r="D74" s="82" t="s">
        <v>100</v>
      </c>
      <c r="E74" s="82" t="s">
        <v>123</v>
      </c>
      <c r="F74" s="82" t="s">
        <v>534</v>
      </c>
      <c r="G74" s="82" t="s">
        <v>454</v>
      </c>
      <c r="H74" s="82" t="s">
        <v>506</v>
      </c>
      <c r="I74" s="82" t="s">
        <v>207</v>
      </c>
      <c r="J74" s="82" t="s">
        <v>387</v>
      </c>
      <c r="K74" s="83">
        <v>3.08</v>
      </c>
      <c r="L74" s="82" t="s">
        <v>102</v>
      </c>
      <c r="M74" s="84">
        <v>1.7600000000000001E-2</v>
      </c>
      <c r="N74" s="84">
        <v>-6.7999999999999996E-3</v>
      </c>
      <c r="O74" s="83">
        <v>4549636.09</v>
      </c>
      <c r="P74" s="83">
        <v>113.9</v>
      </c>
      <c r="Q74" s="83">
        <v>0</v>
      </c>
      <c r="R74" s="83">
        <v>5182.0355065100002</v>
      </c>
      <c r="S74" s="84">
        <v>3.3E-3</v>
      </c>
      <c r="T74" s="84">
        <f t="shared" si="0"/>
        <v>6.3071958549825819E-3</v>
      </c>
      <c r="U74" s="84">
        <f>R74/'סכום נכסי הקרן'!$C$42</f>
        <v>1.5965594992762247E-3</v>
      </c>
    </row>
    <row r="75" spans="2:21" s="85" customFormat="1">
      <c r="B75" s="82" t="s">
        <v>548</v>
      </c>
      <c r="C75" s="82" t="s">
        <v>549</v>
      </c>
      <c r="D75" s="82" t="s">
        <v>100</v>
      </c>
      <c r="E75" s="82" t="s">
        <v>123</v>
      </c>
      <c r="F75" s="82" t="s">
        <v>534</v>
      </c>
      <c r="G75" s="82" t="s">
        <v>454</v>
      </c>
      <c r="H75" s="82" t="s">
        <v>506</v>
      </c>
      <c r="I75" s="82" t="s">
        <v>207</v>
      </c>
      <c r="J75" s="82" t="s">
        <v>295</v>
      </c>
      <c r="K75" s="83">
        <v>5.75</v>
      </c>
      <c r="L75" s="82" t="s">
        <v>102</v>
      </c>
      <c r="M75" s="84">
        <v>6.4999999999999997E-3</v>
      </c>
      <c r="N75" s="84">
        <v>2.3999999999999998E-3</v>
      </c>
      <c r="O75" s="83">
        <v>3182651.52</v>
      </c>
      <c r="P75" s="83">
        <v>106.01</v>
      </c>
      <c r="Q75" s="83">
        <v>0</v>
      </c>
      <c r="R75" s="83">
        <v>3373.9288763519999</v>
      </c>
      <c r="S75" s="84">
        <v>8.3000000000000001E-3</v>
      </c>
      <c r="T75" s="84">
        <f t="shared" si="0"/>
        <v>4.106500273338547E-3</v>
      </c>
      <c r="U75" s="84">
        <f>R75/'סכום נכסי הקרן'!$C$42</f>
        <v>1.0394907928853554E-3</v>
      </c>
    </row>
    <row r="76" spans="2:21" s="85" customFormat="1">
      <c r="B76" s="82" t="s">
        <v>550</v>
      </c>
      <c r="C76" s="82">
        <v>11575690</v>
      </c>
      <c r="D76" s="82" t="s">
        <v>100</v>
      </c>
      <c r="E76" s="82" t="s">
        <v>123</v>
      </c>
      <c r="F76" s="82" t="s">
        <v>551</v>
      </c>
      <c r="G76" s="82" t="s">
        <v>454</v>
      </c>
      <c r="H76" s="82" t="s">
        <v>506</v>
      </c>
      <c r="I76" s="82" t="s">
        <v>207</v>
      </c>
      <c r="J76" s="82" t="s">
        <v>270</v>
      </c>
      <c r="K76" s="83">
        <v>4.28</v>
      </c>
      <c r="L76" s="82" t="s">
        <v>102</v>
      </c>
      <c r="M76" s="84">
        <v>1.4200000000000001E-2</v>
      </c>
      <c r="N76" s="84">
        <v>-3.7000000000000002E-3</v>
      </c>
      <c r="O76" s="83">
        <v>1721000</v>
      </c>
      <c r="P76" s="83">
        <f>R76*1000/O76*100</f>
        <v>111.75830277224752</v>
      </c>
      <c r="Q76" s="83">
        <v>0</v>
      </c>
      <c r="R76" s="83">
        <f>1923360.39071038/1000</f>
        <v>1923.36039071038</v>
      </c>
      <c r="S76" s="84">
        <v>2.8999999999999998E-3</v>
      </c>
      <c r="T76" s="84">
        <f t="shared" ref="T76:T139" si="1">R76/$R$11</f>
        <v>2.3409740571415315E-3</v>
      </c>
      <c r="U76" s="84">
        <f>R76/'סכום נכסי הקרן'!$C$42</f>
        <v>5.9257781975106233E-4</v>
      </c>
    </row>
    <row r="77" spans="2:21" s="85" customFormat="1">
      <c r="B77" s="82" t="s">
        <v>552</v>
      </c>
      <c r="C77" s="82" t="s">
        <v>553</v>
      </c>
      <c r="D77" s="82" t="s">
        <v>100</v>
      </c>
      <c r="E77" s="82" t="s">
        <v>123</v>
      </c>
      <c r="F77" s="82" t="s">
        <v>554</v>
      </c>
      <c r="G77" s="82" t="s">
        <v>454</v>
      </c>
      <c r="H77" s="82" t="s">
        <v>506</v>
      </c>
      <c r="I77" s="82" t="s">
        <v>207</v>
      </c>
      <c r="J77" s="82" t="s">
        <v>555</v>
      </c>
      <c r="K77" s="83">
        <v>5.54</v>
      </c>
      <c r="L77" s="82" t="s">
        <v>102</v>
      </c>
      <c r="M77" s="84">
        <v>3.5000000000000003E-2</v>
      </c>
      <c r="N77" s="84">
        <v>3.0999999999999999E-3</v>
      </c>
      <c r="O77" s="83">
        <v>7068813.9400000004</v>
      </c>
      <c r="P77" s="83">
        <v>125.12</v>
      </c>
      <c r="Q77" s="83">
        <v>0</v>
      </c>
      <c r="R77" s="83">
        <v>8844.5000017279999</v>
      </c>
      <c r="S77" s="84">
        <v>7.7000000000000002E-3</v>
      </c>
      <c r="T77" s="84">
        <f t="shared" si="1"/>
        <v>1.0764880649739451E-2</v>
      </c>
      <c r="U77" s="84">
        <f>R77/'סכום נכסי הקרן'!$C$42</f>
        <v>2.7249466886840163E-3</v>
      </c>
    </row>
    <row r="78" spans="2:21" s="85" customFormat="1">
      <c r="B78" s="82" t="s">
        <v>556</v>
      </c>
      <c r="C78" s="82" t="s">
        <v>557</v>
      </c>
      <c r="D78" s="82" t="s">
        <v>100</v>
      </c>
      <c r="E78" s="82" t="s">
        <v>123</v>
      </c>
      <c r="F78" s="82" t="s">
        <v>554</v>
      </c>
      <c r="G78" s="82" t="s">
        <v>454</v>
      </c>
      <c r="H78" s="82" t="s">
        <v>506</v>
      </c>
      <c r="I78" s="82" t="s">
        <v>207</v>
      </c>
      <c r="J78" s="82" t="s">
        <v>558</v>
      </c>
      <c r="K78" s="83">
        <v>7.44</v>
      </c>
      <c r="L78" s="82" t="s">
        <v>102</v>
      </c>
      <c r="M78" s="84">
        <v>2.5000000000000001E-2</v>
      </c>
      <c r="N78" s="84">
        <v>9.7999999999999997E-3</v>
      </c>
      <c r="O78" s="83">
        <v>1541760</v>
      </c>
      <c r="P78" s="83">
        <v>116.17</v>
      </c>
      <c r="Q78" s="83">
        <v>0</v>
      </c>
      <c r="R78" s="83">
        <v>1791.062592</v>
      </c>
      <c r="S78" s="84">
        <v>4.1999999999999997E-3</v>
      </c>
      <c r="T78" s="84">
        <f t="shared" si="1"/>
        <v>2.1799508208859781E-3</v>
      </c>
      <c r="U78" s="84">
        <f>R78/'סכום נכסי הקרן'!$C$42</f>
        <v>5.518175225668687E-4</v>
      </c>
    </row>
    <row r="79" spans="2:21" s="85" customFormat="1">
      <c r="B79" s="82" t="s">
        <v>559</v>
      </c>
      <c r="C79" s="82" t="s">
        <v>560</v>
      </c>
      <c r="D79" s="82" t="s">
        <v>100</v>
      </c>
      <c r="E79" s="82" t="s">
        <v>123</v>
      </c>
      <c r="F79" s="82" t="s">
        <v>554</v>
      </c>
      <c r="G79" s="82" t="s">
        <v>454</v>
      </c>
      <c r="H79" s="82" t="s">
        <v>506</v>
      </c>
      <c r="I79" s="82" t="s">
        <v>207</v>
      </c>
      <c r="J79" s="82" t="s">
        <v>561</v>
      </c>
      <c r="K79" s="83">
        <v>1.47</v>
      </c>
      <c r="L79" s="82" t="s">
        <v>102</v>
      </c>
      <c r="M79" s="84">
        <v>0.04</v>
      </c>
      <c r="N79" s="84">
        <v>-1.67E-2</v>
      </c>
      <c r="O79" s="83">
        <v>1131540.24</v>
      </c>
      <c r="P79" s="83">
        <v>112.33</v>
      </c>
      <c r="Q79" s="83">
        <v>0</v>
      </c>
      <c r="R79" s="83">
        <v>1271.059151592</v>
      </c>
      <c r="S79" s="84">
        <v>4.5999999999999999E-3</v>
      </c>
      <c r="T79" s="84">
        <f t="shared" si="1"/>
        <v>1.5470405407850844E-3</v>
      </c>
      <c r="U79" s="84">
        <f>R79/'סכום נכסי הקרן'!$C$42</f>
        <v>3.9160703551081898E-4</v>
      </c>
    </row>
    <row r="80" spans="2:21" s="85" customFormat="1">
      <c r="B80" s="82" t="s">
        <v>562</v>
      </c>
      <c r="C80" s="82" t="s">
        <v>563</v>
      </c>
      <c r="D80" s="82" t="s">
        <v>100</v>
      </c>
      <c r="E80" s="82" t="s">
        <v>123</v>
      </c>
      <c r="F80" s="82" t="s">
        <v>564</v>
      </c>
      <c r="G80" s="82" t="s">
        <v>565</v>
      </c>
      <c r="H80" s="82" t="s">
        <v>506</v>
      </c>
      <c r="I80" s="82" t="s">
        <v>207</v>
      </c>
      <c r="J80" s="82" t="s">
        <v>489</v>
      </c>
      <c r="K80" s="83">
        <v>3.41</v>
      </c>
      <c r="L80" s="82" t="s">
        <v>102</v>
      </c>
      <c r="M80" s="84">
        <v>4.2999999999999997E-2</v>
      </c>
      <c r="N80" s="84">
        <v>-7.1000000000000004E-3</v>
      </c>
      <c r="O80" s="83">
        <v>1688760.15</v>
      </c>
      <c r="P80" s="83">
        <v>124.4</v>
      </c>
      <c r="Q80" s="83">
        <v>0</v>
      </c>
      <c r="R80" s="83">
        <v>2100.8176266</v>
      </c>
      <c r="S80" s="84">
        <v>2.3999999999999998E-3</v>
      </c>
      <c r="T80" s="84">
        <f t="shared" si="1"/>
        <v>2.5569620682683557E-3</v>
      </c>
      <c r="U80" s="84">
        <f>R80/'סכום נכסי הקרן'!$C$42</f>
        <v>6.4725151608505105E-4</v>
      </c>
    </row>
    <row r="81" spans="2:21" s="85" customFormat="1">
      <c r="B81" s="82" t="s">
        <v>566</v>
      </c>
      <c r="C81" s="82" t="s">
        <v>567</v>
      </c>
      <c r="D81" s="82" t="s">
        <v>100</v>
      </c>
      <c r="E81" s="82" t="s">
        <v>123</v>
      </c>
      <c r="F81" s="82" t="s">
        <v>568</v>
      </c>
      <c r="G81" s="82" t="s">
        <v>423</v>
      </c>
      <c r="H81" s="82" t="s">
        <v>506</v>
      </c>
      <c r="I81" s="82" t="s">
        <v>207</v>
      </c>
      <c r="J81" s="82" t="s">
        <v>569</v>
      </c>
      <c r="K81" s="83">
        <v>2.21</v>
      </c>
      <c r="L81" s="82" t="s">
        <v>102</v>
      </c>
      <c r="M81" s="84">
        <v>1.7999999999999999E-2</v>
      </c>
      <c r="N81" s="84">
        <v>-7.9000000000000008E-3</v>
      </c>
      <c r="O81" s="83">
        <v>5580121.6100000003</v>
      </c>
      <c r="P81" s="83">
        <v>110.25</v>
      </c>
      <c r="Q81" s="83">
        <v>0</v>
      </c>
      <c r="R81" s="83">
        <v>6152.0840750249999</v>
      </c>
      <c r="S81" s="84">
        <v>4.8999999999999998E-3</v>
      </c>
      <c r="T81" s="84">
        <f t="shared" si="1"/>
        <v>7.4878682573201218E-3</v>
      </c>
      <c r="U81" s="84">
        <f>R81/'סכום נכסי הקרן'!$C$42</f>
        <v>1.8954266635162807E-3</v>
      </c>
    </row>
    <row r="82" spans="2:21" s="85" customFormat="1">
      <c r="B82" s="82" t="s">
        <v>570</v>
      </c>
      <c r="C82" s="82" t="s">
        <v>571</v>
      </c>
      <c r="D82" s="82" t="s">
        <v>100</v>
      </c>
      <c r="E82" s="82" t="s">
        <v>123</v>
      </c>
      <c r="F82" s="82" t="s">
        <v>572</v>
      </c>
      <c r="G82" s="82" t="s">
        <v>573</v>
      </c>
      <c r="H82" s="82" t="s">
        <v>574</v>
      </c>
      <c r="I82" s="82" t="s">
        <v>207</v>
      </c>
      <c r="J82" s="82" t="s">
        <v>575</v>
      </c>
      <c r="K82" s="83">
        <v>6.74</v>
      </c>
      <c r="L82" s="82" t="s">
        <v>102</v>
      </c>
      <c r="M82" s="84">
        <v>5.1499999999999997E-2</v>
      </c>
      <c r="N82" s="84">
        <v>9.4999999999999998E-3</v>
      </c>
      <c r="O82" s="83">
        <v>194999.6</v>
      </c>
      <c r="P82" s="83">
        <v>165.3</v>
      </c>
      <c r="Q82" s="83">
        <v>0</v>
      </c>
      <c r="R82" s="83">
        <v>322.33433880000001</v>
      </c>
      <c r="S82" s="84">
        <v>1E-4</v>
      </c>
      <c r="T82" s="84">
        <f t="shared" si="1"/>
        <v>3.923218594399625E-4</v>
      </c>
      <c r="U82" s="84">
        <f>R82/'סכום נכסי הקרן'!$C$42</f>
        <v>9.9309614900854187E-5</v>
      </c>
    </row>
    <row r="83" spans="2:21" s="85" customFormat="1">
      <c r="B83" s="82" t="s">
        <v>576</v>
      </c>
      <c r="C83" s="82" t="s">
        <v>577</v>
      </c>
      <c r="D83" s="82" t="s">
        <v>100</v>
      </c>
      <c r="E83" s="82" t="s">
        <v>123</v>
      </c>
      <c r="F83" s="82" t="s">
        <v>578</v>
      </c>
      <c r="G83" s="82" t="s">
        <v>454</v>
      </c>
      <c r="H83" s="82" t="s">
        <v>574</v>
      </c>
      <c r="I83" s="82" t="s">
        <v>207</v>
      </c>
      <c r="J83" s="82" t="s">
        <v>282</v>
      </c>
      <c r="K83" s="83">
        <v>0.9</v>
      </c>
      <c r="L83" s="82" t="s">
        <v>102</v>
      </c>
      <c r="M83" s="84">
        <v>4.4499999999999998E-2</v>
      </c>
      <c r="N83" s="84">
        <v>-3.0300000000000001E-2</v>
      </c>
      <c r="O83" s="83">
        <v>496431</v>
      </c>
      <c r="P83" s="83">
        <v>114.9</v>
      </c>
      <c r="Q83" s="83">
        <v>0</v>
      </c>
      <c r="R83" s="83">
        <v>570.39921900000002</v>
      </c>
      <c r="S83" s="84">
        <v>2.3999999999999998E-3</v>
      </c>
      <c r="T83" s="84">
        <f t="shared" si="1"/>
        <v>6.9424834801740457E-4</v>
      </c>
      <c r="U83" s="84">
        <f>R83/'סכום נכסי הקרן'!$C$42</f>
        <v>1.7573717708613547E-4</v>
      </c>
    </row>
    <row r="84" spans="2:21" s="85" customFormat="1">
      <c r="B84" s="82" t="s">
        <v>579</v>
      </c>
      <c r="C84" s="82" t="s">
        <v>580</v>
      </c>
      <c r="D84" s="82" t="s">
        <v>100</v>
      </c>
      <c r="E84" s="82" t="s">
        <v>123</v>
      </c>
      <c r="F84" s="82" t="s">
        <v>581</v>
      </c>
      <c r="G84" s="82" t="s">
        <v>132</v>
      </c>
      <c r="H84" s="82" t="s">
        <v>574</v>
      </c>
      <c r="I84" s="82" t="s">
        <v>207</v>
      </c>
      <c r="J84" s="82" t="s">
        <v>249</v>
      </c>
      <c r="K84" s="83">
        <v>5.89</v>
      </c>
      <c r="L84" s="82" t="s">
        <v>102</v>
      </c>
      <c r="M84" s="84">
        <v>1.7000000000000001E-2</v>
      </c>
      <c r="N84" s="84">
        <v>1E-3</v>
      </c>
      <c r="O84" s="83">
        <v>4656814</v>
      </c>
      <c r="P84" s="83">
        <v>112.67</v>
      </c>
      <c r="Q84" s="83">
        <v>0</v>
      </c>
      <c r="R84" s="83">
        <v>5246.8323338</v>
      </c>
      <c r="S84" s="84">
        <v>3.7000000000000002E-3</v>
      </c>
      <c r="T84" s="84">
        <f t="shared" si="1"/>
        <v>6.3860618295568765E-3</v>
      </c>
      <c r="U84" s="84">
        <f>R84/'סכום נכסי הקרן'!$C$42</f>
        <v>1.6165230811549763E-3</v>
      </c>
    </row>
    <row r="85" spans="2:21" s="85" customFormat="1">
      <c r="B85" s="82" t="s">
        <v>582</v>
      </c>
      <c r="C85" s="82" t="s">
        <v>583</v>
      </c>
      <c r="D85" s="82" t="s">
        <v>100</v>
      </c>
      <c r="E85" s="82" t="s">
        <v>123</v>
      </c>
      <c r="F85" s="82" t="s">
        <v>581</v>
      </c>
      <c r="G85" s="82" t="s">
        <v>132</v>
      </c>
      <c r="H85" s="82" t="s">
        <v>574</v>
      </c>
      <c r="I85" s="82" t="s">
        <v>207</v>
      </c>
      <c r="J85" s="82" t="s">
        <v>334</v>
      </c>
      <c r="K85" s="83">
        <v>10.79</v>
      </c>
      <c r="L85" s="82" t="s">
        <v>102</v>
      </c>
      <c r="M85" s="84">
        <v>5.7999999999999996E-3</v>
      </c>
      <c r="N85" s="84">
        <v>1.2500000000000001E-2</v>
      </c>
      <c r="O85" s="83">
        <v>1190000</v>
      </c>
      <c r="P85" s="83">
        <v>94.27</v>
      </c>
      <c r="Q85" s="83">
        <v>0</v>
      </c>
      <c r="R85" s="83">
        <v>1121.8130000000001</v>
      </c>
      <c r="S85" s="84">
        <v>6.0000000000000001E-3</v>
      </c>
      <c r="T85" s="84">
        <f t="shared" si="1"/>
        <v>1.3653890049145538E-3</v>
      </c>
      <c r="U85" s="84">
        <f>R85/'סכום נכסי הקרן'!$C$42</f>
        <v>3.4562503466283484E-4</v>
      </c>
    </row>
    <row r="86" spans="2:21" s="85" customFormat="1">
      <c r="B86" s="82" t="s">
        <v>584</v>
      </c>
      <c r="C86" s="82" t="s">
        <v>585</v>
      </c>
      <c r="D86" s="82" t="s">
        <v>100</v>
      </c>
      <c r="E86" s="82" t="s">
        <v>123</v>
      </c>
      <c r="F86" s="82" t="s">
        <v>581</v>
      </c>
      <c r="G86" s="82" t="s">
        <v>132</v>
      </c>
      <c r="H86" s="82" t="s">
        <v>574</v>
      </c>
      <c r="I86" s="82" t="s">
        <v>207</v>
      </c>
      <c r="J86" s="82" t="s">
        <v>586</v>
      </c>
      <c r="K86" s="83">
        <v>0.66</v>
      </c>
      <c r="L86" s="82" t="s">
        <v>102</v>
      </c>
      <c r="M86" s="84">
        <v>3.6999999999999998E-2</v>
      </c>
      <c r="N86" s="84">
        <v>-3.1699999999999999E-2</v>
      </c>
      <c r="O86" s="83">
        <v>1890296.8</v>
      </c>
      <c r="P86" s="83">
        <v>113.78</v>
      </c>
      <c r="Q86" s="83">
        <v>0</v>
      </c>
      <c r="R86" s="83">
        <v>2150.7796990400002</v>
      </c>
      <c r="S86" s="84">
        <v>3.8E-3</v>
      </c>
      <c r="T86" s="84">
        <f t="shared" si="1"/>
        <v>2.6177722606732577E-3</v>
      </c>
      <c r="U86" s="84">
        <f>R86/'סכום נכסי הקרן'!$C$42</f>
        <v>6.6264458339564743E-4</v>
      </c>
    </row>
    <row r="87" spans="2:21" s="85" customFormat="1">
      <c r="B87" s="82" t="s">
        <v>589</v>
      </c>
      <c r="C87" s="82" t="s">
        <v>590</v>
      </c>
      <c r="D87" s="82" t="s">
        <v>100</v>
      </c>
      <c r="E87" s="82" t="s">
        <v>123</v>
      </c>
      <c r="F87" s="82" t="s">
        <v>591</v>
      </c>
      <c r="G87" s="82" t="s">
        <v>592</v>
      </c>
      <c r="H87" s="82" t="s">
        <v>574</v>
      </c>
      <c r="I87" s="82" t="s">
        <v>207</v>
      </c>
      <c r="J87" s="82" t="s">
        <v>593</v>
      </c>
      <c r="K87" s="83">
        <v>0.74</v>
      </c>
      <c r="L87" s="82" t="s">
        <v>102</v>
      </c>
      <c r="M87" s="84">
        <v>2.6499999999999999E-2</v>
      </c>
      <c r="N87" s="84">
        <v>-2.76E-2</v>
      </c>
      <c r="O87" s="83">
        <v>667540.47999999998</v>
      </c>
      <c r="P87" s="83">
        <v>108.4</v>
      </c>
      <c r="Q87" s="83">
        <v>0</v>
      </c>
      <c r="R87" s="83">
        <v>723.61388032000002</v>
      </c>
      <c r="S87" s="84">
        <v>3.0000000000000001E-3</v>
      </c>
      <c r="T87" s="84">
        <f t="shared" si="1"/>
        <v>8.8073006462974115E-4</v>
      </c>
      <c r="U87" s="84">
        <f>R87/'סכום נכסי הקרן'!$C$42</f>
        <v>2.2294185614546132E-4</v>
      </c>
    </row>
    <row r="88" spans="2:21" s="85" customFormat="1">
      <c r="B88" s="82" t="s">
        <v>594</v>
      </c>
      <c r="C88" s="82" t="s">
        <v>595</v>
      </c>
      <c r="D88" s="82" t="s">
        <v>100</v>
      </c>
      <c r="E88" s="82" t="s">
        <v>123</v>
      </c>
      <c r="F88" s="82" t="s">
        <v>591</v>
      </c>
      <c r="G88" s="82" t="s">
        <v>592</v>
      </c>
      <c r="H88" s="82" t="s">
        <v>574</v>
      </c>
      <c r="I88" s="82" t="s">
        <v>207</v>
      </c>
      <c r="J88" s="82" t="s">
        <v>455</v>
      </c>
      <c r="K88" s="83">
        <v>2.73</v>
      </c>
      <c r="L88" s="82" t="s">
        <v>102</v>
      </c>
      <c r="M88" s="84">
        <v>1.0500000000000001E-2</v>
      </c>
      <c r="N88" s="84">
        <v>-7.4999999999999997E-3</v>
      </c>
      <c r="O88" s="83">
        <v>1998008.81</v>
      </c>
      <c r="P88" s="83">
        <v>108.12</v>
      </c>
      <c r="Q88" s="83">
        <v>0</v>
      </c>
      <c r="R88" s="83">
        <v>2160.247125372</v>
      </c>
      <c r="S88" s="84">
        <v>1.18E-2</v>
      </c>
      <c r="T88" s="84">
        <f t="shared" si="1"/>
        <v>2.6292953218416976E-3</v>
      </c>
      <c r="U88" s="84">
        <f>R88/'סכום נכסי הקרן'!$C$42</f>
        <v>6.6556145060450071E-4</v>
      </c>
    </row>
    <row r="89" spans="2:21" s="85" customFormat="1">
      <c r="B89" s="82" t="s">
        <v>596</v>
      </c>
      <c r="C89" s="82" t="s">
        <v>597</v>
      </c>
      <c r="D89" s="82" t="s">
        <v>100</v>
      </c>
      <c r="E89" s="82" t="s">
        <v>123</v>
      </c>
      <c r="F89" s="82" t="s">
        <v>598</v>
      </c>
      <c r="G89" s="82" t="s">
        <v>371</v>
      </c>
      <c r="H89" s="82" t="s">
        <v>574</v>
      </c>
      <c r="I89" s="82" t="s">
        <v>207</v>
      </c>
      <c r="J89" s="82" t="s">
        <v>599</v>
      </c>
      <c r="K89" s="83">
        <v>3.26</v>
      </c>
      <c r="L89" s="82" t="s">
        <v>102</v>
      </c>
      <c r="M89" s="84">
        <v>2E-3</v>
      </c>
      <c r="N89" s="84">
        <v>-8.9999999999999993E-3</v>
      </c>
      <c r="O89" s="83">
        <v>2403153</v>
      </c>
      <c r="P89" s="83">
        <v>106.79</v>
      </c>
      <c r="Q89" s="83">
        <v>0</v>
      </c>
      <c r="R89" s="83">
        <v>2566.3270886999999</v>
      </c>
      <c r="S89" s="84">
        <v>4.3E-3</v>
      </c>
      <c r="T89" s="84">
        <f t="shared" si="1"/>
        <v>3.1235462505117668E-3</v>
      </c>
      <c r="U89" s="84">
        <f>R89/'סכום נכסי הקרן'!$C$42</f>
        <v>7.906726780560658E-4</v>
      </c>
    </row>
    <row r="90" spans="2:21" s="85" customFormat="1">
      <c r="B90" s="82" t="s">
        <v>600</v>
      </c>
      <c r="C90" s="82" t="s">
        <v>601</v>
      </c>
      <c r="D90" s="82" t="s">
        <v>100</v>
      </c>
      <c r="E90" s="82" t="s">
        <v>123</v>
      </c>
      <c r="F90" s="82" t="s">
        <v>598</v>
      </c>
      <c r="G90" s="82" t="s">
        <v>371</v>
      </c>
      <c r="H90" s="82" t="s">
        <v>574</v>
      </c>
      <c r="I90" s="82" t="s">
        <v>207</v>
      </c>
      <c r="J90" s="82" t="s">
        <v>602</v>
      </c>
      <c r="K90" s="83">
        <v>5.48</v>
      </c>
      <c r="L90" s="82" t="s">
        <v>102</v>
      </c>
      <c r="M90" s="84">
        <v>2E-3</v>
      </c>
      <c r="N90" s="84">
        <v>-2E-3</v>
      </c>
      <c r="O90" s="83">
        <v>2798000</v>
      </c>
      <c r="P90" s="83">
        <v>103.36</v>
      </c>
      <c r="Q90" s="83">
        <v>0</v>
      </c>
      <c r="R90" s="83">
        <v>2892.0128</v>
      </c>
      <c r="S90" s="84">
        <v>6.1999999999999998E-3</v>
      </c>
      <c r="T90" s="84">
        <f t="shared" si="1"/>
        <v>3.5199471562481024E-3</v>
      </c>
      <c r="U90" s="84">
        <f>R90/'סכום נכסי הקרן'!$C$42</f>
        <v>8.9101483424185841E-4</v>
      </c>
    </row>
    <row r="91" spans="2:21" s="85" customFormat="1">
      <c r="B91" s="82" t="s">
        <v>603</v>
      </c>
      <c r="C91" s="82" t="s">
        <v>604</v>
      </c>
      <c r="D91" s="82" t="s">
        <v>100</v>
      </c>
      <c r="E91" s="82" t="s">
        <v>123</v>
      </c>
      <c r="F91" s="82" t="s">
        <v>598</v>
      </c>
      <c r="G91" s="82" t="s">
        <v>371</v>
      </c>
      <c r="H91" s="82" t="s">
        <v>574</v>
      </c>
      <c r="I91" s="82" t="s">
        <v>207</v>
      </c>
      <c r="J91" s="82" t="s">
        <v>605</v>
      </c>
      <c r="K91" s="83">
        <v>1.18</v>
      </c>
      <c r="L91" s="82" t="s">
        <v>102</v>
      </c>
      <c r="M91" s="84">
        <v>6.7999999999999996E-3</v>
      </c>
      <c r="N91" s="84">
        <v>-2.2599999999999999E-2</v>
      </c>
      <c r="O91" s="83">
        <v>5271707</v>
      </c>
      <c r="P91" s="83">
        <v>108.51</v>
      </c>
      <c r="Q91" s="83">
        <v>0</v>
      </c>
      <c r="R91" s="83">
        <v>5720.3292657000002</v>
      </c>
      <c r="S91" s="84">
        <v>7.7999999999999996E-3</v>
      </c>
      <c r="T91" s="84">
        <f t="shared" si="1"/>
        <v>6.9623677777648531E-3</v>
      </c>
      <c r="U91" s="84">
        <f>R91/'סכום נכסי הקרן'!$C$42</f>
        <v>1.7624051430500368E-3</v>
      </c>
    </row>
    <row r="92" spans="2:21" s="85" customFormat="1">
      <c r="B92" s="82" t="s">
        <v>606</v>
      </c>
      <c r="C92" s="82" t="s">
        <v>607</v>
      </c>
      <c r="D92" s="82" t="s">
        <v>100</v>
      </c>
      <c r="E92" s="82" t="s">
        <v>123</v>
      </c>
      <c r="F92" s="82" t="s">
        <v>608</v>
      </c>
      <c r="G92" s="82" t="s">
        <v>454</v>
      </c>
      <c r="H92" s="82" t="s">
        <v>574</v>
      </c>
      <c r="I92" s="82" t="s">
        <v>207</v>
      </c>
      <c r="J92" s="82" t="s">
        <v>406</v>
      </c>
      <c r="K92" s="83">
        <v>3.73</v>
      </c>
      <c r="L92" s="82" t="s">
        <v>102</v>
      </c>
      <c r="M92" s="84">
        <v>1.4E-2</v>
      </c>
      <c r="N92" s="84">
        <v>-1.6999999999999999E-3</v>
      </c>
      <c r="O92" s="83">
        <v>2848549</v>
      </c>
      <c r="P92" s="83">
        <v>111.8</v>
      </c>
      <c r="Q92" s="83">
        <v>0</v>
      </c>
      <c r="R92" s="83">
        <v>3184.6777820000002</v>
      </c>
      <c r="S92" s="84">
        <v>3.5000000000000001E-3</v>
      </c>
      <c r="T92" s="84">
        <f t="shared" si="1"/>
        <v>3.8761576374480135E-3</v>
      </c>
      <c r="U92" s="84">
        <f>R92/'סכום נכסי הקרן'!$C$42</f>
        <v>9.8118346711413562E-4</v>
      </c>
    </row>
    <row r="93" spans="2:21" s="85" customFormat="1">
      <c r="B93" s="82" t="s">
        <v>609</v>
      </c>
      <c r="C93" s="82" t="s">
        <v>610</v>
      </c>
      <c r="D93" s="82" t="s">
        <v>100</v>
      </c>
      <c r="E93" s="82" t="s">
        <v>123</v>
      </c>
      <c r="F93" s="82" t="s">
        <v>611</v>
      </c>
      <c r="G93" s="82" t="s">
        <v>612</v>
      </c>
      <c r="H93" s="82" t="s">
        <v>613</v>
      </c>
      <c r="I93" s="82" t="s">
        <v>150</v>
      </c>
      <c r="J93" s="82" t="s">
        <v>614</v>
      </c>
      <c r="K93" s="83">
        <v>0.25</v>
      </c>
      <c r="L93" s="82" t="s">
        <v>102</v>
      </c>
      <c r="M93" s="84">
        <v>4.0500000000000001E-2</v>
      </c>
      <c r="N93" s="84">
        <v>-4.6800000000000001E-2</v>
      </c>
      <c r="O93" s="83">
        <v>121321.9</v>
      </c>
      <c r="P93" s="83">
        <v>131.46</v>
      </c>
      <c r="Q93" s="83">
        <v>0</v>
      </c>
      <c r="R93" s="83">
        <v>159.48976974000001</v>
      </c>
      <c r="S93" s="84">
        <v>3.3E-3</v>
      </c>
      <c r="T93" s="84">
        <f t="shared" si="1"/>
        <v>1.9411932113404812E-4</v>
      </c>
      <c r="U93" s="84">
        <f>R93/'סכום נכסי הקרן'!$C$42</f>
        <v>4.9138008914814717E-5</v>
      </c>
    </row>
    <row r="94" spans="2:21" s="85" customFormat="1">
      <c r="B94" s="82" t="s">
        <v>615</v>
      </c>
      <c r="C94" s="82" t="s">
        <v>616</v>
      </c>
      <c r="D94" s="82" t="s">
        <v>100</v>
      </c>
      <c r="E94" s="82" t="s">
        <v>123</v>
      </c>
      <c r="F94" s="82" t="s">
        <v>617</v>
      </c>
      <c r="G94" s="82" t="s">
        <v>454</v>
      </c>
      <c r="H94" s="82" t="s">
        <v>613</v>
      </c>
      <c r="I94" s="82" t="s">
        <v>150</v>
      </c>
      <c r="J94" s="82" t="s">
        <v>618</v>
      </c>
      <c r="K94" s="83">
        <v>1.78</v>
      </c>
      <c r="L94" s="82" t="s">
        <v>102</v>
      </c>
      <c r="M94" s="84">
        <v>2.75E-2</v>
      </c>
      <c r="N94" s="84">
        <v>-1.6400000000000001E-2</v>
      </c>
      <c r="O94" s="83">
        <v>2622883.66</v>
      </c>
      <c r="P94" s="83">
        <v>112.26</v>
      </c>
      <c r="Q94" s="83">
        <v>0</v>
      </c>
      <c r="R94" s="83">
        <v>2944.4491967160002</v>
      </c>
      <c r="S94" s="84">
        <v>8.8000000000000005E-3</v>
      </c>
      <c r="T94" s="84">
        <f t="shared" si="1"/>
        <v>3.5837689157867817E-3</v>
      </c>
      <c r="U94" s="84">
        <f>R94/'סכום נכסי הקרן'!$C$42</f>
        <v>9.0717022861914022E-4</v>
      </c>
    </row>
    <row r="95" spans="2:21" s="85" customFormat="1">
      <c r="B95" s="82" t="s">
        <v>619</v>
      </c>
      <c r="C95" s="82" t="s">
        <v>620</v>
      </c>
      <c r="D95" s="82" t="s">
        <v>100</v>
      </c>
      <c r="E95" s="82" t="s">
        <v>123</v>
      </c>
      <c r="F95" s="82" t="s">
        <v>617</v>
      </c>
      <c r="G95" s="82" t="s">
        <v>454</v>
      </c>
      <c r="H95" s="82" t="s">
        <v>613</v>
      </c>
      <c r="I95" s="82" t="s">
        <v>150</v>
      </c>
      <c r="J95" s="82" t="s">
        <v>621</v>
      </c>
      <c r="K95" s="83">
        <v>5.26</v>
      </c>
      <c r="L95" s="82" t="s">
        <v>102</v>
      </c>
      <c r="M95" s="84">
        <v>1.9599999999999999E-2</v>
      </c>
      <c r="N95" s="84">
        <v>2.8999999999999998E-3</v>
      </c>
      <c r="O95" s="83">
        <v>9289366.9399999995</v>
      </c>
      <c r="P95" s="83">
        <v>114.73</v>
      </c>
      <c r="Q95" s="83">
        <v>0</v>
      </c>
      <c r="R95" s="83">
        <v>10657.690690261999</v>
      </c>
      <c r="S95" s="84">
        <v>9.4000000000000004E-3</v>
      </c>
      <c r="T95" s="84">
        <f t="shared" si="1"/>
        <v>1.2971764176617615E-2</v>
      </c>
      <c r="U95" s="84">
        <f>R95/'סכום נכסי הקרן'!$C$42</f>
        <v>3.283581768305034E-3</v>
      </c>
    </row>
    <row r="96" spans="2:21" s="85" customFormat="1">
      <c r="B96" s="82" t="s">
        <v>622</v>
      </c>
      <c r="C96" s="82" t="s">
        <v>623</v>
      </c>
      <c r="D96" s="82" t="s">
        <v>100</v>
      </c>
      <c r="E96" s="82" t="s">
        <v>123</v>
      </c>
      <c r="F96" s="82" t="s">
        <v>617</v>
      </c>
      <c r="G96" s="82" t="s">
        <v>454</v>
      </c>
      <c r="H96" s="82" t="s">
        <v>613</v>
      </c>
      <c r="I96" s="82" t="s">
        <v>150</v>
      </c>
      <c r="J96" s="82" t="s">
        <v>624</v>
      </c>
      <c r="K96" s="83">
        <v>7.04</v>
      </c>
      <c r="L96" s="82" t="s">
        <v>102</v>
      </c>
      <c r="M96" s="84">
        <v>1.5800000000000002E-2</v>
      </c>
      <c r="N96" s="84">
        <v>1.0200000000000001E-2</v>
      </c>
      <c r="O96" s="83">
        <v>4068314.6</v>
      </c>
      <c r="P96" s="83">
        <v>107.86</v>
      </c>
      <c r="Q96" s="83">
        <v>0</v>
      </c>
      <c r="R96" s="83">
        <v>4388.0841275599996</v>
      </c>
      <c r="S96" s="84">
        <v>6.7000000000000002E-3</v>
      </c>
      <c r="T96" s="84">
        <f t="shared" si="1"/>
        <v>5.340856114531117E-3</v>
      </c>
      <c r="U96" s="84">
        <f>R96/'סכום נכסי הקרן'!$C$42</f>
        <v>1.3519470078269373E-3</v>
      </c>
    </row>
    <row r="97" spans="2:21" s="85" customFormat="1">
      <c r="B97" s="82" t="s">
        <v>550</v>
      </c>
      <c r="C97" s="82">
        <v>1157569</v>
      </c>
      <c r="D97" s="82" t="s">
        <v>100</v>
      </c>
      <c r="E97" s="82" t="s">
        <v>123</v>
      </c>
      <c r="F97" s="82" t="s">
        <v>551</v>
      </c>
      <c r="G97" s="82" t="s">
        <v>454</v>
      </c>
      <c r="H97" s="82" t="s">
        <v>574</v>
      </c>
      <c r="I97" s="82" t="s">
        <v>207</v>
      </c>
      <c r="J97" s="82" t="s">
        <v>625</v>
      </c>
      <c r="K97" s="83">
        <v>4.28</v>
      </c>
      <c r="L97" s="82" t="s">
        <v>102</v>
      </c>
      <c r="M97" s="84">
        <v>0</v>
      </c>
      <c r="N97" s="84">
        <v>0</v>
      </c>
      <c r="O97" s="83">
        <v>1259998.92</v>
      </c>
      <c r="P97" s="83">
        <f>R97*1000/O97*100</f>
        <v>112.05000000000001</v>
      </c>
      <c r="Q97" s="83">
        <v>0</v>
      </c>
      <c r="R97" s="83">
        <f>1411828.78986/1000</f>
        <v>1411.8287898599999</v>
      </c>
      <c r="S97" s="84">
        <v>0</v>
      </c>
      <c r="T97" s="84">
        <f t="shared" si="1"/>
        <v>1.7183750825642634E-3</v>
      </c>
      <c r="U97" s="84">
        <f>R97/'סכום נכסי הקרן'!$C$42</f>
        <v>4.3497746454475972E-4</v>
      </c>
    </row>
    <row r="98" spans="2:21" s="85" customFormat="1">
      <c r="B98" s="82" t="s">
        <v>626</v>
      </c>
      <c r="C98" s="82" t="s">
        <v>627</v>
      </c>
      <c r="D98" s="82" t="s">
        <v>100</v>
      </c>
      <c r="E98" s="82" t="s">
        <v>123</v>
      </c>
      <c r="F98" s="82" t="s">
        <v>551</v>
      </c>
      <c r="G98" s="82" t="s">
        <v>454</v>
      </c>
      <c r="H98" s="82" t="s">
        <v>613</v>
      </c>
      <c r="I98" s="82" t="s">
        <v>150</v>
      </c>
      <c r="J98" s="82" t="s">
        <v>628</v>
      </c>
      <c r="K98" s="83">
        <v>3.59</v>
      </c>
      <c r="L98" s="82" t="s">
        <v>102</v>
      </c>
      <c r="M98" s="84">
        <v>1.6E-2</v>
      </c>
      <c r="N98" s="84">
        <v>-4.8999999999999998E-3</v>
      </c>
      <c r="O98" s="83">
        <v>2578065.0299999998</v>
      </c>
      <c r="P98" s="83">
        <v>113.79</v>
      </c>
      <c r="Q98" s="83">
        <v>0</v>
      </c>
      <c r="R98" s="83">
        <v>2933.5801976369999</v>
      </c>
      <c r="S98" s="84">
        <v>6.6E-3</v>
      </c>
      <c r="T98" s="84">
        <f t="shared" si="1"/>
        <v>3.570539962443494E-3</v>
      </c>
      <c r="U98" s="84">
        <f>R98/'סכום נכסי הקרן'!$C$42</f>
        <v>9.0382154378180124E-4</v>
      </c>
    </row>
    <row r="99" spans="2:21" s="85" customFormat="1">
      <c r="B99" s="82" t="s">
        <v>629</v>
      </c>
      <c r="C99" s="82" t="s">
        <v>630</v>
      </c>
      <c r="D99" s="82" t="s">
        <v>100</v>
      </c>
      <c r="E99" s="82" t="s">
        <v>123</v>
      </c>
      <c r="F99" s="82" t="s">
        <v>631</v>
      </c>
      <c r="G99" s="82" t="s">
        <v>454</v>
      </c>
      <c r="H99" s="82" t="s">
        <v>632</v>
      </c>
      <c r="I99" s="82" t="s">
        <v>207</v>
      </c>
      <c r="J99" s="82" t="s">
        <v>468</v>
      </c>
      <c r="K99" s="83">
        <v>5.83</v>
      </c>
      <c r="L99" s="82" t="s">
        <v>102</v>
      </c>
      <c r="M99" s="84">
        <v>1.5299999999999999E-2</v>
      </c>
      <c r="N99" s="84">
        <v>2.8E-3</v>
      </c>
      <c r="O99" s="83">
        <v>989243.7</v>
      </c>
      <c r="P99" s="83">
        <v>111.85</v>
      </c>
      <c r="Q99" s="83">
        <v>0</v>
      </c>
      <c r="R99" s="83">
        <v>1106.4690784500001</v>
      </c>
      <c r="S99" s="84">
        <v>2.8999999999999998E-3</v>
      </c>
      <c r="T99" s="84">
        <f t="shared" si="1"/>
        <v>1.346713502155501E-3</v>
      </c>
      <c r="U99" s="84">
        <f>R99/'סכום נכסי הקרן'!$C$42</f>
        <v>3.4089764835372395E-4</v>
      </c>
    </row>
    <row r="100" spans="2:21" s="85" customFormat="1">
      <c r="B100" s="82" t="s">
        <v>633</v>
      </c>
      <c r="C100" s="82" t="s">
        <v>634</v>
      </c>
      <c r="D100" s="82" t="s">
        <v>100</v>
      </c>
      <c r="E100" s="82" t="s">
        <v>123</v>
      </c>
      <c r="F100" s="82" t="s">
        <v>631</v>
      </c>
      <c r="G100" s="82" t="s">
        <v>454</v>
      </c>
      <c r="H100" s="82" t="s">
        <v>632</v>
      </c>
      <c r="I100" s="82" t="s">
        <v>207</v>
      </c>
      <c r="J100" s="82" t="s">
        <v>628</v>
      </c>
      <c r="K100" s="83">
        <v>5.07</v>
      </c>
      <c r="L100" s="82" t="s">
        <v>102</v>
      </c>
      <c r="M100" s="84">
        <v>1.9400000000000001E-2</v>
      </c>
      <c r="N100" s="84">
        <v>-5.5999999999999999E-3</v>
      </c>
      <c r="O100" s="83">
        <v>1922063.49</v>
      </c>
      <c r="P100" s="83">
        <v>114.18</v>
      </c>
      <c r="Q100" s="83">
        <v>0</v>
      </c>
      <c r="R100" s="83">
        <v>2194.6120928820001</v>
      </c>
      <c r="S100" s="84">
        <v>8.2000000000000007E-3</v>
      </c>
      <c r="T100" s="84">
        <f t="shared" si="1"/>
        <v>2.6711218551341447E-3</v>
      </c>
      <c r="U100" s="84">
        <f>R100/'סכום נכסי הקרן'!$C$42</f>
        <v>6.7614912705933844E-4</v>
      </c>
    </row>
    <row r="101" spans="2:21" s="85" customFormat="1">
      <c r="B101" s="82" t="s">
        <v>635</v>
      </c>
      <c r="C101" s="82" t="s">
        <v>636</v>
      </c>
      <c r="D101" s="82" t="s">
        <v>100</v>
      </c>
      <c r="E101" s="82" t="s">
        <v>123</v>
      </c>
      <c r="F101" s="82" t="s">
        <v>637</v>
      </c>
      <c r="G101" s="82" t="s">
        <v>588</v>
      </c>
      <c r="H101" s="82" t="s">
        <v>632</v>
      </c>
      <c r="I101" s="82" t="s">
        <v>207</v>
      </c>
      <c r="J101" s="82" t="s">
        <v>638</v>
      </c>
      <c r="K101" s="83">
        <v>4.84</v>
      </c>
      <c r="L101" s="82" t="s">
        <v>102</v>
      </c>
      <c r="M101" s="84">
        <v>1.29E-2</v>
      </c>
      <c r="N101" s="84">
        <v>1.77E-2</v>
      </c>
      <c r="O101" s="83">
        <v>4939365</v>
      </c>
      <c r="P101" s="83">
        <v>100.66</v>
      </c>
      <c r="Q101" s="83">
        <v>0</v>
      </c>
      <c r="R101" s="83">
        <v>4971.9648090000001</v>
      </c>
      <c r="S101" s="84">
        <v>3.8999999999999998E-3</v>
      </c>
      <c r="T101" s="84">
        <f t="shared" si="1"/>
        <v>6.0515131158496915E-3</v>
      </c>
      <c r="U101" s="84">
        <f>R101/'סכום נכסי הקרן'!$C$42</f>
        <v>1.5318377567856852E-3</v>
      </c>
    </row>
    <row r="102" spans="2:21" s="85" customFormat="1">
      <c r="B102" s="82" t="s">
        <v>639</v>
      </c>
      <c r="C102" s="82" t="s">
        <v>640</v>
      </c>
      <c r="D102" s="82" t="s">
        <v>100</v>
      </c>
      <c r="E102" s="82" t="s">
        <v>123</v>
      </c>
      <c r="F102" s="82" t="s">
        <v>637</v>
      </c>
      <c r="G102" s="82" t="s">
        <v>588</v>
      </c>
      <c r="H102" s="82" t="s">
        <v>632</v>
      </c>
      <c r="I102" s="82" t="s">
        <v>207</v>
      </c>
      <c r="J102" s="82" t="s">
        <v>641</v>
      </c>
      <c r="K102" s="83">
        <v>5.48</v>
      </c>
      <c r="L102" s="82" t="s">
        <v>102</v>
      </c>
      <c r="M102" s="84">
        <v>1.2500000000000001E-2</v>
      </c>
      <c r="N102" s="84">
        <v>1.38E-2</v>
      </c>
      <c r="O102" s="83">
        <v>1568982</v>
      </c>
      <c r="P102" s="83">
        <v>101</v>
      </c>
      <c r="Q102" s="83">
        <v>0</v>
      </c>
      <c r="R102" s="83">
        <v>1584.67182</v>
      </c>
      <c r="S102" s="84">
        <v>1.6000000000000001E-3</v>
      </c>
      <c r="T102" s="84">
        <f t="shared" si="1"/>
        <v>1.9287470188221521E-3</v>
      </c>
      <c r="U102" s="84">
        <f>R102/'סכום נכסי הקרן'!$C$42</f>
        <v>4.8822954691799566E-4</v>
      </c>
    </row>
    <row r="103" spans="2:21" s="85" customFormat="1">
      <c r="B103" s="82" t="s">
        <v>642</v>
      </c>
      <c r="C103" s="82" t="s">
        <v>643</v>
      </c>
      <c r="D103" s="82" t="s">
        <v>100</v>
      </c>
      <c r="E103" s="82" t="s">
        <v>123</v>
      </c>
      <c r="F103" s="82" t="s">
        <v>644</v>
      </c>
      <c r="G103" s="82" t="s">
        <v>454</v>
      </c>
      <c r="H103" s="82" t="s">
        <v>645</v>
      </c>
      <c r="I103" s="82" t="s">
        <v>150</v>
      </c>
      <c r="J103" s="82" t="s">
        <v>258</v>
      </c>
      <c r="K103" s="83">
        <v>3.25</v>
      </c>
      <c r="L103" s="82" t="s">
        <v>102</v>
      </c>
      <c r="M103" s="84">
        <v>2.5000000000000001E-2</v>
      </c>
      <c r="N103" s="84">
        <v>-6.8999999999999999E-3</v>
      </c>
      <c r="O103" s="83">
        <v>2909352.79</v>
      </c>
      <c r="P103" s="83">
        <v>115.61</v>
      </c>
      <c r="Q103" s="83">
        <v>0</v>
      </c>
      <c r="R103" s="83">
        <v>3363.5027605189998</v>
      </c>
      <c r="S103" s="84">
        <v>7.6E-3</v>
      </c>
      <c r="T103" s="84">
        <f t="shared" si="1"/>
        <v>4.0938103651966878E-3</v>
      </c>
      <c r="U103" s="84">
        <f>R103/'סכום נכסי הקרן'!$C$42</f>
        <v>1.0362785581847598E-3</v>
      </c>
    </row>
    <row r="104" spans="2:21" s="85" customFormat="1">
      <c r="B104" s="82" t="s">
        <v>646</v>
      </c>
      <c r="C104" s="82" t="s">
        <v>647</v>
      </c>
      <c r="D104" s="82" t="s">
        <v>100</v>
      </c>
      <c r="E104" s="82" t="s">
        <v>123</v>
      </c>
      <c r="F104" s="82" t="s">
        <v>644</v>
      </c>
      <c r="G104" s="82" t="s">
        <v>454</v>
      </c>
      <c r="H104" s="82" t="s">
        <v>645</v>
      </c>
      <c r="I104" s="82" t="s">
        <v>150</v>
      </c>
      <c r="J104" s="82" t="s">
        <v>295</v>
      </c>
      <c r="K104" s="83">
        <v>8.25</v>
      </c>
      <c r="L104" s="82" t="s">
        <v>102</v>
      </c>
      <c r="M104" s="84">
        <v>3.8999999999999998E-3</v>
      </c>
      <c r="N104" s="84">
        <v>1.12E-2</v>
      </c>
      <c r="O104" s="83">
        <v>1191176</v>
      </c>
      <c r="P104" s="83">
        <v>95.3</v>
      </c>
      <c r="Q104" s="83">
        <v>0</v>
      </c>
      <c r="R104" s="83">
        <v>1135.190728</v>
      </c>
      <c r="S104" s="84">
        <v>4.7999999999999996E-3</v>
      </c>
      <c r="T104" s="84">
        <f t="shared" si="1"/>
        <v>1.3816714002174587E-3</v>
      </c>
      <c r="U104" s="84">
        <f>R104/'סכום נכסי הקרן'!$C$42</f>
        <v>3.4974664646775233E-4</v>
      </c>
    </row>
    <row r="105" spans="2:21" s="85" customFormat="1">
      <c r="B105" s="82" t="s">
        <v>648</v>
      </c>
      <c r="C105" s="82" t="s">
        <v>649</v>
      </c>
      <c r="D105" s="82" t="s">
        <v>100</v>
      </c>
      <c r="E105" s="82" t="s">
        <v>123</v>
      </c>
      <c r="F105" s="82" t="s">
        <v>644</v>
      </c>
      <c r="G105" s="82" t="s">
        <v>454</v>
      </c>
      <c r="H105" s="82" t="s">
        <v>645</v>
      </c>
      <c r="I105" s="82" t="s">
        <v>150</v>
      </c>
      <c r="J105" s="82" t="s">
        <v>276</v>
      </c>
      <c r="K105" s="83">
        <v>6.18</v>
      </c>
      <c r="L105" s="82" t="s">
        <v>102</v>
      </c>
      <c r="M105" s="84">
        <v>1.9E-2</v>
      </c>
      <c r="N105" s="84">
        <v>8.6999999999999994E-3</v>
      </c>
      <c r="O105" s="83">
        <v>2142938.1</v>
      </c>
      <c r="P105" s="83">
        <v>111.5</v>
      </c>
      <c r="Q105" s="83">
        <v>0</v>
      </c>
      <c r="R105" s="83">
        <v>2389.3759814999999</v>
      </c>
      <c r="S105" s="84">
        <v>6.6E-3</v>
      </c>
      <c r="T105" s="84">
        <f t="shared" si="1"/>
        <v>2.9081742623298357E-3</v>
      </c>
      <c r="U105" s="84">
        <f>R105/'סכום נכסי הקרן'!$C$42</f>
        <v>7.3615491746706655E-4</v>
      </c>
    </row>
    <row r="106" spans="2:21" s="85" customFormat="1">
      <c r="B106" s="82" t="s">
        <v>650</v>
      </c>
      <c r="C106" s="82" t="s">
        <v>651</v>
      </c>
      <c r="D106" s="82" t="s">
        <v>100</v>
      </c>
      <c r="E106" s="82" t="s">
        <v>123</v>
      </c>
      <c r="F106" s="82" t="s">
        <v>652</v>
      </c>
      <c r="G106" s="82" t="s">
        <v>459</v>
      </c>
      <c r="H106" s="82" t="s">
        <v>632</v>
      </c>
      <c r="I106" s="82" t="s">
        <v>207</v>
      </c>
      <c r="J106" s="82" t="s">
        <v>653</v>
      </c>
      <c r="K106" s="83">
        <v>5.68</v>
      </c>
      <c r="L106" s="82" t="s">
        <v>102</v>
      </c>
      <c r="M106" s="84">
        <v>7.4999999999999997E-3</v>
      </c>
      <c r="N106" s="84">
        <v>8.3999999999999995E-3</v>
      </c>
      <c r="O106" s="83">
        <v>1787000</v>
      </c>
      <c r="P106" s="83">
        <v>101.85</v>
      </c>
      <c r="Q106" s="83">
        <v>0</v>
      </c>
      <c r="R106" s="83">
        <v>1820.0595000000001</v>
      </c>
      <c r="S106" s="84">
        <v>4.0000000000000001E-3</v>
      </c>
      <c r="T106" s="84">
        <f t="shared" si="1"/>
        <v>2.2152437434672986E-3</v>
      </c>
      <c r="U106" s="84">
        <f>R106/'סכום נכסי הקרן'!$C$42</f>
        <v>5.6075132644738633E-4</v>
      </c>
    </row>
    <row r="107" spans="2:21" s="85" customFormat="1">
      <c r="B107" s="82" t="s">
        <v>654</v>
      </c>
      <c r="C107" s="82" t="s">
        <v>655</v>
      </c>
      <c r="D107" s="82" t="s">
        <v>100</v>
      </c>
      <c r="E107" s="82" t="s">
        <v>123</v>
      </c>
      <c r="F107" s="82" t="s">
        <v>652</v>
      </c>
      <c r="G107" s="82" t="s">
        <v>656</v>
      </c>
      <c r="H107" s="82" t="s">
        <v>632</v>
      </c>
      <c r="I107" s="82" t="s">
        <v>207</v>
      </c>
      <c r="J107" s="82" t="s">
        <v>252</v>
      </c>
      <c r="K107" s="83">
        <v>6.77</v>
      </c>
      <c r="L107" s="82" t="s">
        <v>102</v>
      </c>
      <c r="M107" s="84">
        <v>7.4999999999999997E-3</v>
      </c>
      <c r="N107" s="84">
        <v>1.1900000000000001E-2</v>
      </c>
      <c r="O107" s="83">
        <v>950000</v>
      </c>
      <c r="P107" s="83">
        <v>97.8</v>
      </c>
      <c r="Q107" s="83">
        <v>0</v>
      </c>
      <c r="R107" s="83">
        <v>929.1</v>
      </c>
      <c r="S107" s="84">
        <v>1.8E-3</v>
      </c>
      <c r="T107" s="84">
        <f t="shared" si="1"/>
        <v>1.1308327898376218E-3</v>
      </c>
      <c r="U107" s="84">
        <f>R107/'סכום נכסי הקרן'!$C$42</f>
        <v>2.8625111289068661E-4</v>
      </c>
    </row>
    <row r="108" spans="2:21" s="85" customFormat="1">
      <c r="B108" s="82" t="s">
        <v>657</v>
      </c>
      <c r="C108" s="82" t="s">
        <v>658</v>
      </c>
      <c r="D108" s="82" t="s">
        <v>100</v>
      </c>
      <c r="E108" s="82" t="s">
        <v>123</v>
      </c>
      <c r="F108" s="82" t="s">
        <v>608</v>
      </c>
      <c r="G108" s="82" t="s">
        <v>454</v>
      </c>
      <c r="H108" s="82" t="s">
        <v>632</v>
      </c>
      <c r="I108" s="82" t="s">
        <v>207</v>
      </c>
      <c r="J108" s="82" t="s">
        <v>468</v>
      </c>
      <c r="K108" s="83">
        <v>7.34</v>
      </c>
      <c r="L108" s="82" t="s">
        <v>102</v>
      </c>
      <c r="M108" s="84">
        <v>5.0000000000000001E-3</v>
      </c>
      <c r="N108" s="84">
        <v>1.26E-2</v>
      </c>
      <c r="O108" s="83">
        <v>1874925</v>
      </c>
      <c r="P108" s="83">
        <v>96.63</v>
      </c>
      <c r="Q108" s="83">
        <v>0</v>
      </c>
      <c r="R108" s="83">
        <v>1811.7400275</v>
      </c>
      <c r="S108" s="84">
        <v>9.9000000000000008E-3</v>
      </c>
      <c r="T108" s="84">
        <f t="shared" si="1"/>
        <v>2.2051178880188511E-3</v>
      </c>
      <c r="U108" s="84">
        <f>R108/'סכום נכסי הקרן'!$C$42</f>
        <v>5.5818813813419239E-4</v>
      </c>
    </row>
    <row r="109" spans="2:21" s="85" customFormat="1">
      <c r="B109" s="82" t="s">
        <v>659</v>
      </c>
      <c r="C109" s="82" t="s">
        <v>660</v>
      </c>
      <c r="D109" s="82" t="s">
        <v>100</v>
      </c>
      <c r="E109" s="82" t="s">
        <v>123</v>
      </c>
      <c r="F109" s="82" t="s">
        <v>608</v>
      </c>
      <c r="G109" s="82" t="s">
        <v>454</v>
      </c>
      <c r="H109" s="82" t="s">
        <v>632</v>
      </c>
      <c r="I109" s="82" t="s">
        <v>207</v>
      </c>
      <c r="J109" s="82" t="s">
        <v>661</v>
      </c>
      <c r="K109" s="83">
        <v>7.44</v>
      </c>
      <c r="L109" s="82" t="s">
        <v>102</v>
      </c>
      <c r="M109" s="84">
        <v>9.7000000000000003E-3</v>
      </c>
      <c r="N109" s="84">
        <v>9.7999999999999997E-3</v>
      </c>
      <c r="O109" s="83">
        <v>0.2</v>
      </c>
      <c r="P109" s="83">
        <v>99.86</v>
      </c>
      <c r="Q109" s="83">
        <v>0</v>
      </c>
      <c r="R109" s="83">
        <v>1.9971999999999999E-4</v>
      </c>
      <c r="S109" s="84">
        <v>0</v>
      </c>
      <c r="T109" s="84">
        <f t="shared" si="1"/>
        <v>2.4308462467589045E-10</v>
      </c>
      <c r="U109" s="84">
        <f>R109/'סכום נכסי הקרן'!$C$42</f>
        <v>6.1532743802096574E-11</v>
      </c>
    </row>
    <row r="110" spans="2:21" s="85" customFormat="1">
      <c r="B110" s="82" t="s">
        <v>662</v>
      </c>
      <c r="C110" s="82" t="s">
        <v>663</v>
      </c>
      <c r="D110" s="82" t="s">
        <v>100</v>
      </c>
      <c r="E110" s="82" t="s">
        <v>123</v>
      </c>
      <c r="F110" s="82" t="s">
        <v>608</v>
      </c>
      <c r="G110" s="82" t="s">
        <v>454</v>
      </c>
      <c r="H110" s="82" t="s">
        <v>632</v>
      </c>
      <c r="I110" s="82" t="s">
        <v>207</v>
      </c>
      <c r="J110" s="82" t="s">
        <v>664</v>
      </c>
      <c r="K110" s="83">
        <v>1.59</v>
      </c>
      <c r="L110" s="82" t="s">
        <v>102</v>
      </c>
      <c r="M110" s="84">
        <v>3.3500000000000002E-2</v>
      </c>
      <c r="N110" s="84">
        <v>-1.7100000000000001E-2</v>
      </c>
      <c r="O110" s="83">
        <v>551509</v>
      </c>
      <c r="P110" s="83">
        <v>113.14</v>
      </c>
      <c r="Q110" s="83">
        <v>0</v>
      </c>
      <c r="R110" s="83">
        <v>623.97728259999997</v>
      </c>
      <c r="S110" s="84">
        <v>2.8999999999999998E-3</v>
      </c>
      <c r="T110" s="84">
        <f t="shared" si="1"/>
        <v>7.5945966126128085E-4</v>
      </c>
      <c r="U110" s="84">
        <f>R110/'סכום נכסי הקרן'!$C$42</f>
        <v>1.9224431338150515E-4</v>
      </c>
    </row>
    <row r="111" spans="2:21" s="85" customFormat="1">
      <c r="B111" s="82" t="s">
        <v>665</v>
      </c>
      <c r="C111" s="82" t="s">
        <v>666</v>
      </c>
      <c r="D111" s="82" t="s">
        <v>100</v>
      </c>
      <c r="E111" s="82" t="s">
        <v>123</v>
      </c>
      <c r="F111" s="82" t="s">
        <v>667</v>
      </c>
      <c r="G111" s="82" t="s">
        <v>459</v>
      </c>
      <c r="H111" s="82" t="s">
        <v>632</v>
      </c>
      <c r="I111" s="82" t="s">
        <v>207</v>
      </c>
      <c r="J111" s="82" t="s">
        <v>668</v>
      </c>
      <c r="K111" s="83">
        <v>4.6399999999999997</v>
      </c>
      <c r="L111" s="82" t="s">
        <v>102</v>
      </c>
      <c r="M111" s="84">
        <v>1.23E-2</v>
      </c>
      <c r="N111" s="84">
        <v>-1.4E-3</v>
      </c>
      <c r="O111" s="83">
        <v>1846999.68</v>
      </c>
      <c r="P111" s="83">
        <v>111.36</v>
      </c>
      <c r="Q111" s="83">
        <v>0</v>
      </c>
      <c r="R111" s="83">
        <v>2056.818843648</v>
      </c>
      <c r="S111" s="84">
        <v>1.2999999999999999E-3</v>
      </c>
      <c r="T111" s="84">
        <f t="shared" si="1"/>
        <v>2.5034099571123224E-3</v>
      </c>
      <c r="U111" s="84">
        <f>R111/'סכום נכסי הקרן'!$C$42</f>
        <v>6.3369570875984832E-4</v>
      </c>
    </row>
    <row r="112" spans="2:21" s="85" customFormat="1">
      <c r="B112" s="82" t="s">
        <v>669</v>
      </c>
      <c r="C112" s="82" t="s">
        <v>670</v>
      </c>
      <c r="D112" s="82" t="s">
        <v>100</v>
      </c>
      <c r="E112" s="82" t="s">
        <v>123</v>
      </c>
      <c r="F112" s="82" t="s">
        <v>551</v>
      </c>
      <c r="G112" s="82" t="s">
        <v>454</v>
      </c>
      <c r="H112" s="82" t="s">
        <v>645</v>
      </c>
      <c r="I112" s="82" t="s">
        <v>150</v>
      </c>
      <c r="J112" s="82" t="s">
        <v>664</v>
      </c>
      <c r="K112" s="83">
        <v>5.99</v>
      </c>
      <c r="L112" s="82" t="s">
        <v>102</v>
      </c>
      <c r="M112" s="84">
        <v>1.15E-2</v>
      </c>
      <c r="N112" s="84">
        <v>1.14E-2</v>
      </c>
      <c r="O112" s="83">
        <v>1400000</v>
      </c>
      <c r="P112" s="83">
        <v>103.9</v>
      </c>
      <c r="Q112" s="83">
        <v>0</v>
      </c>
      <c r="R112" s="83">
        <v>1454.6</v>
      </c>
      <c r="S112" s="84">
        <v>2.0999999999999999E-3</v>
      </c>
      <c r="T112" s="84">
        <f t="shared" si="1"/>
        <v>1.7704330815819659E-3</v>
      </c>
      <c r="U112" s="84">
        <f>R112/'סכום נכסי הקרן'!$C$42</f>
        <v>4.4815506276051309E-4</v>
      </c>
    </row>
    <row r="113" spans="2:21" s="85" customFormat="1">
      <c r="B113" s="82" t="s">
        <v>671</v>
      </c>
      <c r="C113" s="82" t="s">
        <v>672</v>
      </c>
      <c r="D113" s="82" t="s">
        <v>100</v>
      </c>
      <c r="E113" s="82" t="s">
        <v>123</v>
      </c>
      <c r="F113" s="82" t="s">
        <v>551</v>
      </c>
      <c r="G113" s="82" t="s">
        <v>454</v>
      </c>
      <c r="H113" s="82" t="s">
        <v>645</v>
      </c>
      <c r="I113" s="82" t="s">
        <v>150</v>
      </c>
      <c r="J113" s="82" t="s">
        <v>465</v>
      </c>
      <c r="K113" s="83">
        <v>3.6</v>
      </c>
      <c r="L113" s="82" t="s">
        <v>102</v>
      </c>
      <c r="M113" s="84">
        <v>2.1499999999999998E-2</v>
      </c>
      <c r="N113" s="84">
        <v>5.0000000000000001E-4</v>
      </c>
      <c r="O113" s="83">
        <v>497928</v>
      </c>
      <c r="P113" s="83">
        <v>114.05</v>
      </c>
      <c r="Q113" s="83">
        <v>0</v>
      </c>
      <c r="R113" s="83">
        <v>567.88688400000001</v>
      </c>
      <c r="S113" s="84">
        <v>2.9999999999999997E-4</v>
      </c>
      <c r="T113" s="84">
        <f t="shared" si="1"/>
        <v>6.9119051700130651E-4</v>
      </c>
      <c r="U113" s="84">
        <f>R113/'סכום נכסי הקרן'!$C$42</f>
        <v>1.7496313910345953E-4</v>
      </c>
    </row>
    <row r="114" spans="2:21" s="85" customFormat="1">
      <c r="B114" s="82" t="s">
        <v>673</v>
      </c>
      <c r="C114" s="82" t="s">
        <v>674</v>
      </c>
      <c r="D114" s="82" t="s">
        <v>100</v>
      </c>
      <c r="E114" s="82" t="s">
        <v>123</v>
      </c>
      <c r="F114" s="82" t="s">
        <v>675</v>
      </c>
      <c r="G114" s="82" t="s">
        <v>423</v>
      </c>
      <c r="H114" s="82" t="s">
        <v>676</v>
      </c>
      <c r="I114" s="82" t="s">
        <v>207</v>
      </c>
      <c r="J114" s="82" t="s">
        <v>270</v>
      </c>
      <c r="K114" s="83">
        <v>3.75</v>
      </c>
      <c r="L114" s="82" t="s">
        <v>102</v>
      </c>
      <c r="M114" s="84">
        <v>0.01</v>
      </c>
      <c r="N114" s="84">
        <v>1.8E-3</v>
      </c>
      <c r="O114" s="83">
        <v>1825000</v>
      </c>
      <c r="P114" s="83">
        <v>103.91</v>
      </c>
      <c r="Q114" s="83">
        <v>0</v>
      </c>
      <c r="R114" s="83">
        <v>1896.3575000000001</v>
      </c>
      <c r="S114" s="84">
        <v>8.2000000000000007E-3</v>
      </c>
      <c r="T114" s="84">
        <f t="shared" si="1"/>
        <v>2.3081081070439112E-3</v>
      </c>
      <c r="U114" s="84">
        <f>R114/'סכום נכסי הקרן'!$C$42</f>
        <v>5.8425836273124558E-4</v>
      </c>
    </row>
    <row r="115" spans="2:21" s="85" customFormat="1">
      <c r="B115" s="82" t="s">
        <v>677</v>
      </c>
      <c r="C115" s="82" t="s">
        <v>678</v>
      </c>
      <c r="D115" s="82" t="s">
        <v>100</v>
      </c>
      <c r="E115" s="82" t="s">
        <v>123</v>
      </c>
      <c r="F115" s="82" t="s">
        <v>679</v>
      </c>
      <c r="G115" s="82" t="s">
        <v>656</v>
      </c>
      <c r="H115" s="82" t="s">
        <v>676</v>
      </c>
      <c r="I115" s="82" t="s">
        <v>207</v>
      </c>
      <c r="J115" s="82" t="s">
        <v>680</v>
      </c>
      <c r="K115" s="83">
        <v>5.07</v>
      </c>
      <c r="L115" s="82" t="s">
        <v>102</v>
      </c>
      <c r="M115" s="84">
        <v>1E-3</v>
      </c>
      <c r="N115" s="84">
        <v>6.7000000000000002E-3</v>
      </c>
      <c r="O115" s="83">
        <v>1799000</v>
      </c>
      <c r="P115" s="83">
        <v>98.04</v>
      </c>
      <c r="Q115" s="83">
        <v>0</v>
      </c>
      <c r="R115" s="83">
        <v>1763.7396000000001</v>
      </c>
      <c r="S115" s="84">
        <v>6.8999999999999999E-3</v>
      </c>
      <c r="T115" s="84">
        <f t="shared" si="1"/>
        <v>2.1466952668335927E-3</v>
      </c>
      <c r="U115" s="84">
        <f>R115/'סכום נכסי הקרן'!$C$42</f>
        <v>5.4339944392355446E-4</v>
      </c>
    </row>
    <row r="116" spans="2:21" s="85" customFormat="1">
      <c r="B116" s="82" t="s">
        <v>683</v>
      </c>
      <c r="C116" s="82">
        <v>1178292</v>
      </c>
      <c r="D116" s="82" t="s">
        <v>100</v>
      </c>
      <c r="E116" s="82" t="s">
        <v>123</v>
      </c>
      <c r="F116" s="82" t="s">
        <v>681</v>
      </c>
      <c r="G116" s="82" t="s">
        <v>588</v>
      </c>
      <c r="H116" s="82" t="s">
        <v>682</v>
      </c>
      <c r="I116" s="82" t="s">
        <v>150</v>
      </c>
      <c r="J116" s="82" t="s">
        <v>586</v>
      </c>
      <c r="K116" s="83">
        <v>0</v>
      </c>
      <c r="L116" s="82" t="s">
        <v>102</v>
      </c>
      <c r="M116" s="84">
        <v>0</v>
      </c>
      <c r="N116" s="84">
        <v>0</v>
      </c>
      <c r="O116" s="83">
        <v>467000</v>
      </c>
      <c r="P116" s="83">
        <f>R116*1000/O116*100</f>
        <v>99.543415125027835</v>
      </c>
      <c r="Q116" s="83">
        <v>0</v>
      </c>
      <c r="R116" s="83">
        <f>464867.74863388/1000</f>
        <v>464.86774863388001</v>
      </c>
      <c r="S116" s="84">
        <v>0</v>
      </c>
      <c r="T116" s="84">
        <f t="shared" si="1"/>
        <v>5.6580313539251407E-4</v>
      </c>
      <c r="U116" s="84">
        <f>R116/'סכום נכסי הקרן'!$C$42</f>
        <v>1.4322345322724799E-4</v>
      </c>
    </row>
    <row r="117" spans="2:21" s="85" customFormat="1">
      <c r="B117" s="82" t="s">
        <v>683</v>
      </c>
      <c r="C117" s="82">
        <v>11782920</v>
      </c>
      <c r="D117" s="82" t="s">
        <v>100</v>
      </c>
      <c r="E117" s="82" t="s">
        <v>123</v>
      </c>
      <c r="F117" s="82" t="s">
        <v>681</v>
      </c>
      <c r="G117" s="82" t="s">
        <v>588</v>
      </c>
      <c r="H117" s="82" t="s">
        <v>682</v>
      </c>
      <c r="I117" s="82" t="s">
        <v>150</v>
      </c>
      <c r="J117" s="82" t="s">
        <v>586</v>
      </c>
      <c r="K117" s="83">
        <v>6.51</v>
      </c>
      <c r="L117" s="82" t="s">
        <v>102</v>
      </c>
      <c r="M117" s="84">
        <v>1.09E-2</v>
      </c>
      <c r="N117" s="84">
        <v>1.1900000000000001E-2</v>
      </c>
      <c r="O117" s="83">
        <v>1900000</v>
      </c>
      <c r="P117" s="83">
        <f>R117*1000/O117*100</f>
        <v>101.24535519125683</v>
      </c>
      <c r="Q117" s="83">
        <v>0</v>
      </c>
      <c r="R117" s="83">
        <f>1923661.74863388/1000</f>
        <v>1923.6617486338798</v>
      </c>
      <c r="S117" s="84">
        <v>5.3E-3</v>
      </c>
      <c r="T117" s="84">
        <f t="shared" si="1"/>
        <v>2.3413408480374215E-3</v>
      </c>
      <c r="U117" s="84">
        <f>R117/'סכום נכסי הקרן'!$C$42</f>
        <v>5.9267066663619883E-4</v>
      </c>
    </row>
    <row r="118" spans="2:21" s="85" customFormat="1">
      <c r="B118" s="82" t="s">
        <v>684</v>
      </c>
      <c r="C118" s="82" t="s">
        <v>685</v>
      </c>
      <c r="D118" s="82" t="s">
        <v>100</v>
      </c>
      <c r="E118" s="82" t="s">
        <v>123</v>
      </c>
      <c r="F118" s="82" t="s">
        <v>631</v>
      </c>
      <c r="G118" s="82" t="s">
        <v>454</v>
      </c>
      <c r="H118" s="82" t="s">
        <v>676</v>
      </c>
      <c r="I118" s="82" t="s">
        <v>207</v>
      </c>
      <c r="J118" s="82" t="s">
        <v>468</v>
      </c>
      <c r="K118" s="83">
        <v>0.42</v>
      </c>
      <c r="L118" s="82" t="s">
        <v>102</v>
      </c>
      <c r="M118" s="84">
        <v>4.5999999999999999E-2</v>
      </c>
      <c r="N118" s="84">
        <v>-2.69E-2</v>
      </c>
      <c r="O118" s="83">
        <v>1005122.16</v>
      </c>
      <c r="P118" s="83">
        <v>109.83</v>
      </c>
      <c r="Q118" s="83">
        <v>0</v>
      </c>
      <c r="R118" s="83">
        <v>1103.925668328</v>
      </c>
      <c r="S118" s="84">
        <v>1.2800000000000001E-2</v>
      </c>
      <c r="T118" s="84">
        <f t="shared" si="1"/>
        <v>1.3436178487662397E-3</v>
      </c>
      <c r="U118" s="84">
        <f>R118/'סכום נכסי הקרן'!$C$42</f>
        <v>3.4011403627971689E-4</v>
      </c>
    </row>
    <row r="119" spans="2:21" s="85" customFormat="1">
      <c r="B119" s="82" t="s">
        <v>686</v>
      </c>
      <c r="C119" s="82" t="s">
        <v>687</v>
      </c>
      <c r="D119" s="82" t="s">
        <v>100</v>
      </c>
      <c r="E119" s="82" t="s">
        <v>123</v>
      </c>
      <c r="F119" s="82" t="s">
        <v>688</v>
      </c>
      <c r="G119" s="82" t="s">
        <v>689</v>
      </c>
      <c r="H119" s="82" t="s">
        <v>682</v>
      </c>
      <c r="I119" s="82" t="s">
        <v>150</v>
      </c>
      <c r="J119" s="82" t="s">
        <v>690</v>
      </c>
      <c r="K119" s="83">
        <v>0.89</v>
      </c>
      <c r="L119" s="82" t="s">
        <v>102</v>
      </c>
      <c r="M119" s="84">
        <v>1.35E-2</v>
      </c>
      <c r="N119" s="84">
        <v>-2.3099999999999999E-2</v>
      </c>
      <c r="O119" s="83">
        <v>1674493.24</v>
      </c>
      <c r="P119" s="83">
        <v>106.62</v>
      </c>
      <c r="Q119" s="83">
        <v>0</v>
      </c>
      <c r="R119" s="83">
        <v>1785.344692488</v>
      </c>
      <c r="S119" s="84">
        <v>4.7000000000000002E-3</v>
      </c>
      <c r="T119" s="84">
        <f t="shared" si="1"/>
        <v>2.1729914104272907E-3</v>
      </c>
      <c r="U119" s="84">
        <f>R119/'סכום נכסי הקרן'!$C$42</f>
        <v>5.5005586601891145E-4</v>
      </c>
    </row>
    <row r="120" spans="2:21" s="85" customFormat="1">
      <c r="B120" s="82" t="s">
        <v>691</v>
      </c>
      <c r="C120" s="82">
        <v>11756600</v>
      </c>
      <c r="D120" s="82" t="s">
        <v>100</v>
      </c>
      <c r="E120" s="82" t="s">
        <v>123</v>
      </c>
      <c r="F120" s="82" t="s">
        <v>688</v>
      </c>
      <c r="G120" s="82" t="s">
        <v>689</v>
      </c>
      <c r="H120" s="82" t="s">
        <v>682</v>
      </c>
      <c r="I120" s="82" t="s">
        <v>150</v>
      </c>
      <c r="J120" s="82" t="s">
        <v>690</v>
      </c>
      <c r="K120" s="83">
        <v>2.15</v>
      </c>
      <c r="L120" s="82" t="s">
        <v>102</v>
      </c>
      <c r="M120" s="84">
        <v>0.01</v>
      </c>
      <c r="N120" s="84">
        <v>-4.5999999999999999E-3</v>
      </c>
      <c r="O120" s="83">
        <v>1900000</v>
      </c>
      <c r="P120" s="83">
        <v>106</v>
      </c>
      <c r="Q120" s="83">
        <v>0</v>
      </c>
      <c r="R120" s="83">
        <f>2002255.30054645/1000</f>
        <v>2002.2553005464501</v>
      </c>
      <c r="S120" s="84">
        <v>3.3999999999999998E-3</v>
      </c>
      <c r="T120" s="84">
        <f t="shared" si="1"/>
        <v>2.4369991900593134E-3</v>
      </c>
      <c r="U120" s="84">
        <f>R120/'סכום נכסי הקרן'!$C$42</f>
        <v>6.1688495110612154E-4</v>
      </c>
    </row>
    <row r="121" spans="2:21" s="85" customFormat="1">
      <c r="B121" s="82" t="s">
        <v>691</v>
      </c>
      <c r="C121" s="82">
        <v>1175660</v>
      </c>
      <c r="D121" s="82" t="s">
        <v>100</v>
      </c>
      <c r="E121" s="82" t="s">
        <v>123</v>
      </c>
      <c r="F121" s="82" t="s">
        <v>688</v>
      </c>
      <c r="G121" s="82" t="s">
        <v>689</v>
      </c>
      <c r="H121" s="82" t="s">
        <v>682</v>
      </c>
      <c r="I121" s="82" t="s">
        <v>150</v>
      </c>
      <c r="J121" s="82" t="s">
        <v>690</v>
      </c>
      <c r="K121" s="83">
        <v>2.15</v>
      </c>
      <c r="L121" s="82" t="s">
        <v>102</v>
      </c>
      <c r="M121" s="84">
        <v>0</v>
      </c>
      <c r="N121" s="84">
        <v>0</v>
      </c>
      <c r="O121" s="83">
        <v>950000</v>
      </c>
      <c r="P121" s="83">
        <v>61.20218579234966</v>
      </c>
      <c r="Q121" s="83">
        <v>0</v>
      </c>
      <c r="R121" s="83">
        <f>1007000/1000</f>
        <v>1007</v>
      </c>
      <c r="S121" s="84">
        <v>0</v>
      </c>
      <c r="T121" s="84">
        <f t="shared" si="1"/>
        <v>1.2256469910305512E-3</v>
      </c>
      <c r="U121" s="84">
        <f>R121/'סכום נכסי הקרן'!$C$42</f>
        <v>3.1025171744798345E-4</v>
      </c>
    </row>
    <row r="122" spans="2:21" s="85" customFormat="1">
      <c r="B122" s="82" t="s">
        <v>692</v>
      </c>
      <c r="C122" s="82" t="s">
        <v>693</v>
      </c>
      <c r="D122" s="82" t="s">
        <v>100</v>
      </c>
      <c r="E122" s="82" t="s">
        <v>123</v>
      </c>
      <c r="F122" s="82" t="s">
        <v>688</v>
      </c>
      <c r="G122" s="82" t="s">
        <v>689</v>
      </c>
      <c r="H122" s="82" t="s">
        <v>682</v>
      </c>
      <c r="I122" s="82" t="s">
        <v>150</v>
      </c>
      <c r="J122" s="82" t="s">
        <v>694</v>
      </c>
      <c r="K122" s="83">
        <v>2.06</v>
      </c>
      <c r="L122" s="82" t="s">
        <v>102</v>
      </c>
      <c r="M122" s="84">
        <v>1.8499999999999999E-2</v>
      </c>
      <c r="N122" s="84">
        <v>-9.5999999999999992E-3</v>
      </c>
      <c r="O122" s="83">
        <v>3215083</v>
      </c>
      <c r="P122" s="83">
        <v>110.2</v>
      </c>
      <c r="Q122" s="83">
        <v>0</v>
      </c>
      <c r="R122" s="83">
        <v>3543.0214660000001</v>
      </c>
      <c r="S122" s="84">
        <v>3.5000000000000001E-3</v>
      </c>
      <c r="T122" s="84">
        <f t="shared" si="1"/>
        <v>4.3123074468317301E-3</v>
      </c>
      <c r="U122" s="84">
        <f>R122/'סכום נכסי הקרן'!$C$42</f>
        <v>1.091587383099873E-3</v>
      </c>
    </row>
    <row r="123" spans="2:21" s="85" customFormat="1">
      <c r="B123" s="82" t="s">
        <v>695</v>
      </c>
      <c r="C123" s="82" t="s">
        <v>696</v>
      </c>
      <c r="D123" s="82" t="s">
        <v>100</v>
      </c>
      <c r="E123" s="82" t="s">
        <v>123</v>
      </c>
      <c r="F123" s="82" t="s">
        <v>697</v>
      </c>
      <c r="G123" s="82" t="s">
        <v>698</v>
      </c>
      <c r="H123" s="82" t="s">
        <v>682</v>
      </c>
      <c r="I123" s="82" t="s">
        <v>150</v>
      </c>
      <c r="J123" s="82" t="s">
        <v>270</v>
      </c>
      <c r="K123" s="83">
        <v>5.76</v>
      </c>
      <c r="L123" s="82" t="s">
        <v>102</v>
      </c>
      <c r="M123" s="84">
        <v>1.5699999999999999E-2</v>
      </c>
      <c r="N123" s="84">
        <v>1.2E-2</v>
      </c>
      <c r="O123" s="83">
        <v>1825000</v>
      </c>
      <c r="P123" s="83">
        <v>102.99</v>
      </c>
      <c r="Q123" s="83">
        <v>0</v>
      </c>
      <c r="R123" s="83">
        <v>1879.5675000000001</v>
      </c>
      <c r="S123" s="84">
        <v>5.1999999999999998E-3</v>
      </c>
      <c r="T123" s="84">
        <f t="shared" si="1"/>
        <v>2.2876725430127265E-3</v>
      </c>
      <c r="U123" s="84">
        <f>R123/'סכום נכסי הקרן'!$C$42</f>
        <v>5.7908544680676521E-4</v>
      </c>
    </row>
    <row r="124" spans="2:21" s="85" customFormat="1">
      <c r="B124" s="82" t="s">
        <v>699</v>
      </c>
      <c r="C124" s="82" t="s">
        <v>700</v>
      </c>
      <c r="D124" s="82" t="s">
        <v>100</v>
      </c>
      <c r="E124" s="82" t="s">
        <v>123</v>
      </c>
      <c r="F124" s="82" t="s">
        <v>697</v>
      </c>
      <c r="G124" s="82" t="s">
        <v>698</v>
      </c>
      <c r="H124" s="82" t="s">
        <v>682</v>
      </c>
      <c r="I124" s="82" t="s">
        <v>150</v>
      </c>
      <c r="J124" s="82" t="s">
        <v>468</v>
      </c>
      <c r="K124" s="83">
        <v>4.33</v>
      </c>
      <c r="L124" s="82" t="s">
        <v>102</v>
      </c>
      <c r="M124" s="84">
        <v>2.5999999999999999E-2</v>
      </c>
      <c r="N124" s="84">
        <v>8.0000000000000002E-3</v>
      </c>
      <c r="O124" s="83">
        <v>185000</v>
      </c>
      <c r="P124" s="83">
        <v>113.63</v>
      </c>
      <c r="Q124" s="83">
        <v>0</v>
      </c>
      <c r="R124" s="83">
        <v>210.21549999999999</v>
      </c>
      <c r="S124" s="84">
        <v>8.0000000000000004E-4</v>
      </c>
      <c r="T124" s="84">
        <f t="shared" si="1"/>
        <v>2.5585898216780816E-4</v>
      </c>
      <c r="U124" s="84">
        <f>R124/'סכום נכסי הקרן'!$C$42</f>
        <v>6.4766355421237888E-5</v>
      </c>
    </row>
    <row r="125" spans="2:21" s="85" customFormat="1">
      <c r="B125" s="82" t="s">
        <v>701</v>
      </c>
      <c r="C125" s="82" t="s">
        <v>702</v>
      </c>
      <c r="D125" s="82" t="s">
        <v>100</v>
      </c>
      <c r="E125" s="82" t="s">
        <v>123</v>
      </c>
      <c r="F125" s="82" t="s">
        <v>703</v>
      </c>
      <c r="G125" s="82" t="s">
        <v>698</v>
      </c>
      <c r="H125" s="82" t="s">
        <v>676</v>
      </c>
      <c r="I125" s="82" t="s">
        <v>207</v>
      </c>
      <c r="J125" s="82" t="s">
        <v>468</v>
      </c>
      <c r="K125" s="83">
        <v>0.25</v>
      </c>
      <c r="L125" s="82" t="s">
        <v>102</v>
      </c>
      <c r="M125" s="84">
        <v>5.5E-2</v>
      </c>
      <c r="N125" s="84">
        <v>-6.13E-2</v>
      </c>
      <c r="O125" s="83">
        <v>530503.03</v>
      </c>
      <c r="P125" s="83">
        <v>111.68</v>
      </c>
      <c r="Q125" s="83">
        <v>0</v>
      </c>
      <c r="R125" s="83">
        <v>592.46578390399998</v>
      </c>
      <c r="S125" s="84">
        <v>2.2100000000000002E-2</v>
      </c>
      <c r="T125" s="84">
        <f t="shared" si="1"/>
        <v>7.2110616219512843E-4</v>
      </c>
      <c r="U125" s="84">
        <f>R125/'סכום נכסי הקרן'!$C$42</f>
        <v>1.8253577654953507E-4</v>
      </c>
    </row>
    <row r="126" spans="2:21" s="85" customFormat="1">
      <c r="B126" s="82" t="s">
        <v>704</v>
      </c>
      <c r="C126" s="82">
        <v>11283470</v>
      </c>
      <c r="D126" s="82" t="s">
        <v>123</v>
      </c>
      <c r="F126" s="82" t="s">
        <v>587</v>
      </c>
      <c r="G126" s="82" t="s">
        <v>588</v>
      </c>
      <c r="H126" s="82" t="s">
        <v>705</v>
      </c>
      <c r="I126" s="82" t="s">
        <v>150</v>
      </c>
      <c r="J126" s="82" t="s">
        <v>569</v>
      </c>
      <c r="K126" s="83">
        <v>1.73</v>
      </c>
      <c r="L126" s="82" t="s">
        <v>102</v>
      </c>
      <c r="M126" s="84">
        <v>3.2899999999999999E-2</v>
      </c>
      <c r="N126" s="84">
        <v>-1.35E-2</v>
      </c>
      <c r="O126" s="83">
        <v>2250000</v>
      </c>
      <c r="P126" s="83">
        <f>R126*1000/O126*100</f>
        <v>110.77704918032786</v>
      </c>
      <c r="Q126" s="83">
        <v>0</v>
      </c>
      <c r="R126" s="83">
        <f>2573.55-81.0663934426228</f>
        <v>2492.4836065573772</v>
      </c>
      <c r="S126" s="84">
        <v>3.5000000000000001E-3</v>
      </c>
      <c r="T126" s="84">
        <f t="shared" si="1"/>
        <v>3.0336693471400451E-3</v>
      </c>
      <c r="U126" s="84">
        <f>R126/'סכום נכסי הקרן'!$C$42</f>
        <v>7.6792186657931489E-4</v>
      </c>
    </row>
    <row r="127" spans="2:21" s="85" customFormat="1">
      <c r="B127" s="82" t="s">
        <v>706</v>
      </c>
      <c r="C127" s="82" t="s">
        <v>707</v>
      </c>
      <c r="D127" s="82" t="s">
        <v>100</v>
      </c>
      <c r="E127" s="82" t="s">
        <v>123</v>
      </c>
      <c r="F127" s="82" t="s">
        <v>708</v>
      </c>
      <c r="G127" s="82" t="s">
        <v>454</v>
      </c>
      <c r="H127" s="82" t="s">
        <v>709</v>
      </c>
      <c r="I127" s="82" t="s">
        <v>207</v>
      </c>
      <c r="J127" s="82" t="s">
        <v>710</v>
      </c>
      <c r="K127" s="83">
        <v>4.2</v>
      </c>
      <c r="L127" s="82" t="s">
        <v>102</v>
      </c>
      <c r="M127" s="84">
        <v>3.3000000000000002E-2</v>
      </c>
      <c r="N127" s="84">
        <v>9.7999999999999997E-3</v>
      </c>
      <c r="O127" s="83">
        <v>630000</v>
      </c>
      <c r="P127" s="83">
        <v>114.7</v>
      </c>
      <c r="Q127" s="83">
        <v>0</v>
      </c>
      <c r="R127" s="83">
        <v>722.61</v>
      </c>
      <c r="S127" s="84">
        <v>1.1999999999999999E-3</v>
      </c>
      <c r="T127" s="84">
        <f t="shared" si="1"/>
        <v>8.7950821468578606E-4</v>
      </c>
      <c r="U127" s="84">
        <f>R127/'סכום נכסי הקרן'!$C$42</f>
        <v>2.2263256558598541E-4</v>
      </c>
    </row>
    <row r="128" spans="2:21" s="85" customFormat="1">
      <c r="B128" s="82" t="s">
        <v>711</v>
      </c>
      <c r="C128" s="82" t="s">
        <v>712</v>
      </c>
      <c r="D128" s="82" t="s">
        <v>100</v>
      </c>
      <c r="E128" s="82" t="s">
        <v>123</v>
      </c>
      <c r="F128" s="82" t="s">
        <v>713</v>
      </c>
      <c r="G128" s="82" t="s">
        <v>454</v>
      </c>
      <c r="H128" s="82" t="s">
        <v>709</v>
      </c>
      <c r="I128" s="82" t="s">
        <v>207</v>
      </c>
      <c r="J128" s="82" t="s">
        <v>387</v>
      </c>
      <c r="K128" s="83">
        <v>0.25</v>
      </c>
      <c r="L128" s="82" t="s">
        <v>102</v>
      </c>
      <c r="M128" s="84">
        <v>0.01</v>
      </c>
      <c r="N128" s="84">
        <v>-1.6000000000000001E-3</v>
      </c>
      <c r="O128" s="83">
        <v>9227283</v>
      </c>
      <c r="P128" s="83">
        <v>106.89</v>
      </c>
      <c r="Q128" s="83">
        <v>0</v>
      </c>
      <c r="R128" s="83">
        <v>9863.0427987000003</v>
      </c>
      <c r="S128" s="84">
        <v>1.7899999999999999E-2</v>
      </c>
      <c r="T128" s="84">
        <f t="shared" si="1"/>
        <v>1.2004576691789674E-2</v>
      </c>
      <c r="U128" s="84">
        <f>R128/'סכום נכסי הקרן'!$C$42</f>
        <v>3.0387546847662761E-3</v>
      </c>
    </row>
    <row r="129" spans="2:21" s="85" customFormat="1">
      <c r="B129" s="82" t="s">
        <v>714</v>
      </c>
      <c r="C129" s="82" t="s">
        <v>715</v>
      </c>
      <c r="D129" s="82" t="s">
        <v>100</v>
      </c>
      <c r="E129" s="82" t="s">
        <v>123</v>
      </c>
      <c r="F129" s="82" t="s">
        <v>713</v>
      </c>
      <c r="G129" s="82" t="s">
        <v>454</v>
      </c>
      <c r="H129" s="82" t="s">
        <v>709</v>
      </c>
      <c r="I129" s="82" t="s">
        <v>207</v>
      </c>
      <c r="J129" s="82" t="s">
        <v>716</v>
      </c>
      <c r="K129" s="83">
        <v>3.75</v>
      </c>
      <c r="L129" s="82" t="s">
        <v>102</v>
      </c>
      <c r="M129" s="84">
        <v>1E-3</v>
      </c>
      <c r="N129" s="84">
        <v>-4.4000000000000003E-3</v>
      </c>
      <c r="O129" s="83">
        <v>2500000</v>
      </c>
      <c r="P129" s="83">
        <f>R129*1000/O129*100</f>
        <v>105.41185792349725</v>
      </c>
      <c r="Q129" s="83">
        <v>0</v>
      </c>
      <c r="R129" s="83">
        <f>2643.75-8.45355191256829</f>
        <v>2635.2964480874316</v>
      </c>
      <c r="S129" s="84">
        <v>4.4000000000000003E-3</v>
      </c>
      <c r="T129" s="84">
        <f t="shared" si="1"/>
        <v>3.2074907269829789E-3</v>
      </c>
      <c r="U129" s="84">
        <f>R129/'סכום נכסי הקרן'!$C$42</f>
        <v>8.119217964286953E-4</v>
      </c>
    </row>
    <row r="130" spans="2:21" s="85" customFormat="1">
      <c r="B130" s="82" t="s">
        <v>717</v>
      </c>
      <c r="C130" s="82">
        <v>11759750</v>
      </c>
      <c r="D130" s="82" t="s">
        <v>100</v>
      </c>
      <c r="E130" s="82" t="s">
        <v>123</v>
      </c>
      <c r="F130" s="82" t="s">
        <v>713</v>
      </c>
      <c r="G130" s="82" t="s">
        <v>454</v>
      </c>
      <c r="H130" s="82" t="s">
        <v>709</v>
      </c>
      <c r="I130" s="82" t="s">
        <v>207</v>
      </c>
      <c r="J130" s="82" t="s">
        <v>718</v>
      </c>
      <c r="K130" s="83">
        <v>6.45</v>
      </c>
      <c r="L130" s="82" t="s">
        <v>102</v>
      </c>
      <c r="M130" s="84">
        <v>3.0000000000000001E-3</v>
      </c>
      <c r="N130" s="84">
        <v>5.1000000000000004E-3</v>
      </c>
      <c r="O130" s="83">
        <v>778000</v>
      </c>
      <c r="P130" s="83">
        <f t="shared" ref="P130:P131" si="2">R130*1000/O130*100</f>
        <v>100.74286484891903</v>
      </c>
      <c r="Q130" s="83">
        <v>0</v>
      </c>
      <c r="R130" s="83">
        <f>783779.48852459/1000</f>
        <v>783.77948852459008</v>
      </c>
      <c r="S130" s="84">
        <v>4.1000000000000003E-3</v>
      </c>
      <c r="T130" s="84">
        <f t="shared" si="1"/>
        <v>9.5395925694302707E-4</v>
      </c>
      <c r="U130" s="84">
        <f>R130/'סכום נכסי הקרן'!$C$42</f>
        <v>2.414785823388839E-4</v>
      </c>
    </row>
    <row r="131" spans="2:21" s="85" customFormat="1">
      <c r="B131" s="82" t="s">
        <v>717</v>
      </c>
      <c r="C131" s="82">
        <v>1175975</v>
      </c>
      <c r="D131" s="82" t="s">
        <v>100</v>
      </c>
      <c r="E131" s="82" t="s">
        <v>123</v>
      </c>
      <c r="F131" s="82" t="s">
        <v>713</v>
      </c>
      <c r="G131" s="82" t="s">
        <v>454</v>
      </c>
      <c r="H131" s="82" t="s">
        <v>709</v>
      </c>
      <c r="I131" s="82" t="s">
        <v>207</v>
      </c>
      <c r="J131" s="82" t="s">
        <v>718</v>
      </c>
      <c r="K131" s="83">
        <v>0</v>
      </c>
      <c r="L131" s="82" t="s">
        <v>102</v>
      </c>
      <c r="M131" s="84">
        <v>0</v>
      </c>
      <c r="N131" s="84">
        <v>0</v>
      </c>
      <c r="O131" s="83">
        <v>565910</v>
      </c>
      <c r="P131" s="83">
        <f t="shared" si="2"/>
        <v>101.21</v>
      </c>
      <c r="Q131" s="83">
        <v>0</v>
      </c>
      <c r="R131" s="83">
        <f>572757.511/1000</f>
        <v>572.75751100000002</v>
      </c>
      <c r="S131" s="84">
        <v>0</v>
      </c>
      <c r="T131" s="84">
        <f t="shared" si="1"/>
        <v>6.9711868912343382E-4</v>
      </c>
      <c r="U131" s="84">
        <f>R131/'סכום נכסי הקרן'!$C$42</f>
        <v>1.7646375518270334E-4</v>
      </c>
    </row>
    <row r="132" spans="2:21" s="85" customFormat="1">
      <c r="B132" s="82" t="s">
        <v>720</v>
      </c>
      <c r="C132" s="82">
        <v>11787970</v>
      </c>
      <c r="D132" s="82" t="s">
        <v>100</v>
      </c>
      <c r="E132" s="82" t="s">
        <v>123</v>
      </c>
      <c r="F132" s="82" t="s">
        <v>721</v>
      </c>
      <c r="G132" s="82" t="s">
        <v>588</v>
      </c>
      <c r="H132" s="82" t="s">
        <v>722</v>
      </c>
      <c r="I132" s="82" t="s">
        <v>150</v>
      </c>
      <c r="J132" s="82" t="s">
        <v>723</v>
      </c>
      <c r="K132" s="83">
        <v>4.8499999999999996</v>
      </c>
      <c r="L132" s="82" t="s">
        <v>102</v>
      </c>
      <c r="M132" s="84">
        <v>3.3700000000000001E-2</v>
      </c>
      <c r="N132" s="84">
        <v>2.01E-2</v>
      </c>
      <c r="O132" s="83">
        <v>1110000</v>
      </c>
      <c r="P132" s="83">
        <f>R132*1000/O132*100</f>
        <v>107.8532786885246</v>
      </c>
      <c r="Q132" s="83">
        <v>0</v>
      </c>
      <c r="R132" s="83">
        <f>1204.017-6.84560655737701</f>
        <v>1197.171393442623</v>
      </c>
      <c r="S132" s="84">
        <v>7.4000000000000003E-3</v>
      </c>
      <c r="T132" s="84">
        <f t="shared" si="1"/>
        <v>1.4571097478856038E-3</v>
      </c>
      <c r="U132" s="84">
        <f>R132/'סכום נכסי הקרן'!$C$42</f>
        <v>3.6884258281546102E-4</v>
      </c>
    </row>
    <row r="133" spans="2:21" s="85" customFormat="1">
      <c r="B133" s="82" t="s">
        <v>724</v>
      </c>
      <c r="C133" s="82">
        <v>11791340</v>
      </c>
      <c r="D133" s="82" t="s">
        <v>100</v>
      </c>
      <c r="E133" s="82" t="s">
        <v>123</v>
      </c>
      <c r="F133" s="82" t="s">
        <v>725</v>
      </c>
      <c r="G133" s="82" t="s">
        <v>726</v>
      </c>
      <c r="H133" s="82" t="s">
        <v>212</v>
      </c>
      <c r="I133" s="82" t="s">
        <v>213</v>
      </c>
      <c r="J133" s="82" t="s">
        <v>727</v>
      </c>
      <c r="K133" s="83">
        <v>4.1500000000000004</v>
      </c>
      <c r="L133" s="82" t="s">
        <v>102</v>
      </c>
      <c r="M133" s="84">
        <v>1.5800000000000002E-2</v>
      </c>
      <c r="N133" s="84">
        <v>1.18E-2</v>
      </c>
      <c r="O133" s="83">
        <v>1680000</v>
      </c>
      <c r="P133" s="83">
        <f>R133*1000/O133*100</f>
        <v>104.72491803278689</v>
      </c>
      <c r="Q133" s="83">
        <v>0</v>
      </c>
      <c r="R133" s="83">
        <f>1759378.62295082/1000</f>
        <v>1759.37862295082</v>
      </c>
      <c r="S133" s="84">
        <v>6.7999999999999996E-3</v>
      </c>
      <c r="T133" s="84">
        <f t="shared" si="1"/>
        <v>2.1413874034787958E-3</v>
      </c>
      <c r="U133" s="84">
        <f>R133/'סכום נכסי הקרן'!$C$42</f>
        <v>5.4205584847245283E-4</v>
      </c>
    </row>
    <row r="134" spans="2:21" s="85" customFormat="1">
      <c r="B134" s="82" t="s">
        <v>724</v>
      </c>
      <c r="C134" s="82">
        <v>1179134</v>
      </c>
      <c r="D134" s="82" t="s">
        <v>100</v>
      </c>
      <c r="E134" s="82" t="s">
        <v>123</v>
      </c>
      <c r="F134" s="82" t="s">
        <v>725</v>
      </c>
      <c r="G134" s="82" t="s">
        <v>726</v>
      </c>
      <c r="H134" s="82" t="s">
        <v>212</v>
      </c>
      <c r="I134" s="82" t="s">
        <v>213</v>
      </c>
      <c r="J134" s="82" t="s">
        <v>727</v>
      </c>
      <c r="K134" s="83">
        <v>4.1500000000000004</v>
      </c>
      <c r="L134" s="82" t="s">
        <v>102</v>
      </c>
      <c r="M134" s="84">
        <v>0</v>
      </c>
      <c r="N134" s="84">
        <v>0</v>
      </c>
      <c r="O134" s="83">
        <v>2105000</v>
      </c>
      <c r="P134" s="83">
        <f>R134*1000/O134*100</f>
        <v>104.84</v>
      </c>
      <c r="Q134" s="83">
        <v>0</v>
      </c>
      <c r="R134" s="83">
        <f>2206882/1000</f>
        <v>2206.8820000000001</v>
      </c>
      <c r="S134" s="84">
        <v>0</v>
      </c>
      <c r="T134" s="84">
        <f t="shared" si="1"/>
        <v>2.6860558916181579E-3</v>
      </c>
      <c r="U134" s="84">
        <f>R134/'סכום נכסי הקרן'!$C$42</f>
        <v>6.7992942473191719E-4</v>
      </c>
    </row>
    <row r="135" spans="2:21" s="85" customFormat="1">
      <c r="B135" s="82" t="s">
        <v>728</v>
      </c>
      <c r="C135" s="82" t="s">
        <v>729</v>
      </c>
      <c r="D135" s="82" t="s">
        <v>100</v>
      </c>
      <c r="E135" s="82" t="s">
        <v>123</v>
      </c>
      <c r="F135" s="82" t="s">
        <v>730</v>
      </c>
      <c r="G135" s="82" t="s">
        <v>698</v>
      </c>
      <c r="H135" s="82" t="s">
        <v>212</v>
      </c>
      <c r="I135" s="82" t="s">
        <v>213</v>
      </c>
      <c r="J135" s="82" t="s">
        <v>731</v>
      </c>
      <c r="K135" s="83">
        <v>3.47</v>
      </c>
      <c r="L135" s="82" t="s">
        <v>102</v>
      </c>
      <c r="M135" s="84">
        <v>2.35E-2</v>
      </c>
      <c r="N135" s="84">
        <v>6.3E-3</v>
      </c>
      <c r="O135" s="83">
        <v>410883.24</v>
      </c>
      <c r="P135" s="83">
        <v>110.1</v>
      </c>
      <c r="Q135" s="83">
        <v>0</v>
      </c>
      <c r="R135" s="83">
        <v>452.38244723999998</v>
      </c>
      <c r="S135" s="84">
        <v>3.3999999999999998E-3</v>
      </c>
      <c r="T135" s="84">
        <f t="shared" si="1"/>
        <v>5.5060693669785798E-4</v>
      </c>
      <c r="U135" s="84">
        <f>R135/'סכום נכסי הקרן'!$C$42</f>
        <v>1.3937679364402358E-4</v>
      </c>
    </row>
    <row r="136" spans="2:21" s="85" customFormat="1">
      <c r="B136" s="82" t="s">
        <v>732</v>
      </c>
      <c r="C136" s="82" t="s">
        <v>733</v>
      </c>
      <c r="D136" s="82" t="s">
        <v>100</v>
      </c>
      <c r="E136" s="82" t="s">
        <v>123</v>
      </c>
      <c r="F136" s="82" t="s">
        <v>734</v>
      </c>
      <c r="G136" s="82" t="s">
        <v>454</v>
      </c>
      <c r="H136" s="82" t="s">
        <v>212</v>
      </c>
      <c r="I136" s="82" t="s">
        <v>213</v>
      </c>
      <c r="J136" s="82" t="s">
        <v>406</v>
      </c>
      <c r="K136" s="83">
        <v>0.93</v>
      </c>
      <c r="L136" s="82" t="s">
        <v>102</v>
      </c>
      <c r="M136" s="84">
        <v>2.1000000000000001E-2</v>
      </c>
      <c r="N136" s="84">
        <v>-1.1299999999999999E-2</v>
      </c>
      <c r="O136" s="83">
        <v>3152129.59</v>
      </c>
      <c r="P136" s="83">
        <v>109.39</v>
      </c>
      <c r="Q136" s="83">
        <v>166.86476999999999</v>
      </c>
      <c r="R136" s="83">
        <v>3614.9793285010001</v>
      </c>
      <c r="S136" s="84">
        <v>1.49E-2</v>
      </c>
      <c r="T136" s="84">
        <f t="shared" si="1"/>
        <v>4.399889311434849E-3</v>
      </c>
      <c r="U136" s="84">
        <f>R136/'סכום נכסי הקרן'!$C$42</f>
        <v>1.1137572444949286E-3</v>
      </c>
    </row>
    <row r="137" spans="2:21" s="85" customFormat="1">
      <c r="B137" s="82" t="s">
        <v>735</v>
      </c>
      <c r="C137" s="82" t="s">
        <v>736</v>
      </c>
      <c r="D137" s="82" t="s">
        <v>100</v>
      </c>
      <c r="E137" s="82" t="s">
        <v>123</v>
      </c>
      <c r="F137" s="82" t="s">
        <v>734</v>
      </c>
      <c r="G137" s="82" t="s">
        <v>454</v>
      </c>
      <c r="H137" s="82" t="s">
        <v>212</v>
      </c>
      <c r="I137" s="82" t="s">
        <v>213</v>
      </c>
      <c r="J137" s="82" t="s">
        <v>737</v>
      </c>
      <c r="K137" s="83">
        <v>4.7300000000000004</v>
      </c>
      <c r="L137" s="82" t="s">
        <v>102</v>
      </c>
      <c r="M137" s="84">
        <v>2.75E-2</v>
      </c>
      <c r="N137" s="84">
        <v>4.4999999999999997E-3</v>
      </c>
      <c r="O137" s="83">
        <v>3439424.04</v>
      </c>
      <c r="P137" s="83">
        <v>115.41</v>
      </c>
      <c r="Q137" s="83">
        <v>0</v>
      </c>
      <c r="R137" s="83">
        <v>3969.439284564</v>
      </c>
      <c r="S137" s="84">
        <v>7.1000000000000004E-3</v>
      </c>
      <c r="T137" s="84">
        <f t="shared" si="1"/>
        <v>4.8313121302922847E-3</v>
      </c>
      <c r="U137" s="84">
        <f>R137/'סכום נכסי הקרן'!$C$42</f>
        <v>1.2229646031196382E-3</v>
      </c>
    </row>
    <row r="138" spans="2:21" s="85" customFormat="1">
      <c r="B138" s="82" t="s">
        <v>738</v>
      </c>
      <c r="C138" s="82" t="s">
        <v>739</v>
      </c>
      <c r="D138" s="82" t="s">
        <v>100</v>
      </c>
      <c r="E138" s="82" t="s">
        <v>123</v>
      </c>
      <c r="F138" s="82" t="s">
        <v>734</v>
      </c>
      <c r="G138" s="82" t="s">
        <v>454</v>
      </c>
      <c r="H138" s="82" t="s">
        <v>212</v>
      </c>
      <c r="I138" s="82" t="s">
        <v>213</v>
      </c>
      <c r="J138" s="82" t="s">
        <v>289</v>
      </c>
      <c r="K138" s="83">
        <v>6.65</v>
      </c>
      <c r="L138" s="82" t="s">
        <v>102</v>
      </c>
      <c r="M138" s="84">
        <v>8.5000000000000006E-3</v>
      </c>
      <c r="N138" s="84">
        <v>1.5299999999999999E-2</v>
      </c>
      <c r="O138" s="83">
        <v>2706678</v>
      </c>
      <c r="P138" s="83">
        <v>97.89</v>
      </c>
      <c r="Q138" s="83">
        <v>0</v>
      </c>
      <c r="R138" s="83">
        <v>2649.5670942000002</v>
      </c>
      <c r="S138" s="84">
        <v>9.1000000000000004E-3</v>
      </c>
      <c r="T138" s="84">
        <f t="shared" si="1"/>
        <v>3.2248599171199512E-3</v>
      </c>
      <c r="U138" s="84">
        <f>R138/'סכום נכסי הקרן'!$C$42</f>
        <v>8.1631851188601081E-4</v>
      </c>
    </row>
    <row r="139" spans="2:21" s="85" customFormat="1">
      <c r="B139" s="82" t="s">
        <v>740</v>
      </c>
      <c r="C139" s="82" t="s">
        <v>741</v>
      </c>
      <c r="D139" s="82" t="s">
        <v>100</v>
      </c>
      <c r="E139" s="82" t="s">
        <v>123</v>
      </c>
      <c r="F139" s="82" t="s">
        <v>742</v>
      </c>
      <c r="G139" s="82" t="s">
        <v>726</v>
      </c>
      <c r="H139" s="82" t="s">
        <v>212</v>
      </c>
      <c r="I139" s="82" t="s">
        <v>213</v>
      </c>
      <c r="J139" s="82" t="s">
        <v>743</v>
      </c>
      <c r="K139" s="83">
        <v>3.66</v>
      </c>
      <c r="L139" s="82" t="s">
        <v>102</v>
      </c>
      <c r="M139" s="84">
        <v>1.6400000000000001E-2</v>
      </c>
      <c r="N139" s="84">
        <v>6.3E-3</v>
      </c>
      <c r="O139" s="83">
        <v>976040.4</v>
      </c>
      <c r="P139" s="83">
        <v>107.58</v>
      </c>
      <c r="Q139" s="83">
        <v>0</v>
      </c>
      <c r="R139" s="83">
        <v>1050.0242623199999</v>
      </c>
      <c r="S139" s="84">
        <v>3.7000000000000002E-3</v>
      </c>
      <c r="T139" s="84">
        <f t="shared" si="1"/>
        <v>1.2780129867145801E-3</v>
      </c>
      <c r="U139" s="84">
        <f>R139/'סכום נכסי הקרן'!$C$42</f>
        <v>3.2350727978831367E-4</v>
      </c>
    </row>
    <row r="140" spans="2:21" s="85" customFormat="1">
      <c r="B140" s="82" t="s">
        <v>744</v>
      </c>
      <c r="C140" s="82" t="s">
        <v>745</v>
      </c>
      <c r="D140" s="82" t="s">
        <v>100</v>
      </c>
      <c r="E140" s="82" t="s">
        <v>123</v>
      </c>
      <c r="F140" s="82" t="s">
        <v>746</v>
      </c>
      <c r="G140" s="82" t="s">
        <v>726</v>
      </c>
      <c r="H140" s="82" t="s">
        <v>212</v>
      </c>
      <c r="I140" s="82" t="s">
        <v>213</v>
      </c>
      <c r="J140" s="82" t="s">
        <v>747</v>
      </c>
      <c r="K140" s="83">
        <v>4.16</v>
      </c>
      <c r="L140" s="82" t="s">
        <v>102</v>
      </c>
      <c r="M140" s="84">
        <v>1.4800000000000001E-2</v>
      </c>
      <c r="N140" s="84">
        <v>1.1599999999999999E-2</v>
      </c>
      <c r="O140" s="83">
        <v>1426000</v>
      </c>
      <c r="P140" s="83">
        <v>104</v>
      </c>
      <c r="Q140" s="83">
        <v>0</v>
      </c>
      <c r="R140" s="83">
        <v>1483.04</v>
      </c>
      <c r="S140" s="84">
        <v>3.5999999999999999E-3</v>
      </c>
      <c r="T140" s="84">
        <f t="shared" ref="T140:T203" si="3">R140/$R$11</f>
        <v>1.8050481763435438E-3</v>
      </c>
      <c r="U140" s="84">
        <f>R140/'סכום נכסי הקרן'!$C$42</f>
        <v>4.5691728604176497E-4</v>
      </c>
    </row>
    <row r="141" spans="2:21" s="85" customFormat="1">
      <c r="B141" s="82" t="s">
        <v>748</v>
      </c>
      <c r="C141" s="82" t="s">
        <v>749</v>
      </c>
      <c r="D141" s="82" t="s">
        <v>100</v>
      </c>
      <c r="E141" s="82" t="s">
        <v>123</v>
      </c>
      <c r="F141" s="82" t="s">
        <v>750</v>
      </c>
      <c r="G141" s="82" t="s">
        <v>726</v>
      </c>
      <c r="H141" s="82" t="s">
        <v>212</v>
      </c>
      <c r="I141" s="82" t="s">
        <v>213</v>
      </c>
      <c r="J141" s="82" t="s">
        <v>512</v>
      </c>
      <c r="K141" s="83">
        <v>4.17</v>
      </c>
      <c r="L141" s="82" t="s">
        <v>102</v>
      </c>
      <c r="M141" s="84">
        <v>2.3E-2</v>
      </c>
      <c r="N141" s="84">
        <v>2.63E-2</v>
      </c>
      <c r="O141" s="83">
        <v>1826000</v>
      </c>
      <c r="P141" s="83">
        <v>100</v>
      </c>
      <c r="Q141" s="83">
        <v>0</v>
      </c>
      <c r="R141" s="83">
        <v>1826</v>
      </c>
      <c r="S141" s="84">
        <v>7.4999999999999997E-3</v>
      </c>
      <c r="T141" s="84">
        <f t="shared" si="3"/>
        <v>2.2224740870126977E-3</v>
      </c>
      <c r="U141" s="84">
        <f>R141/'סכום נכסי הקרן'!$C$42</f>
        <v>5.6258156510428773E-4</v>
      </c>
    </row>
    <row r="142" spans="2:21" s="85" customFormat="1">
      <c r="B142" s="82" t="s">
        <v>751</v>
      </c>
      <c r="C142" s="82" t="s">
        <v>752</v>
      </c>
      <c r="D142" s="82" t="s">
        <v>100</v>
      </c>
      <c r="E142" s="82" t="s">
        <v>123</v>
      </c>
      <c r="F142" s="82" t="s">
        <v>753</v>
      </c>
      <c r="G142" s="82" t="s">
        <v>726</v>
      </c>
      <c r="H142" s="82" t="s">
        <v>212</v>
      </c>
      <c r="I142" s="82" t="s">
        <v>213</v>
      </c>
      <c r="J142" s="82" t="s">
        <v>754</v>
      </c>
      <c r="K142" s="83">
        <v>4.24</v>
      </c>
      <c r="L142" s="82" t="s">
        <v>102</v>
      </c>
      <c r="M142" s="84">
        <v>0.04</v>
      </c>
      <c r="N142" s="84">
        <v>4.4400000000000002E-2</v>
      </c>
      <c r="O142" s="83">
        <v>920000</v>
      </c>
      <c r="P142" s="83">
        <v>99.66</v>
      </c>
      <c r="Q142" s="83">
        <v>0</v>
      </c>
      <c r="R142" s="83">
        <v>916.87199999999996</v>
      </c>
      <c r="S142" s="84">
        <v>1.6799999999999999E-2</v>
      </c>
      <c r="T142" s="84">
        <f t="shared" si="3"/>
        <v>1.1159497596426647E-3</v>
      </c>
      <c r="U142" s="84">
        <f>R142/'סכום נכסי הקרן'!$C$42</f>
        <v>2.8248372659381077E-4</v>
      </c>
    </row>
    <row r="143" spans="2:21" s="85" customFormat="1">
      <c r="B143" s="86" t="s">
        <v>262</v>
      </c>
      <c r="K143" s="87">
        <v>2.38</v>
      </c>
      <c r="N143" s="88">
        <v>-1.43E-2</v>
      </c>
      <c r="O143" s="87">
        <f>SUM(O144:O267)</f>
        <v>277907487.44999993</v>
      </c>
      <c r="Q143" s="87">
        <v>522.94596000000001</v>
      </c>
      <c r="R143" s="87">
        <v>289366.54698834772</v>
      </c>
      <c r="T143" s="88">
        <f t="shared" si="3"/>
        <v>0.35219586655528201</v>
      </c>
      <c r="U143" s="88">
        <f>R143/'סכום נכסי הקרן'!$C$42</f>
        <v>8.9152401365568498E-2</v>
      </c>
    </row>
    <row r="144" spans="2:21" s="85" customFormat="1">
      <c r="B144" s="82" t="s">
        <v>755</v>
      </c>
      <c r="C144" s="82" t="s">
        <v>756</v>
      </c>
      <c r="D144" s="82" t="s">
        <v>100</v>
      </c>
      <c r="E144" s="82" t="s">
        <v>123</v>
      </c>
      <c r="F144" s="82" t="s">
        <v>378</v>
      </c>
      <c r="G144" s="82" t="s">
        <v>371</v>
      </c>
      <c r="H144" s="82" t="s">
        <v>206</v>
      </c>
      <c r="I144" s="82" t="s">
        <v>207</v>
      </c>
      <c r="J144" s="82" t="s">
        <v>737</v>
      </c>
      <c r="K144" s="83">
        <v>0.65</v>
      </c>
      <c r="L144" s="82" t="s">
        <v>102</v>
      </c>
      <c r="M144" s="84">
        <v>3.3E-3</v>
      </c>
      <c r="N144" s="84">
        <v>-0.97060000000000002</v>
      </c>
      <c r="O144" s="83">
        <v>720000</v>
      </c>
      <c r="P144" s="83">
        <v>1000.98</v>
      </c>
      <c r="Q144" s="83">
        <v>0</v>
      </c>
      <c r="R144" s="83">
        <v>7207.0559999999996</v>
      </c>
      <c r="S144" s="84">
        <v>8.0000000000000004E-4</v>
      </c>
      <c r="T144" s="84">
        <f t="shared" si="3"/>
        <v>8.7719031783402967E-3</v>
      </c>
      <c r="U144" s="84">
        <f>R144/'סכום נכסי הקרן'!$C$42</f>
        <v>2.2204582936879778E-3</v>
      </c>
    </row>
    <row r="145" spans="2:21" s="85" customFormat="1">
      <c r="B145" s="82" t="s">
        <v>757</v>
      </c>
      <c r="C145" s="82" t="s">
        <v>758</v>
      </c>
      <c r="D145" s="82" t="s">
        <v>100</v>
      </c>
      <c r="E145" s="82" t="s">
        <v>123</v>
      </c>
      <c r="F145" s="82" t="s">
        <v>378</v>
      </c>
      <c r="G145" s="82" t="s">
        <v>371</v>
      </c>
      <c r="H145" s="82" t="s">
        <v>206</v>
      </c>
      <c r="I145" s="82" t="s">
        <v>207</v>
      </c>
      <c r="J145" s="82" t="s">
        <v>406</v>
      </c>
      <c r="K145" s="83">
        <v>1.66</v>
      </c>
      <c r="L145" s="82" t="s">
        <v>102</v>
      </c>
      <c r="M145" s="84">
        <v>1.8700000000000001E-2</v>
      </c>
      <c r="N145" s="84">
        <v>1.7899999999999999E-2</v>
      </c>
      <c r="O145" s="83">
        <v>5604651.6299999999</v>
      </c>
      <c r="P145" s="83">
        <v>100.72</v>
      </c>
      <c r="Q145" s="83">
        <v>0</v>
      </c>
      <c r="R145" s="83">
        <v>5645.0051217359996</v>
      </c>
      <c r="S145" s="84">
        <v>6.7999999999999996E-3</v>
      </c>
      <c r="T145" s="84">
        <f t="shared" si="3"/>
        <v>6.8706887207624408E-3</v>
      </c>
      <c r="U145" s="84">
        <f>R145/'סכום נכסי הקרן'!$C$42</f>
        <v>1.7391981469923104E-3</v>
      </c>
    </row>
    <row r="146" spans="2:21" s="85" customFormat="1">
      <c r="B146" s="82" t="s">
        <v>759</v>
      </c>
      <c r="C146" s="82" t="s">
        <v>760</v>
      </c>
      <c r="D146" s="82" t="s">
        <v>100</v>
      </c>
      <c r="E146" s="82" t="s">
        <v>123</v>
      </c>
      <c r="F146" s="82" t="s">
        <v>378</v>
      </c>
      <c r="G146" s="82" t="s">
        <v>371</v>
      </c>
      <c r="H146" s="82" t="s">
        <v>206</v>
      </c>
      <c r="I146" s="82" t="s">
        <v>207</v>
      </c>
      <c r="J146" s="82" t="s">
        <v>761</v>
      </c>
      <c r="K146" s="83">
        <v>4.37</v>
      </c>
      <c r="L146" s="82" t="s">
        <v>102</v>
      </c>
      <c r="M146" s="84">
        <v>2.6800000000000001E-2</v>
      </c>
      <c r="N146" s="84">
        <v>2.47E-2</v>
      </c>
      <c r="O146" s="83">
        <v>3364720.2</v>
      </c>
      <c r="P146" s="83">
        <v>101.73</v>
      </c>
      <c r="Q146" s="83">
        <v>0</v>
      </c>
      <c r="R146" s="83">
        <v>3422.92985946</v>
      </c>
      <c r="S146" s="84">
        <v>1.6999999999999999E-3</v>
      </c>
      <c r="T146" s="84">
        <f t="shared" si="3"/>
        <v>4.1661406978706818E-3</v>
      </c>
      <c r="U146" s="84">
        <f>R146/'סכום נכסי הקרן'!$C$42</f>
        <v>1.0545877533281525E-3</v>
      </c>
    </row>
    <row r="147" spans="2:21" s="85" customFormat="1">
      <c r="B147" s="82" t="s">
        <v>762</v>
      </c>
      <c r="C147" s="82" t="s">
        <v>763</v>
      </c>
      <c r="D147" s="82" t="s">
        <v>100</v>
      </c>
      <c r="E147" s="82" t="s">
        <v>123</v>
      </c>
      <c r="F147" s="82" t="s">
        <v>764</v>
      </c>
      <c r="G147" s="82" t="s">
        <v>363</v>
      </c>
      <c r="H147" s="82" t="s">
        <v>386</v>
      </c>
      <c r="I147" s="82" t="s">
        <v>150</v>
      </c>
      <c r="J147" s="82" t="s">
        <v>765</v>
      </c>
      <c r="K147" s="83">
        <v>2.35</v>
      </c>
      <c r="L147" s="82" t="s">
        <v>102</v>
      </c>
      <c r="M147" s="84">
        <v>3.3999999999999998E-3</v>
      </c>
      <c r="N147" s="84">
        <v>2.0999999999999999E-3</v>
      </c>
      <c r="O147" s="83">
        <v>9794000</v>
      </c>
      <c r="P147" s="83">
        <v>101.2</v>
      </c>
      <c r="Q147" s="83">
        <v>0</v>
      </c>
      <c r="R147" s="83">
        <v>9911.5280000000002</v>
      </c>
      <c r="S147" s="84">
        <v>1.3599999999999999E-2</v>
      </c>
      <c r="T147" s="84">
        <f t="shared" si="3"/>
        <v>1.2063589344304923E-2</v>
      </c>
      <c r="U147" s="84">
        <f>R147/'סכום נכסי הקרן'!$C$42</f>
        <v>3.0536927353860739E-3</v>
      </c>
    </row>
    <row r="148" spans="2:21" s="85" customFormat="1">
      <c r="B148" s="82" t="s">
        <v>766</v>
      </c>
      <c r="C148" s="82" t="s">
        <v>767</v>
      </c>
      <c r="D148" s="82" t="s">
        <v>100</v>
      </c>
      <c r="E148" s="82" t="s">
        <v>123</v>
      </c>
      <c r="F148" s="82" t="s">
        <v>764</v>
      </c>
      <c r="G148" s="82" t="s">
        <v>363</v>
      </c>
      <c r="H148" s="82" t="s">
        <v>386</v>
      </c>
      <c r="I148" s="82" t="s">
        <v>150</v>
      </c>
      <c r="J148" s="82" t="s">
        <v>310</v>
      </c>
      <c r="K148" s="83">
        <v>4.82</v>
      </c>
      <c r="L148" s="82" t="s">
        <v>102</v>
      </c>
      <c r="M148" s="84">
        <v>1.2E-2</v>
      </c>
      <c r="N148" s="84">
        <v>2.7E-2</v>
      </c>
      <c r="O148" s="83">
        <v>3545148</v>
      </c>
      <c r="P148" s="83">
        <v>95.61</v>
      </c>
      <c r="Q148" s="83">
        <v>0</v>
      </c>
      <c r="R148" s="83">
        <v>3389.5160028</v>
      </c>
      <c r="S148" s="84">
        <v>3.2300000000000002E-2</v>
      </c>
      <c r="T148" s="84">
        <f t="shared" si="3"/>
        <v>4.1254717873701304E-3</v>
      </c>
      <c r="U148" s="84">
        <f>R148/'סכום נכסי הקרן'!$C$42</f>
        <v>1.0442931094201825E-3</v>
      </c>
    </row>
    <row r="149" spans="2:21" s="85" customFormat="1">
      <c r="B149" s="82" t="s">
        <v>768</v>
      </c>
      <c r="C149" s="82" t="s">
        <v>769</v>
      </c>
      <c r="D149" s="82" t="s">
        <v>100</v>
      </c>
      <c r="E149" s="82" t="s">
        <v>123</v>
      </c>
      <c r="F149" s="82" t="s">
        <v>382</v>
      </c>
      <c r="G149" s="82" t="s">
        <v>371</v>
      </c>
      <c r="H149" s="82" t="s">
        <v>206</v>
      </c>
      <c r="I149" s="82" t="s">
        <v>207</v>
      </c>
      <c r="J149" s="82" t="s">
        <v>330</v>
      </c>
      <c r="K149" s="83">
        <v>1.96</v>
      </c>
      <c r="L149" s="82" t="s">
        <v>102</v>
      </c>
      <c r="M149" s="84">
        <v>3.0099999999999998E-2</v>
      </c>
      <c r="N149" s="84">
        <v>1.8499999999999999E-2</v>
      </c>
      <c r="O149" s="83">
        <v>9633121</v>
      </c>
      <c r="P149" s="83">
        <v>102.27</v>
      </c>
      <c r="Q149" s="83">
        <v>0</v>
      </c>
      <c r="R149" s="83">
        <v>9851.7928467000002</v>
      </c>
      <c r="S149" s="84">
        <v>8.3999999999999995E-3</v>
      </c>
      <c r="T149" s="84">
        <f t="shared" si="3"/>
        <v>1.199088407032191E-2</v>
      </c>
      <c r="U149" s="84">
        <f>R149/'סכום נכסי הקרן'!$C$42</f>
        <v>3.0352886302189006E-3</v>
      </c>
    </row>
    <row r="150" spans="2:21" s="85" customFormat="1">
      <c r="B150" s="82" t="s">
        <v>770</v>
      </c>
      <c r="C150" s="82" t="s">
        <v>771</v>
      </c>
      <c r="D150" s="82" t="s">
        <v>100</v>
      </c>
      <c r="E150" s="82" t="s">
        <v>123</v>
      </c>
      <c r="F150" s="82" t="s">
        <v>382</v>
      </c>
      <c r="G150" s="82" t="s">
        <v>371</v>
      </c>
      <c r="H150" s="82" t="s">
        <v>206</v>
      </c>
      <c r="I150" s="82" t="s">
        <v>207</v>
      </c>
      <c r="J150" s="82" t="s">
        <v>406</v>
      </c>
      <c r="K150" s="83">
        <v>1.89</v>
      </c>
      <c r="L150" s="82" t="s">
        <v>102</v>
      </c>
      <c r="M150" s="84">
        <v>2.0199999999999999E-2</v>
      </c>
      <c r="N150" s="84">
        <v>1.89E-2</v>
      </c>
      <c r="O150" s="83">
        <v>9366661</v>
      </c>
      <c r="P150" s="83">
        <v>100.4</v>
      </c>
      <c r="Q150" s="83">
        <v>0</v>
      </c>
      <c r="R150" s="83">
        <v>9404.1276440000001</v>
      </c>
      <c r="S150" s="84">
        <v>5.4999999999999997E-3</v>
      </c>
      <c r="T150" s="84">
        <f t="shared" si="3"/>
        <v>1.1446018619797245E-2</v>
      </c>
      <c r="U150" s="84">
        <f>R150/'סכום נכסי הקרן'!$C$42</f>
        <v>2.8973651962771181E-3</v>
      </c>
    </row>
    <row r="151" spans="2:21" s="85" customFormat="1">
      <c r="B151" s="82" t="s">
        <v>772</v>
      </c>
      <c r="C151" s="82" t="s">
        <v>773</v>
      </c>
      <c r="D151" s="82" t="s">
        <v>100</v>
      </c>
      <c r="E151" s="82" t="s">
        <v>123</v>
      </c>
      <c r="F151" s="82" t="s">
        <v>382</v>
      </c>
      <c r="G151" s="82" t="s">
        <v>371</v>
      </c>
      <c r="H151" s="82" t="s">
        <v>206</v>
      </c>
      <c r="I151" s="82" t="s">
        <v>207</v>
      </c>
      <c r="J151" s="82" t="s">
        <v>774</v>
      </c>
      <c r="K151" s="83">
        <v>5.42</v>
      </c>
      <c r="L151" s="82" t="s">
        <v>102</v>
      </c>
      <c r="M151" s="84">
        <v>2.76E-2</v>
      </c>
      <c r="N151" s="84">
        <v>2.6599999999999999E-2</v>
      </c>
      <c r="O151" s="83">
        <v>3600000</v>
      </c>
      <c r="P151" s="83">
        <v>100.66</v>
      </c>
      <c r="Q151" s="83">
        <v>0</v>
      </c>
      <c r="R151" s="83">
        <v>3623.76</v>
      </c>
      <c r="S151" s="84">
        <v>2.7000000000000001E-3</v>
      </c>
      <c r="T151" s="84">
        <f t="shared" si="3"/>
        <v>4.4105765046840821E-3</v>
      </c>
      <c r="U151" s="84">
        <f>R151/'סכום נכסי הקרן'!$C$42</f>
        <v>1.1164625259377403E-3</v>
      </c>
    </row>
    <row r="152" spans="2:21" s="85" customFormat="1">
      <c r="B152" s="82" t="s">
        <v>775</v>
      </c>
      <c r="C152" s="82" t="s">
        <v>776</v>
      </c>
      <c r="D152" s="82" t="s">
        <v>100</v>
      </c>
      <c r="E152" s="82" t="s">
        <v>123</v>
      </c>
      <c r="F152" s="82" t="s">
        <v>392</v>
      </c>
      <c r="G152" s="82" t="s">
        <v>371</v>
      </c>
      <c r="H152" s="82" t="s">
        <v>386</v>
      </c>
      <c r="I152" s="82" t="s">
        <v>150</v>
      </c>
      <c r="J152" s="82" t="s">
        <v>406</v>
      </c>
      <c r="K152" s="83">
        <v>2.4</v>
      </c>
      <c r="L152" s="82" t="s">
        <v>102</v>
      </c>
      <c r="M152" s="84">
        <v>1.09E-2</v>
      </c>
      <c r="N152" s="84">
        <v>1.9099999999999999E-2</v>
      </c>
      <c r="O152" s="83">
        <v>1880235</v>
      </c>
      <c r="P152" s="83">
        <v>98.68</v>
      </c>
      <c r="Q152" s="83">
        <v>0</v>
      </c>
      <c r="R152" s="83">
        <v>1855.415898</v>
      </c>
      <c r="S152" s="84">
        <v>2.5000000000000001E-3</v>
      </c>
      <c r="T152" s="84">
        <f t="shared" si="3"/>
        <v>2.2582769736782006E-3</v>
      </c>
      <c r="U152" s="84">
        <f>R152/'סכום נכסי הקרן'!$C$42</f>
        <v>5.7164445773067764E-4</v>
      </c>
    </row>
    <row r="153" spans="2:21" s="85" customFormat="1">
      <c r="B153" s="82" t="s">
        <v>777</v>
      </c>
      <c r="C153" s="82" t="s">
        <v>778</v>
      </c>
      <c r="D153" s="82" t="s">
        <v>100</v>
      </c>
      <c r="E153" s="82" t="s">
        <v>123</v>
      </c>
      <c r="F153" s="82" t="s">
        <v>392</v>
      </c>
      <c r="G153" s="82" t="s">
        <v>371</v>
      </c>
      <c r="H153" s="82" t="s">
        <v>206</v>
      </c>
      <c r="I153" s="82" t="s">
        <v>207</v>
      </c>
      <c r="J153" s="82" t="s">
        <v>779</v>
      </c>
      <c r="K153" s="83">
        <v>3.02</v>
      </c>
      <c r="L153" s="82" t="s">
        <v>102</v>
      </c>
      <c r="M153" s="84">
        <v>2.98E-2</v>
      </c>
      <c r="N153" s="84">
        <v>2.1499999999999998E-2</v>
      </c>
      <c r="O153" s="83">
        <v>2826715</v>
      </c>
      <c r="P153" s="83">
        <v>104.96</v>
      </c>
      <c r="Q153" s="83">
        <v>0</v>
      </c>
      <c r="R153" s="83">
        <v>2966.9200639999999</v>
      </c>
      <c r="S153" s="84">
        <v>1.1000000000000001E-3</v>
      </c>
      <c r="T153" s="84">
        <f t="shared" si="3"/>
        <v>3.6111188173483318E-3</v>
      </c>
      <c r="U153" s="84">
        <f>R153/'סכום נכסי הקרן'!$C$42</f>
        <v>9.1409339164536332E-4</v>
      </c>
    </row>
    <row r="154" spans="2:21" s="85" customFormat="1">
      <c r="B154" s="82" t="s">
        <v>780</v>
      </c>
      <c r="C154" s="82" t="s">
        <v>781</v>
      </c>
      <c r="D154" s="82" t="s">
        <v>100</v>
      </c>
      <c r="E154" s="82" t="s">
        <v>123</v>
      </c>
      <c r="F154" s="82" t="s">
        <v>392</v>
      </c>
      <c r="G154" s="82" t="s">
        <v>371</v>
      </c>
      <c r="H154" s="82" t="s">
        <v>206</v>
      </c>
      <c r="I154" s="82" t="s">
        <v>207</v>
      </c>
      <c r="J154" s="82" t="s">
        <v>489</v>
      </c>
      <c r="K154" s="83">
        <v>0.19</v>
      </c>
      <c r="L154" s="82" t="s">
        <v>102</v>
      </c>
      <c r="M154" s="84">
        <v>2.47E-2</v>
      </c>
      <c r="N154" s="84">
        <v>3.0999999999999999E-3</v>
      </c>
      <c r="O154" s="83">
        <v>10257559</v>
      </c>
      <c r="P154" s="83">
        <v>102.41</v>
      </c>
      <c r="Q154" s="83">
        <v>0</v>
      </c>
      <c r="R154" s="83">
        <v>10504.766171900001</v>
      </c>
      <c r="S154" s="84">
        <v>3.0999999999999999E-3</v>
      </c>
      <c r="T154" s="84">
        <f t="shared" si="3"/>
        <v>1.2785635600862719E-2</v>
      </c>
      <c r="U154" s="84">
        <f>R154/'סכום נכסי הקרן'!$C$42</f>
        <v>3.2364664808554652E-3</v>
      </c>
    </row>
    <row r="155" spans="2:21" s="85" customFormat="1">
      <c r="B155" s="82" t="s">
        <v>782</v>
      </c>
      <c r="C155" s="82" t="s">
        <v>783</v>
      </c>
      <c r="D155" s="82" t="s">
        <v>100</v>
      </c>
      <c r="E155" s="82" t="s">
        <v>123</v>
      </c>
      <c r="F155" s="82" t="s">
        <v>784</v>
      </c>
      <c r="G155" s="82" t="s">
        <v>454</v>
      </c>
      <c r="H155" s="82" t="s">
        <v>206</v>
      </c>
      <c r="I155" s="82" t="s">
        <v>207</v>
      </c>
      <c r="J155" s="82" t="s">
        <v>489</v>
      </c>
      <c r="K155" s="83">
        <v>3.15</v>
      </c>
      <c r="L155" s="82" t="s">
        <v>102</v>
      </c>
      <c r="M155" s="84">
        <v>1.44E-2</v>
      </c>
      <c r="N155" s="84">
        <v>2.0500000000000001E-2</v>
      </c>
      <c r="O155" s="83">
        <v>3586682.77</v>
      </c>
      <c r="P155" s="83">
        <v>98.13</v>
      </c>
      <c r="Q155" s="83">
        <v>0</v>
      </c>
      <c r="R155" s="83">
        <v>3519.611802201</v>
      </c>
      <c r="S155" s="84">
        <v>6.0000000000000001E-3</v>
      </c>
      <c r="T155" s="84">
        <f t="shared" si="3"/>
        <v>4.283814910589147E-3</v>
      </c>
      <c r="U155" s="84">
        <f>R155/'סכום נכסי הקרן'!$C$42</f>
        <v>1.0843749815124652E-3</v>
      </c>
    </row>
    <row r="156" spans="2:21" s="85" customFormat="1">
      <c r="B156" s="82" t="s">
        <v>785</v>
      </c>
      <c r="C156" s="82" t="s">
        <v>786</v>
      </c>
      <c r="D156" s="82" t="s">
        <v>100</v>
      </c>
      <c r="E156" s="82" t="s">
        <v>123</v>
      </c>
      <c r="F156" s="82" t="s">
        <v>433</v>
      </c>
      <c r="G156" s="82" t="s">
        <v>371</v>
      </c>
      <c r="H156" s="82" t="s">
        <v>206</v>
      </c>
      <c r="I156" s="82" t="s">
        <v>207</v>
      </c>
      <c r="J156" s="82" t="s">
        <v>387</v>
      </c>
      <c r="K156" s="83">
        <v>4.8099999999999996</v>
      </c>
      <c r="L156" s="82" t="s">
        <v>102</v>
      </c>
      <c r="M156" s="84">
        <v>2.5000000000000001E-2</v>
      </c>
      <c r="N156" s="84">
        <v>2.5600000000000001E-2</v>
      </c>
      <c r="O156" s="83">
        <v>5529000</v>
      </c>
      <c r="P156" s="83">
        <v>100.46</v>
      </c>
      <c r="Q156" s="83">
        <v>0</v>
      </c>
      <c r="R156" s="83">
        <v>5554.4333999999999</v>
      </c>
      <c r="S156" s="84">
        <v>1.6999999999999999E-3</v>
      </c>
      <c r="T156" s="84">
        <f t="shared" si="3"/>
        <v>6.760451423624224E-3</v>
      </c>
      <c r="U156" s="84">
        <f>R156/'סכום נכסי הקרן'!$C$42</f>
        <v>1.7112934476667745E-3</v>
      </c>
    </row>
    <row r="157" spans="2:21" s="85" customFormat="1">
      <c r="B157" s="82" t="s">
        <v>787</v>
      </c>
      <c r="C157" s="82" t="s">
        <v>788</v>
      </c>
      <c r="D157" s="82" t="s">
        <v>100</v>
      </c>
      <c r="E157" s="82" t="s">
        <v>123</v>
      </c>
      <c r="F157" s="82" t="s">
        <v>458</v>
      </c>
      <c r="G157" s="82" t="s">
        <v>459</v>
      </c>
      <c r="H157" s="82" t="s">
        <v>449</v>
      </c>
      <c r="I157" s="82" t="s">
        <v>207</v>
      </c>
      <c r="J157" s="82" t="s">
        <v>401</v>
      </c>
      <c r="K157" s="83">
        <v>1.03</v>
      </c>
      <c r="L157" s="82" t="s">
        <v>102</v>
      </c>
      <c r="M157" s="84">
        <v>4.8000000000000001E-2</v>
      </c>
      <c r="N157" s="84">
        <v>1.2800000000000001E-2</v>
      </c>
      <c r="O157" s="83">
        <v>11275531.33</v>
      </c>
      <c r="P157" s="83">
        <v>103.44</v>
      </c>
      <c r="Q157" s="83">
        <v>270.61275000000001</v>
      </c>
      <c r="R157" s="83">
        <v>11934.022357751999</v>
      </c>
      <c r="S157" s="84">
        <v>8.3000000000000001E-3</v>
      </c>
      <c r="T157" s="84">
        <f t="shared" si="3"/>
        <v>1.4525222039394301E-2</v>
      </c>
      <c r="U157" s="84">
        <f>R157/'סכום נכסי הקרן'!$C$42</f>
        <v>3.6768132398760579E-3</v>
      </c>
    </row>
    <row r="158" spans="2:21" s="85" customFormat="1">
      <c r="B158" s="82" t="s">
        <v>789</v>
      </c>
      <c r="C158" s="82" t="s">
        <v>790</v>
      </c>
      <c r="D158" s="82" t="s">
        <v>100</v>
      </c>
      <c r="E158" s="82" t="s">
        <v>123</v>
      </c>
      <c r="F158" s="82" t="s">
        <v>471</v>
      </c>
      <c r="G158" s="82" t="s">
        <v>454</v>
      </c>
      <c r="H158" s="82" t="s">
        <v>472</v>
      </c>
      <c r="I158" s="82" t="s">
        <v>150</v>
      </c>
      <c r="J158" s="82" t="s">
        <v>569</v>
      </c>
      <c r="K158" s="83">
        <v>1.72</v>
      </c>
      <c r="L158" s="82" t="s">
        <v>102</v>
      </c>
      <c r="M158" s="84">
        <v>1.6299999999999999E-2</v>
      </c>
      <c r="N158" s="84">
        <v>1.9599999999999999E-2</v>
      </c>
      <c r="O158" s="83">
        <v>4730086.75</v>
      </c>
      <c r="P158" s="83">
        <v>99.84</v>
      </c>
      <c r="Q158" s="83">
        <v>0</v>
      </c>
      <c r="R158" s="83">
        <v>4722.5186112000001</v>
      </c>
      <c r="S158" s="84">
        <v>1.5100000000000001E-2</v>
      </c>
      <c r="T158" s="84">
        <f t="shared" si="3"/>
        <v>5.7479053881857572E-3</v>
      </c>
      <c r="U158" s="84">
        <f>R158/'סכום נכסי הקרן'!$C$42</f>
        <v>1.4549846174824882E-3</v>
      </c>
    </row>
    <row r="159" spans="2:21" s="85" customFormat="1">
      <c r="B159" s="82" t="s">
        <v>791</v>
      </c>
      <c r="C159" s="82" t="s">
        <v>792</v>
      </c>
      <c r="D159" s="82" t="s">
        <v>100</v>
      </c>
      <c r="E159" s="82" t="s">
        <v>123</v>
      </c>
      <c r="F159" s="82" t="s">
        <v>436</v>
      </c>
      <c r="G159" s="82" t="s">
        <v>371</v>
      </c>
      <c r="H159" s="82" t="s">
        <v>449</v>
      </c>
      <c r="I159" s="82" t="s">
        <v>207</v>
      </c>
      <c r="J159" s="82" t="s">
        <v>258</v>
      </c>
      <c r="K159" s="83">
        <v>0.65</v>
      </c>
      <c r="L159" s="82" t="s">
        <v>102</v>
      </c>
      <c r="M159" s="84">
        <v>6.5000000000000002E-2</v>
      </c>
      <c r="N159" s="84">
        <v>1.26E-2</v>
      </c>
      <c r="O159" s="83">
        <v>3555643.5</v>
      </c>
      <c r="P159" s="83">
        <v>108.86</v>
      </c>
      <c r="Q159" s="83">
        <v>0</v>
      </c>
      <c r="R159" s="83">
        <v>3870.6735140999999</v>
      </c>
      <c r="S159" s="84">
        <v>2.35E-2</v>
      </c>
      <c r="T159" s="84">
        <f t="shared" si="3"/>
        <v>4.7111016343776707E-3</v>
      </c>
      <c r="U159" s="84">
        <f>R159/'סכום נכסי הקרן'!$C$42</f>
        <v>1.192535357924475E-3</v>
      </c>
    </row>
    <row r="160" spans="2:21" s="85" customFormat="1">
      <c r="B160" s="82" t="s">
        <v>793</v>
      </c>
      <c r="C160" s="82" t="s">
        <v>794</v>
      </c>
      <c r="D160" s="82" t="s">
        <v>100</v>
      </c>
      <c r="E160" s="82" t="s">
        <v>123</v>
      </c>
      <c r="F160" s="82" t="s">
        <v>795</v>
      </c>
      <c r="G160" s="82" t="s">
        <v>796</v>
      </c>
      <c r="H160" s="82" t="s">
        <v>449</v>
      </c>
      <c r="I160" s="82" t="s">
        <v>207</v>
      </c>
      <c r="J160" s="82" t="s">
        <v>406</v>
      </c>
      <c r="K160" s="83">
        <v>3.26</v>
      </c>
      <c r="L160" s="82" t="s">
        <v>102</v>
      </c>
      <c r="M160" s="84">
        <v>2.6100000000000002E-2</v>
      </c>
      <c r="N160" s="84">
        <v>2.2599999999999999E-2</v>
      </c>
      <c r="O160" s="83">
        <v>7275467.5800000001</v>
      </c>
      <c r="P160" s="83">
        <v>101.83</v>
      </c>
      <c r="Q160" s="83">
        <v>0</v>
      </c>
      <c r="R160" s="83">
        <v>7408.6086367139997</v>
      </c>
      <c r="S160" s="84">
        <v>1.34E-2</v>
      </c>
      <c r="T160" s="84">
        <f t="shared" si="3"/>
        <v>9.0172183548276729E-3</v>
      </c>
      <c r="U160" s="84">
        <f>R160/'סכום נכסי הקרן'!$C$42</f>
        <v>2.2825556637939243E-3</v>
      </c>
    </row>
    <row r="161" spans="2:21" s="85" customFormat="1">
      <c r="B161" s="82" t="s">
        <v>797</v>
      </c>
      <c r="C161" s="82" t="s">
        <v>798</v>
      </c>
      <c r="D161" s="82" t="s">
        <v>100</v>
      </c>
      <c r="E161" s="82" t="s">
        <v>123</v>
      </c>
      <c r="F161" s="82" t="s">
        <v>799</v>
      </c>
      <c r="G161" s="82" t="s">
        <v>800</v>
      </c>
      <c r="H161" s="82" t="s">
        <v>449</v>
      </c>
      <c r="I161" s="82" t="s">
        <v>207</v>
      </c>
      <c r="J161" s="82" t="s">
        <v>618</v>
      </c>
      <c r="K161" s="83">
        <v>1.1599999999999999</v>
      </c>
      <c r="L161" s="82" t="s">
        <v>102</v>
      </c>
      <c r="M161" s="84">
        <v>1.0500000000000001E-2</v>
      </c>
      <c r="N161" s="84">
        <v>6.4999999999999997E-3</v>
      </c>
      <c r="O161" s="83">
        <v>1973275.84</v>
      </c>
      <c r="P161" s="83">
        <v>100.81</v>
      </c>
      <c r="Q161" s="83">
        <v>0</v>
      </c>
      <c r="R161" s="83">
        <v>1989.2593743039999</v>
      </c>
      <c r="S161" s="84">
        <v>6.4000000000000003E-3</v>
      </c>
      <c r="T161" s="84">
        <f t="shared" si="3"/>
        <v>2.4211814960228544E-3</v>
      </c>
      <c r="U161" s="84">
        <f>R161/'סכום נכסי הקרן'!$C$42</f>
        <v>6.1288097053358178E-4</v>
      </c>
    </row>
    <row r="162" spans="2:21" s="85" customFormat="1">
      <c r="B162" s="82" t="s">
        <v>801</v>
      </c>
      <c r="C162" s="82" t="s">
        <v>802</v>
      </c>
      <c r="D162" s="82" t="s">
        <v>100</v>
      </c>
      <c r="E162" s="82" t="s">
        <v>123</v>
      </c>
      <c r="F162" s="82" t="s">
        <v>803</v>
      </c>
      <c r="G162" s="82" t="s">
        <v>800</v>
      </c>
      <c r="H162" s="82" t="s">
        <v>506</v>
      </c>
      <c r="I162" s="82" t="s">
        <v>207</v>
      </c>
      <c r="J162" s="82" t="s">
        <v>406</v>
      </c>
      <c r="K162" s="83">
        <v>3.59</v>
      </c>
      <c r="L162" s="82" t="s">
        <v>102</v>
      </c>
      <c r="M162" s="84">
        <v>1.0800000000000001E-2</v>
      </c>
      <c r="N162" s="84">
        <v>2.24E-2</v>
      </c>
      <c r="O162" s="83">
        <v>4575520</v>
      </c>
      <c r="P162" s="83">
        <v>96.21</v>
      </c>
      <c r="Q162" s="83">
        <v>0</v>
      </c>
      <c r="R162" s="83">
        <v>4402.1077919999998</v>
      </c>
      <c r="S162" s="84">
        <v>3.0999999999999999E-3</v>
      </c>
      <c r="T162" s="84">
        <f t="shared" si="3"/>
        <v>5.3579246965808772E-3</v>
      </c>
      <c r="U162" s="84">
        <f>R162/'סכום נכסי הקרן'!$C$42</f>
        <v>1.3562676294529793E-3</v>
      </c>
    </row>
    <row r="163" spans="2:21" s="85" customFormat="1">
      <c r="B163" s="82" t="s">
        <v>804</v>
      </c>
      <c r="C163" s="82" t="s">
        <v>805</v>
      </c>
      <c r="D163" s="82" t="s">
        <v>100</v>
      </c>
      <c r="E163" s="82" t="s">
        <v>123</v>
      </c>
      <c r="F163" s="82" t="s">
        <v>806</v>
      </c>
      <c r="G163" s="82" t="s">
        <v>656</v>
      </c>
      <c r="H163" s="82" t="s">
        <v>506</v>
      </c>
      <c r="I163" s="82" t="s">
        <v>207</v>
      </c>
      <c r="J163" s="82" t="s">
        <v>310</v>
      </c>
      <c r="K163" s="83">
        <v>1.1599999999999999</v>
      </c>
      <c r="L163" s="82" t="s">
        <v>102</v>
      </c>
      <c r="M163" s="84">
        <v>1.9099999999999999E-2</v>
      </c>
      <c r="N163" s="84">
        <v>1.7399999999999999E-2</v>
      </c>
      <c r="O163" s="83">
        <v>6275327.6500000004</v>
      </c>
      <c r="P163" s="83">
        <v>100.54</v>
      </c>
      <c r="Q163" s="83">
        <v>0</v>
      </c>
      <c r="R163" s="83">
        <v>6309.2144193100003</v>
      </c>
      <c r="S163" s="84">
        <v>1.7100000000000001E-2</v>
      </c>
      <c r="T163" s="84">
        <f t="shared" si="3"/>
        <v>7.6791158577893424E-3</v>
      </c>
      <c r="U163" s="84">
        <f>R163/'סכום נכסי הקרן'!$C$42</f>
        <v>1.9438377451226506E-3</v>
      </c>
    </row>
    <row r="164" spans="2:21" s="85" customFormat="1">
      <c r="B164" s="82" t="s">
        <v>807</v>
      </c>
      <c r="C164" s="82" t="s">
        <v>808</v>
      </c>
      <c r="D164" s="82" t="s">
        <v>100</v>
      </c>
      <c r="E164" s="82" t="s">
        <v>123</v>
      </c>
      <c r="F164" s="82" t="s">
        <v>517</v>
      </c>
      <c r="G164" s="82" t="s">
        <v>454</v>
      </c>
      <c r="H164" s="82" t="s">
        <v>506</v>
      </c>
      <c r="I164" s="82" t="s">
        <v>207</v>
      </c>
      <c r="J164" s="82" t="s">
        <v>367</v>
      </c>
      <c r="K164" s="83">
        <v>1.1599999999999999</v>
      </c>
      <c r="L164" s="82" t="s">
        <v>102</v>
      </c>
      <c r="M164" s="84">
        <v>3.5000000000000003E-2</v>
      </c>
      <c r="N164" s="84">
        <v>1.38E-2</v>
      </c>
      <c r="O164" s="83">
        <v>192895</v>
      </c>
      <c r="P164" s="83">
        <v>103.32</v>
      </c>
      <c r="Q164" s="83">
        <v>0</v>
      </c>
      <c r="R164" s="83">
        <v>199.299114</v>
      </c>
      <c r="S164" s="84">
        <v>1.6000000000000001E-3</v>
      </c>
      <c r="T164" s="84">
        <f t="shared" si="3"/>
        <v>2.4257235291872374E-4</v>
      </c>
      <c r="U164" s="84">
        <f>R164/'סכום נכסי הקרן'!$C$42</f>
        <v>6.1403070908005401E-5</v>
      </c>
    </row>
    <row r="165" spans="2:21" s="85" customFormat="1">
      <c r="B165" s="82" t="s">
        <v>809</v>
      </c>
      <c r="C165" s="82" t="s">
        <v>810</v>
      </c>
      <c r="D165" s="82" t="s">
        <v>100</v>
      </c>
      <c r="E165" s="82" t="s">
        <v>123</v>
      </c>
      <c r="F165" s="82" t="s">
        <v>811</v>
      </c>
      <c r="G165" s="82" t="s">
        <v>588</v>
      </c>
      <c r="H165" s="82" t="s">
        <v>506</v>
      </c>
      <c r="I165" s="82" t="s">
        <v>207</v>
      </c>
      <c r="J165" s="82" t="s">
        <v>440</v>
      </c>
      <c r="K165" s="83">
        <v>2.98</v>
      </c>
      <c r="L165" s="82" t="s">
        <v>102</v>
      </c>
      <c r="M165" s="84">
        <v>5.45E-2</v>
      </c>
      <c r="N165" s="84">
        <v>4.3400000000000001E-2</v>
      </c>
      <c r="O165" s="83">
        <v>2749159.5</v>
      </c>
      <c r="P165" s="83">
        <v>104</v>
      </c>
      <c r="Q165" s="83">
        <v>0</v>
      </c>
      <c r="R165" s="83">
        <v>2859.1258800000001</v>
      </c>
      <c r="S165" s="84">
        <v>8.8999999999999999E-3</v>
      </c>
      <c r="T165" s="84">
        <f t="shared" si="3"/>
        <v>3.479919594637117E-3</v>
      </c>
      <c r="U165" s="84">
        <f>R165/'סכום נכסי הקרן'!$C$42</f>
        <v>8.8088253691159584E-4</v>
      </c>
    </row>
    <row r="166" spans="2:21" s="85" customFormat="1">
      <c r="B166" s="82" t="s">
        <v>812</v>
      </c>
      <c r="C166" s="82" t="s">
        <v>813</v>
      </c>
      <c r="D166" s="82" t="s">
        <v>100</v>
      </c>
      <c r="E166" s="82" t="s">
        <v>123</v>
      </c>
      <c r="F166" s="82" t="s">
        <v>814</v>
      </c>
      <c r="G166" s="82" t="s">
        <v>573</v>
      </c>
      <c r="H166" s="82" t="s">
        <v>506</v>
      </c>
      <c r="I166" s="82" t="s">
        <v>207</v>
      </c>
      <c r="J166" s="82" t="s">
        <v>815</v>
      </c>
      <c r="K166" s="83">
        <v>1.48</v>
      </c>
      <c r="L166" s="82" t="s">
        <v>102</v>
      </c>
      <c r="M166" s="84">
        <v>2.4500000000000001E-2</v>
      </c>
      <c r="N166" s="84">
        <v>1.38E-2</v>
      </c>
      <c r="O166" s="83">
        <v>5673311.3399999999</v>
      </c>
      <c r="P166" s="83">
        <v>101.59</v>
      </c>
      <c r="Q166" s="83">
        <v>0</v>
      </c>
      <c r="R166" s="83">
        <v>5763.5169903059996</v>
      </c>
      <c r="S166" s="84">
        <v>7.1999999999999998E-3</v>
      </c>
      <c r="T166" s="84">
        <f t="shared" si="3"/>
        <v>7.0149327278272158E-3</v>
      </c>
      <c r="U166" s="84">
        <f>R166/'סכום נכסי הקרן'!$C$42</f>
        <v>1.7757110673118856E-3</v>
      </c>
    </row>
    <row r="167" spans="2:21" s="85" customFormat="1">
      <c r="B167" s="82" t="s">
        <v>816</v>
      </c>
      <c r="C167" s="82" t="s">
        <v>817</v>
      </c>
      <c r="D167" s="82" t="s">
        <v>100</v>
      </c>
      <c r="E167" s="82" t="s">
        <v>123</v>
      </c>
      <c r="F167" s="82" t="s">
        <v>818</v>
      </c>
      <c r="G167" s="82" t="s">
        <v>612</v>
      </c>
      <c r="H167" s="82" t="s">
        <v>819</v>
      </c>
      <c r="I167" s="82" t="s">
        <v>150</v>
      </c>
      <c r="J167" s="82" t="s">
        <v>716</v>
      </c>
      <c r="K167" s="83">
        <v>1</v>
      </c>
      <c r="L167" s="82" t="s">
        <v>102</v>
      </c>
      <c r="M167" s="84">
        <v>3.39E-2</v>
      </c>
      <c r="N167" s="84">
        <v>1.46E-2</v>
      </c>
      <c r="O167" s="83">
        <v>425000</v>
      </c>
      <c r="P167" s="83">
        <v>101.9</v>
      </c>
      <c r="Q167" s="83">
        <v>0</v>
      </c>
      <c r="R167" s="83">
        <v>433.07499999999999</v>
      </c>
      <c r="S167" s="84">
        <v>5.9999999999999995E-4</v>
      </c>
      <c r="T167" s="84">
        <f t="shared" si="3"/>
        <v>5.2710731940472291E-4</v>
      </c>
      <c r="U167" s="84">
        <f>R167/'סכום נכסי הקרן'!$C$42</f>
        <v>1.3342826468101828E-4</v>
      </c>
    </row>
    <row r="168" spans="2:21" s="85" customFormat="1">
      <c r="B168" s="82" t="s">
        <v>820</v>
      </c>
      <c r="C168" s="82" t="s">
        <v>821</v>
      </c>
      <c r="D168" s="82" t="s">
        <v>100</v>
      </c>
      <c r="E168" s="82" t="s">
        <v>123</v>
      </c>
      <c r="F168" s="82" t="s">
        <v>822</v>
      </c>
      <c r="G168" s="82" t="s">
        <v>823</v>
      </c>
      <c r="H168" s="82" t="s">
        <v>506</v>
      </c>
      <c r="I168" s="82" t="s">
        <v>207</v>
      </c>
      <c r="J168" s="82" t="s">
        <v>310</v>
      </c>
      <c r="K168" s="83">
        <v>1.6</v>
      </c>
      <c r="L168" s="82" t="s">
        <v>102</v>
      </c>
      <c r="M168" s="84">
        <v>2.3599999999999999E-2</v>
      </c>
      <c r="N168" s="84">
        <v>2.1000000000000001E-2</v>
      </c>
      <c r="O168" s="83">
        <v>2031134.08</v>
      </c>
      <c r="P168" s="83">
        <v>100.85</v>
      </c>
      <c r="Q168" s="83">
        <v>0</v>
      </c>
      <c r="R168" s="83">
        <v>2048.3987196799999</v>
      </c>
      <c r="S168" s="84">
        <v>1.21E-2</v>
      </c>
      <c r="T168" s="84">
        <f t="shared" si="3"/>
        <v>2.4931615960343844E-3</v>
      </c>
      <c r="U168" s="84">
        <f>R168/'סכום נכסי הקרן'!$C$42</f>
        <v>6.311015102273787E-4</v>
      </c>
    </row>
    <row r="169" spans="2:21" s="85" customFormat="1">
      <c r="B169" s="82" t="s">
        <v>824</v>
      </c>
      <c r="C169" s="82" t="s">
        <v>825</v>
      </c>
      <c r="D169" s="82" t="s">
        <v>100</v>
      </c>
      <c r="E169" s="82" t="s">
        <v>123</v>
      </c>
      <c r="F169" s="82" t="s">
        <v>826</v>
      </c>
      <c r="G169" s="82" t="s">
        <v>588</v>
      </c>
      <c r="H169" s="82" t="s">
        <v>819</v>
      </c>
      <c r="I169" s="82" t="s">
        <v>150</v>
      </c>
      <c r="J169" s="82" t="s">
        <v>387</v>
      </c>
      <c r="K169" s="83">
        <v>1.2</v>
      </c>
      <c r="L169" s="82" t="s">
        <v>102</v>
      </c>
      <c r="M169" s="84">
        <v>6.4000000000000001E-2</v>
      </c>
      <c r="N169" s="84">
        <v>1.7299999999999999E-2</v>
      </c>
      <c r="O169" s="83">
        <v>140552</v>
      </c>
      <c r="P169" s="83">
        <v>106.77</v>
      </c>
      <c r="Q169" s="83">
        <v>0</v>
      </c>
      <c r="R169" s="83">
        <v>150.06737039999999</v>
      </c>
      <c r="S169" s="84">
        <v>4.0000000000000002E-4</v>
      </c>
      <c r="T169" s="84">
        <f t="shared" si="3"/>
        <v>1.8265106353786216E-4</v>
      </c>
      <c r="U169" s="84">
        <f>R169/'סכום נכסי הקרן'!$C$42</f>
        <v>4.623501429940682E-5</v>
      </c>
    </row>
    <row r="170" spans="2:21" s="85" customFormat="1">
      <c r="B170" s="82" t="s">
        <v>827</v>
      </c>
      <c r="C170" s="82" t="s">
        <v>828</v>
      </c>
      <c r="D170" s="82" t="s">
        <v>100</v>
      </c>
      <c r="E170" s="82" t="s">
        <v>123</v>
      </c>
      <c r="F170" s="82" t="s">
        <v>568</v>
      </c>
      <c r="G170" s="82" t="s">
        <v>423</v>
      </c>
      <c r="H170" s="82" t="s">
        <v>506</v>
      </c>
      <c r="I170" s="82" t="s">
        <v>207</v>
      </c>
      <c r="J170" s="82" t="s">
        <v>829</v>
      </c>
      <c r="K170" s="83">
        <v>2.15</v>
      </c>
      <c r="L170" s="82" t="s">
        <v>102</v>
      </c>
      <c r="M170" s="84">
        <v>2.7E-2</v>
      </c>
      <c r="N170" s="84">
        <v>2.29E-2</v>
      </c>
      <c r="O170" s="83">
        <v>746444.28</v>
      </c>
      <c r="P170" s="83">
        <v>101</v>
      </c>
      <c r="Q170" s="83">
        <v>0</v>
      </c>
      <c r="R170" s="83">
        <v>753.90872279999996</v>
      </c>
      <c r="S170" s="84">
        <v>2.8E-3</v>
      </c>
      <c r="T170" s="84">
        <f t="shared" si="3"/>
        <v>9.17602738442409E-4</v>
      </c>
      <c r="U170" s="84">
        <f>R170/'סכום נכסי הקרן'!$C$42</f>
        <v>2.3227554721719527E-4</v>
      </c>
    </row>
    <row r="171" spans="2:21" s="85" customFormat="1">
      <c r="B171" s="89" t="s">
        <v>830</v>
      </c>
      <c r="C171" s="89" t="s">
        <v>831</v>
      </c>
      <c r="D171" s="89" t="s">
        <v>100</v>
      </c>
      <c r="E171" s="89" t="s">
        <v>123</v>
      </c>
      <c r="F171" s="89" t="s">
        <v>578</v>
      </c>
      <c r="G171" s="89" t="s">
        <v>454</v>
      </c>
      <c r="H171" s="89" t="s">
        <v>574</v>
      </c>
      <c r="I171" s="89" t="s">
        <v>207</v>
      </c>
      <c r="J171" s="89" t="s">
        <v>832</v>
      </c>
      <c r="K171" s="90">
        <v>5.96</v>
      </c>
      <c r="L171" s="89" t="s">
        <v>102</v>
      </c>
      <c r="M171" s="91">
        <v>2.41E-2</v>
      </c>
      <c r="N171" s="91">
        <v>3.2800000000000003E-2</v>
      </c>
      <c r="O171" s="90">
        <v>2097000</v>
      </c>
      <c r="P171" s="90">
        <f>R171*1000/O171*100</f>
        <v>95.076794171220399</v>
      </c>
      <c r="Q171" s="90">
        <v>0</v>
      </c>
      <c r="R171" s="90">
        <f>1997.1828-3.42242622950821</f>
        <v>1993.7603737704919</v>
      </c>
      <c r="S171" s="91">
        <v>1.6000000000000001E-3</v>
      </c>
      <c r="T171" s="91">
        <f t="shared" si="3"/>
        <v>2.4266597844565547E-3</v>
      </c>
      <c r="U171" s="91">
        <f>R171/'סכום נכסי הקרן'!$C$42</f>
        <v>6.1426770619863803E-4</v>
      </c>
    </row>
    <row r="172" spans="2:21" s="85" customFormat="1">
      <c r="B172" s="82" t="s">
        <v>833</v>
      </c>
      <c r="C172" s="82" t="s">
        <v>834</v>
      </c>
      <c r="D172" s="82" t="s">
        <v>100</v>
      </c>
      <c r="E172" s="82" t="s">
        <v>123</v>
      </c>
      <c r="F172" s="82" t="s">
        <v>835</v>
      </c>
      <c r="G172" s="82" t="s">
        <v>656</v>
      </c>
      <c r="H172" s="82" t="s">
        <v>574</v>
      </c>
      <c r="I172" s="82" t="s">
        <v>207</v>
      </c>
      <c r="J172" s="82" t="s">
        <v>836</v>
      </c>
      <c r="K172" s="83">
        <v>4.3</v>
      </c>
      <c r="L172" s="82" t="s">
        <v>102</v>
      </c>
      <c r="M172" s="84">
        <v>2.0400000000000001E-2</v>
      </c>
      <c r="N172" s="84">
        <v>2.9600000000000001E-2</v>
      </c>
      <c r="O172" s="83">
        <v>1790000</v>
      </c>
      <c r="P172" s="83">
        <v>96.3</v>
      </c>
      <c r="Q172" s="83">
        <v>0</v>
      </c>
      <c r="R172" s="83">
        <v>1723.77</v>
      </c>
      <c r="S172" s="84">
        <v>6.7999999999999996E-3</v>
      </c>
      <c r="T172" s="84">
        <f t="shared" si="3"/>
        <v>2.0980471834446206E-3</v>
      </c>
      <c r="U172" s="84">
        <f>R172/'סכום נכסי הקרן'!$C$42</f>
        <v>5.3108500792980182E-4</v>
      </c>
    </row>
    <row r="173" spans="2:21" s="85" customFormat="1">
      <c r="B173" s="82" t="s">
        <v>837</v>
      </c>
      <c r="C173" s="82" t="s">
        <v>838</v>
      </c>
      <c r="D173" s="82" t="s">
        <v>100</v>
      </c>
      <c r="E173" s="82" t="s">
        <v>123</v>
      </c>
      <c r="F173" s="82" t="s">
        <v>839</v>
      </c>
      <c r="G173" s="82" t="s">
        <v>565</v>
      </c>
      <c r="H173" s="82" t="s">
        <v>574</v>
      </c>
      <c r="I173" s="82" t="s">
        <v>207</v>
      </c>
      <c r="J173" s="82" t="s">
        <v>840</v>
      </c>
      <c r="K173" s="83">
        <v>4.74</v>
      </c>
      <c r="L173" s="82" t="s">
        <v>102</v>
      </c>
      <c r="M173" s="84">
        <v>2.1000000000000001E-2</v>
      </c>
      <c r="N173" s="84">
        <v>2.7400000000000001E-2</v>
      </c>
      <c r="O173" s="83">
        <v>2738000</v>
      </c>
      <c r="P173" s="83">
        <v>97.42</v>
      </c>
      <c r="Q173" s="83">
        <v>0</v>
      </c>
      <c r="R173" s="83">
        <v>2667.3595999999998</v>
      </c>
      <c r="S173" s="84">
        <v>1.0999999999999999E-2</v>
      </c>
      <c r="T173" s="84">
        <f t="shared" si="3"/>
        <v>3.2465156581295476E-3</v>
      </c>
      <c r="U173" s="84">
        <f>R173/'סכום נכסי הקרן'!$C$42</f>
        <v>8.2180029488715595E-4</v>
      </c>
    </row>
    <row r="174" spans="2:21" s="85" customFormat="1">
      <c r="B174" s="82" t="s">
        <v>841</v>
      </c>
      <c r="C174" s="82" t="s">
        <v>842</v>
      </c>
      <c r="D174" s="82" t="s">
        <v>100</v>
      </c>
      <c r="E174" s="82" t="s">
        <v>123</v>
      </c>
      <c r="F174" s="82" t="s">
        <v>581</v>
      </c>
      <c r="G174" s="82" t="s">
        <v>132</v>
      </c>
      <c r="H174" s="82" t="s">
        <v>574</v>
      </c>
      <c r="I174" s="82" t="s">
        <v>207</v>
      </c>
      <c r="J174" s="82" t="s">
        <v>843</v>
      </c>
      <c r="K174" s="83">
        <v>5.58</v>
      </c>
      <c r="L174" s="82" t="s">
        <v>102</v>
      </c>
      <c r="M174" s="84">
        <v>3.2000000000000001E-2</v>
      </c>
      <c r="N174" s="84">
        <v>3.04E-2</v>
      </c>
      <c r="O174" s="83">
        <v>4967000</v>
      </c>
      <c r="P174" s="83">
        <v>102.08</v>
      </c>
      <c r="Q174" s="83">
        <v>0</v>
      </c>
      <c r="R174" s="83">
        <v>5070.3136000000004</v>
      </c>
      <c r="S174" s="84">
        <v>6.0000000000000001E-3</v>
      </c>
      <c r="T174" s="84">
        <f t="shared" si="3"/>
        <v>6.171216094757976E-3</v>
      </c>
      <c r="U174" s="84">
        <f>R174/'סכום נכסי הקרן'!$C$42</f>
        <v>1.5621385326711696E-3</v>
      </c>
    </row>
    <row r="175" spans="2:21" s="85" customFormat="1">
      <c r="B175" s="82" t="s">
        <v>844</v>
      </c>
      <c r="C175" s="82" t="s">
        <v>845</v>
      </c>
      <c r="D175" s="82" t="s">
        <v>100</v>
      </c>
      <c r="E175" s="82" t="s">
        <v>123</v>
      </c>
      <c r="F175" s="82" t="s">
        <v>581</v>
      </c>
      <c r="G175" s="82" t="s">
        <v>132</v>
      </c>
      <c r="H175" s="82" t="s">
        <v>574</v>
      </c>
      <c r="I175" s="82" t="s">
        <v>207</v>
      </c>
      <c r="J175" s="82" t="s">
        <v>334</v>
      </c>
      <c r="K175" s="83">
        <v>9.85</v>
      </c>
      <c r="L175" s="82" t="s">
        <v>102</v>
      </c>
      <c r="M175" s="84">
        <v>2.7900000000000001E-2</v>
      </c>
      <c r="N175" s="84">
        <v>3.73E-2</v>
      </c>
      <c r="O175" s="83">
        <v>1828000</v>
      </c>
      <c r="P175" s="83">
        <v>92.2</v>
      </c>
      <c r="Q175" s="83">
        <v>0</v>
      </c>
      <c r="R175" s="83">
        <v>1685.4159999999999</v>
      </c>
      <c r="S175" s="84">
        <v>9.1000000000000004E-3</v>
      </c>
      <c r="T175" s="84">
        <f t="shared" si="3"/>
        <v>2.0513654906005436E-3</v>
      </c>
      <c r="U175" s="84">
        <f>R175/'סכום נכסי הקרן'!$C$42</f>
        <v>5.1926833030219502E-4</v>
      </c>
    </row>
    <row r="176" spans="2:21" s="85" customFormat="1">
      <c r="B176" s="82" t="s">
        <v>846</v>
      </c>
      <c r="C176" s="82" t="s">
        <v>847</v>
      </c>
      <c r="D176" s="82" t="s">
        <v>100</v>
      </c>
      <c r="E176" s="82" t="s">
        <v>123</v>
      </c>
      <c r="F176" s="82" t="s">
        <v>517</v>
      </c>
      <c r="G176" s="82" t="s">
        <v>454</v>
      </c>
      <c r="H176" s="82" t="s">
        <v>574</v>
      </c>
      <c r="I176" s="82" t="s">
        <v>207</v>
      </c>
      <c r="J176" s="82" t="s">
        <v>723</v>
      </c>
      <c r="K176" s="83">
        <v>6.08</v>
      </c>
      <c r="L176" s="82" t="s">
        <v>102</v>
      </c>
      <c r="M176" s="84">
        <v>2.0899999999999998E-2</v>
      </c>
      <c r="N176" s="84">
        <v>3.0499999999999999E-2</v>
      </c>
      <c r="O176" s="83">
        <v>1722000</v>
      </c>
      <c r="P176" s="83">
        <v>95.37</v>
      </c>
      <c r="Q176" s="83">
        <v>0</v>
      </c>
      <c r="R176" s="83">
        <v>1642.2714000000001</v>
      </c>
      <c r="S176" s="84">
        <v>8.3999999999999995E-3</v>
      </c>
      <c r="T176" s="84">
        <f t="shared" si="3"/>
        <v>1.9988530286648766E-3</v>
      </c>
      <c r="U176" s="84">
        <f>R176/'סכום נכסי הקרן'!$C$42</f>
        <v>5.0597569251807769E-4</v>
      </c>
    </row>
    <row r="177" spans="2:21" s="85" customFormat="1">
      <c r="B177" s="82" t="s">
        <v>848</v>
      </c>
      <c r="C177" s="82" t="s">
        <v>849</v>
      </c>
      <c r="D177" s="82" t="s">
        <v>100</v>
      </c>
      <c r="E177" s="82" t="s">
        <v>123</v>
      </c>
      <c r="F177" s="82" t="s">
        <v>811</v>
      </c>
      <c r="G177" s="82" t="s">
        <v>588</v>
      </c>
      <c r="H177" s="82" t="s">
        <v>574</v>
      </c>
      <c r="I177" s="82" t="s">
        <v>207</v>
      </c>
      <c r="J177" s="82" t="s">
        <v>850</v>
      </c>
      <c r="K177" s="83">
        <v>2.54</v>
      </c>
      <c r="L177" s="82" t="s">
        <v>102</v>
      </c>
      <c r="M177" s="84">
        <v>4.3499999999999997E-2</v>
      </c>
      <c r="N177" s="84">
        <v>7.6799999999999993E-2</v>
      </c>
      <c r="O177" s="83">
        <v>2103424.9</v>
      </c>
      <c r="P177" s="83">
        <v>93.8</v>
      </c>
      <c r="Q177" s="83">
        <v>0</v>
      </c>
      <c r="R177" s="83">
        <v>1973.0125562000001</v>
      </c>
      <c r="S177" s="84">
        <v>1.6999999999999999E-3</v>
      </c>
      <c r="T177" s="84">
        <f t="shared" si="3"/>
        <v>2.4014070533982385E-3</v>
      </c>
      <c r="U177" s="84">
        <f>R177/'סכום נכסי הקרן'!$C$42</f>
        <v>6.0787540626364048E-4</v>
      </c>
    </row>
    <row r="178" spans="2:21" s="85" customFormat="1">
      <c r="B178" s="82" t="s">
        <v>851</v>
      </c>
      <c r="C178" s="82" t="s">
        <v>852</v>
      </c>
      <c r="D178" s="82" t="s">
        <v>100</v>
      </c>
      <c r="E178" s="82" t="s">
        <v>123</v>
      </c>
      <c r="F178" s="82" t="s">
        <v>853</v>
      </c>
      <c r="G178" s="82" t="s">
        <v>854</v>
      </c>
      <c r="H178" s="82" t="s">
        <v>574</v>
      </c>
      <c r="I178" s="82" t="s">
        <v>207</v>
      </c>
      <c r="J178" s="82" t="s">
        <v>855</v>
      </c>
      <c r="K178" s="83">
        <v>0.75</v>
      </c>
      <c r="L178" s="82" t="s">
        <v>102</v>
      </c>
      <c r="M178" s="84">
        <v>2.7900000000000001E-2</v>
      </c>
      <c r="N178" s="84">
        <v>5.1999999999999998E-3</v>
      </c>
      <c r="O178" s="83">
        <v>842466.7</v>
      </c>
      <c r="P178" s="83">
        <v>101.7</v>
      </c>
      <c r="Q178" s="83">
        <v>0</v>
      </c>
      <c r="R178" s="83">
        <v>856.78863390000004</v>
      </c>
      <c r="S178" s="84">
        <v>6.3E-3</v>
      </c>
      <c r="T178" s="84">
        <f t="shared" si="3"/>
        <v>1.0428206664237453E-3</v>
      </c>
      <c r="U178" s="84">
        <f>R178/'סכום נכסי הקרן'!$C$42</f>
        <v>2.6397233878588532E-4</v>
      </c>
    </row>
    <row r="179" spans="2:21" s="85" customFormat="1">
      <c r="B179" s="82" t="s">
        <v>856</v>
      </c>
      <c r="C179" s="82" t="s">
        <v>857</v>
      </c>
      <c r="D179" s="82" t="s">
        <v>100</v>
      </c>
      <c r="E179" s="82" t="s">
        <v>123</v>
      </c>
      <c r="F179" s="82" t="s">
        <v>591</v>
      </c>
      <c r="G179" s="82" t="s">
        <v>592</v>
      </c>
      <c r="H179" s="82" t="s">
        <v>574</v>
      </c>
      <c r="I179" s="82" t="s">
        <v>207</v>
      </c>
      <c r="J179" s="82" t="s">
        <v>239</v>
      </c>
      <c r="K179" s="83">
        <v>0.73</v>
      </c>
      <c r="L179" s="82" t="s">
        <v>102</v>
      </c>
      <c r="M179" s="84">
        <v>3.4000000000000002E-2</v>
      </c>
      <c r="N179" s="84">
        <v>1.55E-2</v>
      </c>
      <c r="O179" s="83">
        <v>1603807.94</v>
      </c>
      <c r="P179" s="83">
        <v>101.81</v>
      </c>
      <c r="Q179" s="83">
        <v>0</v>
      </c>
      <c r="R179" s="83">
        <v>1632.8368637139999</v>
      </c>
      <c r="S179" s="84">
        <v>7.6E-3</v>
      </c>
      <c r="T179" s="84">
        <f t="shared" si="3"/>
        <v>1.9873699988627869E-3</v>
      </c>
      <c r="U179" s="84">
        <f>R179/'סכום נכסי הקרן'!$C$42</f>
        <v>5.030689585696597E-4</v>
      </c>
    </row>
    <row r="180" spans="2:21" s="85" customFormat="1">
      <c r="B180" s="82" t="s">
        <v>858</v>
      </c>
      <c r="C180" s="82" t="s">
        <v>859</v>
      </c>
      <c r="D180" s="82" t="s">
        <v>100</v>
      </c>
      <c r="E180" s="82" t="s">
        <v>123</v>
      </c>
      <c r="F180" s="82" t="s">
        <v>818</v>
      </c>
      <c r="G180" s="82" t="s">
        <v>612</v>
      </c>
      <c r="H180" s="82" t="s">
        <v>613</v>
      </c>
      <c r="I180" s="82" t="s">
        <v>150</v>
      </c>
      <c r="J180" s="82" t="s">
        <v>855</v>
      </c>
      <c r="K180" s="83">
        <v>1</v>
      </c>
      <c r="L180" s="82" t="s">
        <v>102</v>
      </c>
      <c r="M180" s="84">
        <v>3.5799999999999998E-2</v>
      </c>
      <c r="N180" s="84">
        <v>1.46E-2</v>
      </c>
      <c r="O180" s="83">
        <v>647000</v>
      </c>
      <c r="P180" s="83">
        <v>102.09</v>
      </c>
      <c r="Q180" s="83">
        <v>0</v>
      </c>
      <c r="R180" s="83">
        <v>660.52229999999997</v>
      </c>
      <c r="S180" s="84">
        <v>5.0000000000000001E-4</v>
      </c>
      <c r="T180" s="84">
        <f t="shared" si="3"/>
        <v>8.0393959235707945E-4</v>
      </c>
      <c r="U180" s="84">
        <f>R180/'סכום נכסי הקרן'!$C$42</f>
        <v>2.0350365242074691E-4</v>
      </c>
    </row>
    <row r="181" spans="2:21" s="85" customFormat="1">
      <c r="B181" s="82" t="s">
        <v>860</v>
      </c>
      <c r="C181" s="82" t="s">
        <v>861</v>
      </c>
      <c r="D181" s="82" t="s">
        <v>100</v>
      </c>
      <c r="E181" s="82" t="s">
        <v>123</v>
      </c>
      <c r="F181" s="82" t="s">
        <v>818</v>
      </c>
      <c r="G181" s="82" t="s">
        <v>612</v>
      </c>
      <c r="H181" s="82" t="s">
        <v>613</v>
      </c>
      <c r="I181" s="82" t="s">
        <v>150</v>
      </c>
      <c r="J181" s="82" t="s">
        <v>862</v>
      </c>
      <c r="K181" s="83">
        <v>7.36</v>
      </c>
      <c r="L181" s="82" t="s">
        <v>102</v>
      </c>
      <c r="M181" s="84">
        <v>2.3800000000000002E-2</v>
      </c>
      <c r="N181" s="84">
        <v>3.3000000000000002E-2</v>
      </c>
      <c r="O181" s="83">
        <v>1621000</v>
      </c>
      <c r="P181" s="83">
        <v>93.59</v>
      </c>
      <c r="Q181" s="83">
        <v>0</v>
      </c>
      <c r="R181" s="83">
        <v>1517.0939000000001</v>
      </c>
      <c r="S181" s="84">
        <v>3.8E-3</v>
      </c>
      <c r="T181" s="84">
        <f t="shared" si="3"/>
        <v>1.8464961009392294E-3</v>
      </c>
      <c r="U181" s="84">
        <f>R181/'סכום נכסי הקרן'!$C$42</f>
        <v>4.6740912413590789E-4</v>
      </c>
    </row>
    <row r="182" spans="2:21" s="85" customFormat="1">
      <c r="B182" s="82" t="s">
        <v>863</v>
      </c>
      <c r="C182" s="82" t="s">
        <v>864</v>
      </c>
      <c r="D182" s="82" t="s">
        <v>100</v>
      </c>
      <c r="E182" s="82" t="s">
        <v>123</v>
      </c>
      <c r="F182" s="82" t="s">
        <v>865</v>
      </c>
      <c r="G182" s="82" t="s">
        <v>866</v>
      </c>
      <c r="H182" s="82" t="s">
        <v>574</v>
      </c>
      <c r="I182" s="82" t="s">
        <v>207</v>
      </c>
      <c r="J182" s="82" t="s">
        <v>815</v>
      </c>
      <c r="K182" s="83">
        <v>1.23</v>
      </c>
      <c r="L182" s="82" t="s">
        <v>102</v>
      </c>
      <c r="M182" s="84">
        <v>2.8000000000000001E-2</v>
      </c>
      <c r="N182" s="84">
        <v>1.9400000000000001E-2</v>
      </c>
      <c r="O182" s="83">
        <v>2406675.35</v>
      </c>
      <c r="P182" s="83">
        <v>101.75</v>
      </c>
      <c r="Q182" s="83">
        <v>0</v>
      </c>
      <c r="R182" s="83">
        <v>2448.7921686250002</v>
      </c>
      <c r="S182" s="84">
        <v>2.3400000000000001E-2</v>
      </c>
      <c r="T182" s="84">
        <f t="shared" si="3"/>
        <v>2.9804913139368514E-3</v>
      </c>
      <c r="U182" s="84">
        <f>R182/'סכום נכסי הקרן'!$C$42</f>
        <v>7.544607507339406E-4</v>
      </c>
    </row>
    <row r="183" spans="2:21" s="85" customFormat="1">
      <c r="B183" s="82" t="s">
        <v>867</v>
      </c>
      <c r="C183" s="82" t="s">
        <v>868</v>
      </c>
      <c r="D183" s="82" t="s">
        <v>100</v>
      </c>
      <c r="E183" s="82" t="s">
        <v>123</v>
      </c>
      <c r="F183" s="82" t="s">
        <v>865</v>
      </c>
      <c r="G183" s="82" t="s">
        <v>866</v>
      </c>
      <c r="H183" s="82" t="s">
        <v>574</v>
      </c>
      <c r="I183" s="82" t="s">
        <v>207</v>
      </c>
      <c r="J183" s="82" t="s">
        <v>869</v>
      </c>
      <c r="K183" s="83">
        <v>2.98</v>
      </c>
      <c r="L183" s="82" t="s">
        <v>102</v>
      </c>
      <c r="M183" s="84">
        <v>2.29E-2</v>
      </c>
      <c r="N183" s="84">
        <v>2.4400000000000002E-2</v>
      </c>
      <c r="O183" s="83">
        <v>998404.5</v>
      </c>
      <c r="P183" s="83">
        <v>100.35</v>
      </c>
      <c r="Q183" s="83">
        <v>0</v>
      </c>
      <c r="R183" s="83">
        <v>1001.89891575</v>
      </c>
      <c r="S183" s="84">
        <v>2.7000000000000001E-3</v>
      </c>
      <c r="T183" s="84">
        <f t="shared" si="3"/>
        <v>1.2194383231437528E-3</v>
      </c>
      <c r="U183" s="84">
        <f>R183/'סכום נכסי הקרן'!$C$42</f>
        <v>3.0868009863029786E-4</v>
      </c>
    </row>
    <row r="184" spans="2:21" s="85" customFormat="1">
      <c r="B184" s="82" t="s">
        <v>870</v>
      </c>
      <c r="C184" s="82" t="s">
        <v>871</v>
      </c>
      <c r="D184" s="82" t="s">
        <v>100</v>
      </c>
      <c r="E184" s="82" t="s">
        <v>123</v>
      </c>
      <c r="F184" s="82" t="s">
        <v>872</v>
      </c>
      <c r="G184" s="82" t="s">
        <v>588</v>
      </c>
      <c r="H184" s="82" t="s">
        <v>632</v>
      </c>
      <c r="I184" s="82" t="s">
        <v>207</v>
      </c>
      <c r="J184" s="82" t="s">
        <v>873</v>
      </c>
      <c r="K184" s="83">
        <v>2.37</v>
      </c>
      <c r="L184" s="82" t="s">
        <v>102</v>
      </c>
      <c r="M184" s="84">
        <v>4.7500000000000001E-2</v>
      </c>
      <c r="N184" s="84">
        <v>4.3400000000000001E-2</v>
      </c>
      <c r="O184" s="83">
        <v>6022150.54</v>
      </c>
      <c r="P184" s="83">
        <v>101.2</v>
      </c>
      <c r="Q184" s="83">
        <v>0</v>
      </c>
      <c r="R184" s="83">
        <v>6094.4163464800004</v>
      </c>
      <c r="S184" s="84">
        <v>9.1999999999999998E-3</v>
      </c>
      <c r="T184" s="84">
        <f t="shared" si="3"/>
        <v>7.4176793020363629E-3</v>
      </c>
      <c r="U184" s="84">
        <f>R184/'סכום נכסי הקרן'!$C$42</f>
        <v>1.8776595216866779E-3</v>
      </c>
    </row>
    <row r="185" spans="2:21" s="85" customFormat="1">
      <c r="B185" s="82" t="s">
        <v>874</v>
      </c>
      <c r="C185" s="82" t="s">
        <v>875</v>
      </c>
      <c r="D185" s="82" t="s">
        <v>100</v>
      </c>
      <c r="E185" s="82" t="s">
        <v>123</v>
      </c>
      <c r="F185" s="82" t="s">
        <v>876</v>
      </c>
      <c r="G185" s="82" t="s">
        <v>698</v>
      </c>
      <c r="H185" s="82" t="s">
        <v>645</v>
      </c>
      <c r="I185" s="82" t="s">
        <v>150</v>
      </c>
      <c r="J185" s="82" t="s">
        <v>716</v>
      </c>
      <c r="K185" s="83">
        <v>0.75</v>
      </c>
      <c r="L185" s="82" t="s">
        <v>102</v>
      </c>
      <c r="M185" s="84">
        <v>3.4500000000000003E-2</v>
      </c>
      <c r="N185" s="84">
        <v>1.52E-2</v>
      </c>
      <c r="O185" s="83">
        <v>448949.5</v>
      </c>
      <c r="P185" s="83">
        <v>102.3</v>
      </c>
      <c r="Q185" s="83">
        <v>0</v>
      </c>
      <c r="R185" s="83">
        <v>459.27533849999998</v>
      </c>
      <c r="S185" s="84">
        <v>0.01</v>
      </c>
      <c r="T185" s="84">
        <f t="shared" si="3"/>
        <v>5.5899646145686477E-4</v>
      </c>
      <c r="U185" s="84">
        <f>R185/'סכום נכסי הקרן'!$C$42</f>
        <v>1.4150045933577848E-4</v>
      </c>
    </row>
    <row r="186" spans="2:21" s="85" customFormat="1">
      <c r="B186" s="82" t="s">
        <v>877</v>
      </c>
      <c r="C186" s="82" t="s">
        <v>878</v>
      </c>
      <c r="D186" s="82" t="s">
        <v>100</v>
      </c>
      <c r="E186" s="82" t="s">
        <v>123</v>
      </c>
      <c r="F186" s="82" t="s">
        <v>879</v>
      </c>
      <c r="G186" s="82" t="s">
        <v>866</v>
      </c>
      <c r="H186" s="82" t="s">
        <v>645</v>
      </c>
      <c r="I186" s="82" t="s">
        <v>150</v>
      </c>
      <c r="J186" s="82" t="s">
        <v>880</v>
      </c>
      <c r="K186" s="83">
        <v>0.17</v>
      </c>
      <c r="L186" s="82" t="s">
        <v>102</v>
      </c>
      <c r="M186" s="84">
        <v>3.2000000000000001E-2</v>
      </c>
      <c r="N186" s="84">
        <v>3.2899999999999999E-2</v>
      </c>
      <c r="O186" s="83">
        <v>79597</v>
      </c>
      <c r="P186" s="83">
        <v>101.05205485131349</v>
      </c>
      <c r="Q186" s="83">
        <v>0</v>
      </c>
      <c r="R186" s="83">
        <v>80.434404099999995</v>
      </c>
      <c r="S186" s="84">
        <v>9.2999999999999992E-3</v>
      </c>
      <c r="T186" s="84">
        <f t="shared" si="3"/>
        <v>9.7898893108739243E-5</v>
      </c>
      <c r="U186" s="84">
        <f>R186/'סכום נכסי הקרן'!$C$42</f>
        <v>2.4781441920486711E-5</v>
      </c>
    </row>
    <row r="187" spans="2:21" s="85" customFormat="1">
      <c r="B187" s="82" t="s">
        <v>881</v>
      </c>
      <c r="C187" s="82" t="s">
        <v>882</v>
      </c>
      <c r="D187" s="82" t="s">
        <v>100</v>
      </c>
      <c r="E187" s="82" t="s">
        <v>123</v>
      </c>
      <c r="F187" s="82" t="s">
        <v>883</v>
      </c>
      <c r="G187" s="82" t="s">
        <v>796</v>
      </c>
      <c r="H187" s="82" t="s">
        <v>645</v>
      </c>
      <c r="I187" s="82" t="s">
        <v>150</v>
      </c>
      <c r="J187" s="82" t="s">
        <v>419</v>
      </c>
      <c r="K187" s="83">
        <v>1.71</v>
      </c>
      <c r="L187" s="82" t="s">
        <v>102</v>
      </c>
      <c r="M187" s="84">
        <v>3.2000000000000001E-2</v>
      </c>
      <c r="N187" s="84">
        <v>1.9300000000000001E-2</v>
      </c>
      <c r="O187" s="83">
        <v>593194</v>
      </c>
      <c r="P187" s="83">
        <v>102.97</v>
      </c>
      <c r="Q187" s="83">
        <v>0</v>
      </c>
      <c r="R187" s="83">
        <v>610.81186179999997</v>
      </c>
      <c r="S187" s="84">
        <v>1.01E-2</v>
      </c>
      <c r="T187" s="84">
        <f t="shared" si="3"/>
        <v>7.4343567080530169E-4</v>
      </c>
      <c r="U187" s="84">
        <f>R187/'סכום נכסי הקרן'!$C$42</f>
        <v>1.8818811237442928E-4</v>
      </c>
    </row>
    <row r="188" spans="2:21" s="85" customFormat="1">
      <c r="B188" s="82" t="s">
        <v>884</v>
      </c>
      <c r="C188" s="82" t="s">
        <v>885</v>
      </c>
      <c r="D188" s="82" t="s">
        <v>100</v>
      </c>
      <c r="E188" s="82" t="s">
        <v>123</v>
      </c>
      <c r="F188" s="82" t="s">
        <v>886</v>
      </c>
      <c r="G188" s="82" t="s">
        <v>698</v>
      </c>
      <c r="H188" s="82" t="s">
        <v>632</v>
      </c>
      <c r="I188" s="82" t="s">
        <v>207</v>
      </c>
      <c r="J188" s="82" t="s">
        <v>850</v>
      </c>
      <c r="K188" s="83">
        <v>0.5</v>
      </c>
      <c r="L188" s="82" t="s">
        <v>102</v>
      </c>
      <c r="M188" s="84">
        <v>3.7999999999999999E-2</v>
      </c>
      <c r="N188" s="84">
        <v>1.52E-2</v>
      </c>
      <c r="O188" s="83">
        <v>2521112.52</v>
      </c>
      <c r="P188" s="83">
        <v>101.13</v>
      </c>
      <c r="Q188" s="83">
        <v>0</v>
      </c>
      <c r="R188" s="83">
        <v>2549.601091476</v>
      </c>
      <c r="S188" s="84">
        <v>4.1200000000000001E-2</v>
      </c>
      <c r="T188" s="84">
        <f t="shared" si="3"/>
        <v>3.1031885859938118E-3</v>
      </c>
      <c r="U188" s="84">
        <f>R188/'סכום נכסי הקרן'!$C$42</f>
        <v>7.8551948107019078E-4</v>
      </c>
    </row>
    <row r="189" spans="2:21" s="85" customFormat="1">
      <c r="B189" s="82" t="s">
        <v>887</v>
      </c>
      <c r="C189" s="82" t="s">
        <v>888</v>
      </c>
      <c r="D189" s="82" t="s">
        <v>100</v>
      </c>
      <c r="E189" s="82" t="s">
        <v>123</v>
      </c>
      <c r="F189" s="82" t="s">
        <v>889</v>
      </c>
      <c r="G189" s="82" t="s">
        <v>454</v>
      </c>
      <c r="H189" s="82" t="s">
        <v>632</v>
      </c>
      <c r="I189" s="82" t="s">
        <v>207</v>
      </c>
      <c r="J189" s="82" t="s">
        <v>850</v>
      </c>
      <c r="K189" s="83">
        <v>4.6100000000000003</v>
      </c>
      <c r="L189" s="82" t="s">
        <v>102</v>
      </c>
      <c r="M189" s="84">
        <v>1.9E-2</v>
      </c>
      <c r="N189" s="84">
        <v>2.9499999999999998E-2</v>
      </c>
      <c r="O189" s="83">
        <v>49000</v>
      </c>
      <c r="P189" s="83">
        <v>95.89</v>
      </c>
      <c r="Q189" s="83">
        <v>0</v>
      </c>
      <c r="R189" s="83">
        <v>46.9861</v>
      </c>
      <c r="S189" s="84">
        <v>2.0000000000000001E-4</v>
      </c>
      <c r="T189" s="84">
        <f t="shared" si="3"/>
        <v>5.7188055695392832E-5</v>
      </c>
      <c r="U189" s="84">
        <f>R189/'סכום נכסי הקרן'!$C$42</f>
        <v>1.4476184926695823E-5</v>
      </c>
    </row>
    <row r="190" spans="2:21" s="85" customFormat="1">
      <c r="B190" s="82" t="s">
        <v>890</v>
      </c>
      <c r="C190" s="82" t="s">
        <v>891</v>
      </c>
      <c r="D190" s="82" t="s">
        <v>100</v>
      </c>
      <c r="E190" s="82" t="s">
        <v>123</v>
      </c>
      <c r="F190" s="82" t="s">
        <v>892</v>
      </c>
      <c r="G190" s="82" t="s">
        <v>423</v>
      </c>
      <c r="H190" s="82" t="s">
        <v>632</v>
      </c>
      <c r="I190" s="82" t="s">
        <v>207</v>
      </c>
      <c r="J190" s="82" t="s">
        <v>406</v>
      </c>
      <c r="K190" s="83">
        <v>1.47</v>
      </c>
      <c r="L190" s="82" t="s">
        <v>102</v>
      </c>
      <c r="M190" s="84">
        <v>2.9499999999999998E-2</v>
      </c>
      <c r="N190" s="84">
        <v>1.8499999999999999E-2</v>
      </c>
      <c r="O190" s="83">
        <v>798828.13</v>
      </c>
      <c r="P190" s="83">
        <v>102.36</v>
      </c>
      <c r="Q190" s="83">
        <v>0</v>
      </c>
      <c r="R190" s="83">
        <v>817.68047386800004</v>
      </c>
      <c r="S190" s="84">
        <v>7.4000000000000003E-3</v>
      </c>
      <c r="T190" s="84">
        <f t="shared" si="3"/>
        <v>9.9522106496598758E-4</v>
      </c>
      <c r="U190" s="84">
        <f>R190/'סכום נכסי הקרן'!$C$42</f>
        <v>2.5192330818394037E-4</v>
      </c>
    </row>
    <row r="191" spans="2:21" s="85" customFormat="1">
      <c r="B191" s="82" t="s">
        <v>893</v>
      </c>
      <c r="C191" s="82" t="s">
        <v>894</v>
      </c>
      <c r="D191" s="82" t="s">
        <v>100</v>
      </c>
      <c r="E191" s="82" t="s">
        <v>123</v>
      </c>
      <c r="F191" s="82" t="s">
        <v>895</v>
      </c>
      <c r="G191" s="82" t="s">
        <v>459</v>
      </c>
      <c r="H191" s="82" t="s">
        <v>645</v>
      </c>
      <c r="I191" s="82" t="s">
        <v>150</v>
      </c>
      <c r="J191" s="82" t="s">
        <v>896</v>
      </c>
      <c r="K191" s="83">
        <v>4.33</v>
      </c>
      <c r="L191" s="82" t="s">
        <v>102</v>
      </c>
      <c r="M191" s="84">
        <v>1.7000000000000001E-2</v>
      </c>
      <c r="N191" s="84">
        <v>3.0499999999999999E-2</v>
      </c>
      <c r="O191" s="83">
        <v>612556</v>
      </c>
      <c r="P191" s="83">
        <v>94.93</v>
      </c>
      <c r="Q191" s="83">
        <v>0</v>
      </c>
      <c r="R191" s="83">
        <v>581.49941079999996</v>
      </c>
      <c r="S191" s="84">
        <v>2.2000000000000001E-3</v>
      </c>
      <c r="T191" s="84">
        <f t="shared" si="3"/>
        <v>7.0775869228704904E-4</v>
      </c>
      <c r="U191" s="84">
        <f>R191/'סכום נכסי הקרן'!$C$42</f>
        <v>1.7915709125689217E-4</v>
      </c>
    </row>
    <row r="192" spans="2:21" s="85" customFormat="1">
      <c r="B192" s="82" t="s">
        <v>897</v>
      </c>
      <c r="C192" s="82" t="s">
        <v>898</v>
      </c>
      <c r="D192" s="82" t="s">
        <v>100</v>
      </c>
      <c r="E192" s="82" t="s">
        <v>123</v>
      </c>
      <c r="F192" s="82" t="s">
        <v>899</v>
      </c>
      <c r="G192" s="82" t="s">
        <v>588</v>
      </c>
      <c r="H192" s="82" t="s">
        <v>632</v>
      </c>
      <c r="I192" s="82" t="s">
        <v>207</v>
      </c>
      <c r="J192" s="82" t="s">
        <v>900</v>
      </c>
      <c r="K192" s="83">
        <v>3.37</v>
      </c>
      <c r="L192" s="82" t="s">
        <v>102</v>
      </c>
      <c r="M192" s="84">
        <v>5.7000000000000002E-2</v>
      </c>
      <c r="N192" s="84">
        <v>5.0999999999999997E-2</v>
      </c>
      <c r="O192" s="83">
        <v>277608</v>
      </c>
      <c r="P192" s="83">
        <v>103.1</v>
      </c>
      <c r="Q192" s="83">
        <v>0</v>
      </c>
      <c r="R192" s="83">
        <v>286.21384799999998</v>
      </c>
      <c r="S192" s="84">
        <v>1.2999999999999999E-3</v>
      </c>
      <c r="T192" s="84">
        <f t="shared" si="3"/>
        <v>3.4835863117425571E-4</v>
      </c>
      <c r="U192" s="84">
        <f>R192/'סכום נכסי הקרן'!$C$42</f>
        <v>8.818107040655022E-5</v>
      </c>
    </row>
    <row r="193" spans="2:21" s="85" customFormat="1">
      <c r="B193" s="82" t="s">
        <v>901</v>
      </c>
      <c r="C193" s="82" t="s">
        <v>902</v>
      </c>
      <c r="D193" s="82" t="s">
        <v>100</v>
      </c>
      <c r="E193" s="82" t="s">
        <v>123</v>
      </c>
      <c r="F193" s="82" t="s">
        <v>903</v>
      </c>
      <c r="G193" s="82" t="s">
        <v>588</v>
      </c>
      <c r="H193" s="82" t="s">
        <v>632</v>
      </c>
      <c r="I193" s="82" t="s">
        <v>207</v>
      </c>
      <c r="J193" s="82" t="s">
        <v>437</v>
      </c>
      <c r="K193" s="83">
        <v>2.4500000000000002</v>
      </c>
      <c r="L193" s="82" t="s">
        <v>102</v>
      </c>
      <c r="M193" s="84">
        <v>3.9E-2</v>
      </c>
      <c r="N193" s="84">
        <v>4.7500000000000001E-2</v>
      </c>
      <c r="O193" s="83">
        <v>5551351.1399999997</v>
      </c>
      <c r="P193" s="83">
        <v>101.17</v>
      </c>
      <c r="Q193" s="83">
        <v>0</v>
      </c>
      <c r="R193" s="83">
        <v>5616.3019483380003</v>
      </c>
      <c r="S193" s="84">
        <v>1.35E-2</v>
      </c>
      <c r="T193" s="84">
        <f t="shared" si="3"/>
        <v>6.8357533105258116E-3</v>
      </c>
      <c r="U193" s="84">
        <f>R193/'סכום נכסי הקרן'!$C$42</f>
        <v>1.7303548412892951E-3</v>
      </c>
    </row>
    <row r="194" spans="2:21" s="85" customFormat="1">
      <c r="B194" s="82" t="s">
        <v>904</v>
      </c>
      <c r="C194" s="82" t="s">
        <v>905</v>
      </c>
      <c r="D194" s="82" t="s">
        <v>100</v>
      </c>
      <c r="E194" s="82" t="s">
        <v>123</v>
      </c>
      <c r="F194" s="82" t="s">
        <v>667</v>
      </c>
      <c r="G194" s="82" t="s">
        <v>459</v>
      </c>
      <c r="H194" s="82" t="s">
        <v>632</v>
      </c>
      <c r="I194" s="82" t="s">
        <v>207</v>
      </c>
      <c r="J194" s="82" t="s">
        <v>406</v>
      </c>
      <c r="K194" s="83">
        <v>0.66</v>
      </c>
      <c r="L194" s="82" t="s">
        <v>102</v>
      </c>
      <c r="M194" s="84">
        <v>2.9600000000000001E-2</v>
      </c>
      <c r="N194" s="84">
        <v>1.2200000000000001E-2</v>
      </c>
      <c r="O194" s="83">
        <v>566897</v>
      </c>
      <c r="P194" s="83">
        <v>102.14</v>
      </c>
      <c r="Q194" s="83">
        <v>0</v>
      </c>
      <c r="R194" s="83">
        <v>579.02859579999995</v>
      </c>
      <c r="S194" s="84">
        <v>1.4E-3</v>
      </c>
      <c r="T194" s="84">
        <f t="shared" si="3"/>
        <v>7.0475139638819775E-4</v>
      </c>
      <c r="U194" s="84">
        <f>R194/'סכום נכסי הקרן'!$C$42</f>
        <v>1.7839584538077873E-4</v>
      </c>
    </row>
    <row r="195" spans="2:21" s="85" customFormat="1">
      <c r="B195" s="82" t="s">
        <v>906</v>
      </c>
      <c r="C195" s="82" t="s">
        <v>907</v>
      </c>
      <c r="D195" s="82" t="s">
        <v>100</v>
      </c>
      <c r="E195" s="82" t="s">
        <v>123</v>
      </c>
      <c r="F195" s="82" t="s">
        <v>908</v>
      </c>
      <c r="G195" s="82" t="s">
        <v>132</v>
      </c>
      <c r="H195" s="82" t="s">
        <v>632</v>
      </c>
      <c r="I195" s="82" t="s">
        <v>207</v>
      </c>
      <c r="J195" s="82" t="s">
        <v>855</v>
      </c>
      <c r="K195" s="83">
        <v>1.22</v>
      </c>
      <c r="L195" s="82" t="s">
        <v>102</v>
      </c>
      <c r="M195" s="84">
        <v>2.1600000000000001E-2</v>
      </c>
      <c r="N195" s="84">
        <v>1.9E-2</v>
      </c>
      <c r="O195" s="83">
        <v>1943989.78</v>
      </c>
      <c r="P195" s="83">
        <v>100.89</v>
      </c>
      <c r="Q195" s="83">
        <v>0</v>
      </c>
      <c r="R195" s="83">
        <v>1961.291289042</v>
      </c>
      <c r="S195" s="84">
        <v>5.1000000000000004E-3</v>
      </c>
      <c r="T195" s="84">
        <f t="shared" si="3"/>
        <v>2.3871407814784096E-3</v>
      </c>
      <c r="U195" s="84">
        <f>R195/'סכום נכסי הקרן'!$C$42</f>
        <v>6.0426414184811298E-4</v>
      </c>
    </row>
    <row r="196" spans="2:21" s="85" customFormat="1">
      <c r="B196" s="82" t="s">
        <v>909</v>
      </c>
      <c r="C196" s="82" t="s">
        <v>910</v>
      </c>
      <c r="D196" s="82" t="s">
        <v>100</v>
      </c>
      <c r="E196" s="82" t="s">
        <v>123</v>
      </c>
      <c r="F196" s="82" t="s">
        <v>911</v>
      </c>
      <c r="G196" s="82" t="s">
        <v>588</v>
      </c>
      <c r="H196" s="82" t="s">
        <v>645</v>
      </c>
      <c r="I196" s="82" t="s">
        <v>150</v>
      </c>
      <c r="J196" s="82" t="s">
        <v>912</v>
      </c>
      <c r="K196" s="83">
        <v>2.82</v>
      </c>
      <c r="L196" s="82" t="s">
        <v>102</v>
      </c>
      <c r="M196" s="84">
        <v>2.8500000000000001E-2</v>
      </c>
      <c r="N196" s="84">
        <v>2.8899999999999999E-2</v>
      </c>
      <c r="O196" s="83">
        <v>2028250.21</v>
      </c>
      <c r="P196" s="83">
        <v>100.62</v>
      </c>
      <c r="Q196" s="83">
        <v>0</v>
      </c>
      <c r="R196" s="83">
        <v>2040.8253613019999</v>
      </c>
      <c r="S196" s="84">
        <v>1.35E-2</v>
      </c>
      <c r="T196" s="84">
        <f t="shared" si="3"/>
        <v>2.4839438563045023E-3</v>
      </c>
      <c r="U196" s="84">
        <f>R196/'סכום נכסי הקרן'!$C$42</f>
        <v>6.2876819598346257E-4</v>
      </c>
    </row>
    <row r="197" spans="2:21" s="85" customFormat="1">
      <c r="B197" s="82" t="s">
        <v>913</v>
      </c>
      <c r="C197" s="82" t="s">
        <v>914</v>
      </c>
      <c r="D197" s="82" t="s">
        <v>100</v>
      </c>
      <c r="E197" s="82" t="s">
        <v>123</v>
      </c>
      <c r="F197" s="82" t="s">
        <v>915</v>
      </c>
      <c r="G197" s="82" t="s">
        <v>592</v>
      </c>
      <c r="H197" s="82" t="s">
        <v>645</v>
      </c>
      <c r="I197" s="82" t="s">
        <v>150</v>
      </c>
      <c r="J197" s="82" t="s">
        <v>747</v>
      </c>
      <c r="K197" s="83">
        <v>3.22</v>
      </c>
      <c r="L197" s="82" t="s">
        <v>102</v>
      </c>
      <c r="M197" s="84">
        <v>2.1499999999999998E-2</v>
      </c>
      <c r="N197" s="84">
        <v>2.7199999999999998E-2</v>
      </c>
      <c r="O197" s="83">
        <v>1710084.92</v>
      </c>
      <c r="P197" s="83">
        <v>98.26</v>
      </c>
      <c r="Q197" s="83">
        <v>75.24145</v>
      </c>
      <c r="R197" s="83">
        <v>1755.5708923919999</v>
      </c>
      <c r="S197" s="84">
        <v>8.6E-3</v>
      </c>
      <c r="T197" s="84">
        <f t="shared" si="3"/>
        <v>2.1367529114211265E-3</v>
      </c>
      <c r="U197" s="84">
        <f>R197/'סכום נכסי הקרן'!$C$42</f>
        <v>5.4088270552761356E-4</v>
      </c>
    </row>
    <row r="198" spans="2:21" s="85" customFormat="1">
      <c r="B198" s="82" t="s">
        <v>916</v>
      </c>
      <c r="C198" s="82" t="s">
        <v>917</v>
      </c>
      <c r="D198" s="82" t="s">
        <v>100</v>
      </c>
      <c r="E198" s="82" t="s">
        <v>123</v>
      </c>
      <c r="F198" s="82" t="s">
        <v>915</v>
      </c>
      <c r="G198" s="82" t="s">
        <v>592</v>
      </c>
      <c r="H198" s="82" t="s">
        <v>645</v>
      </c>
      <c r="I198" s="82" t="s">
        <v>150</v>
      </c>
      <c r="J198" s="82" t="s">
        <v>918</v>
      </c>
      <c r="K198" s="83">
        <v>2.35</v>
      </c>
      <c r="L198" s="82" t="s">
        <v>102</v>
      </c>
      <c r="M198" s="84">
        <v>2.75E-2</v>
      </c>
      <c r="N198" s="84">
        <v>2.1100000000000001E-2</v>
      </c>
      <c r="O198" s="83">
        <v>673313.45</v>
      </c>
      <c r="P198" s="83">
        <v>101.73</v>
      </c>
      <c r="Q198" s="83">
        <v>0</v>
      </c>
      <c r="R198" s="83">
        <v>684.96177268500003</v>
      </c>
      <c r="S198" s="84">
        <v>2.3999999999999998E-3</v>
      </c>
      <c r="T198" s="84">
        <f t="shared" si="3"/>
        <v>8.336855369039947E-4</v>
      </c>
      <c r="U198" s="84">
        <f>R198/'סכום נכסי הקרן'!$C$42</f>
        <v>2.1103333303052282E-4</v>
      </c>
    </row>
    <row r="199" spans="2:21" s="85" customFormat="1">
      <c r="B199" s="82" t="s">
        <v>919</v>
      </c>
      <c r="C199" s="82" t="s">
        <v>920</v>
      </c>
      <c r="D199" s="82" t="s">
        <v>100</v>
      </c>
      <c r="E199" s="82" t="s">
        <v>123</v>
      </c>
      <c r="F199" s="82" t="s">
        <v>915</v>
      </c>
      <c r="G199" s="82" t="s">
        <v>592</v>
      </c>
      <c r="H199" s="82" t="s">
        <v>645</v>
      </c>
      <c r="I199" s="82" t="s">
        <v>150</v>
      </c>
      <c r="J199" s="82" t="s">
        <v>367</v>
      </c>
      <c r="K199" s="83">
        <v>1.1599999999999999</v>
      </c>
      <c r="L199" s="82" t="s">
        <v>102</v>
      </c>
      <c r="M199" s="84">
        <v>2.4E-2</v>
      </c>
      <c r="N199" s="84">
        <v>1.6799999999999999E-2</v>
      </c>
      <c r="O199" s="83">
        <v>1934024.84</v>
      </c>
      <c r="P199" s="83">
        <v>101.03</v>
      </c>
      <c r="Q199" s="83">
        <v>0</v>
      </c>
      <c r="R199" s="83">
        <v>1953.9452958520001</v>
      </c>
      <c r="S199" s="84">
        <v>1.2200000000000001E-2</v>
      </c>
      <c r="T199" s="84">
        <f t="shared" si="3"/>
        <v>2.3781997740807389E-3</v>
      </c>
      <c r="U199" s="84">
        <f>R199/'סכום נכסי הקרן'!$C$42</f>
        <v>6.0200087769363565E-4</v>
      </c>
    </row>
    <row r="200" spans="2:21" s="85" customFormat="1">
      <c r="B200" s="82" t="s">
        <v>921</v>
      </c>
      <c r="C200" s="82" t="s">
        <v>922</v>
      </c>
      <c r="D200" s="82" t="s">
        <v>100</v>
      </c>
      <c r="E200" s="82" t="s">
        <v>123</v>
      </c>
      <c r="F200" s="82" t="s">
        <v>923</v>
      </c>
      <c r="G200" s="82" t="s">
        <v>612</v>
      </c>
      <c r="H200" s="82" t="s">
        <v>682</v>
      </c>
      <c r="I200" s="82" t="s">
        <v>150</v>
      </c>
      <c r="J200" s="82" t="s">
        <v>276</v>
      </c>
      <c r="K200" s="83">
        <v>0.28999999999999998</v>
      </c>
      <c r="L200" s="82" t="s">
        <v>102</v>
      </c>
      <c r="M200" s="84">
        <v>4.3499999999999997E-2</v>
      </c>
      <c r="N200" s="84">
        <v>1.38E-2</v>
      </c>
      <c r="O200" s="83">
        <v>2240862.08</v>
      </c>
      <c r="P200" s="83">
        <v>101.77</v>
      </c>
      <c r="Q200" s="83">
        <v>0</v>
      </c>
      <c r="R200" s="83">
        <v>2280.5253388159999</v>
      </c>
      <c r="S200" s="84">
        <v>1.2999999999999999E-2</v>
      </c>
      <c r="T200" s="84">
        <f t="shared" si="3"/>
        <v>2.7756891951228983E-3</v>
      </c>
      <c r="U200" s="84">
        <f>R200/'סכום נכסי הקרן'!$C$42</f>
        <v>7.026185730400281E-4</v>
      </c>
    </row>
    <row r="201" spans="2:21" s="85" customFormat="1">
      <c r="B201" s="82" t="s">
        <v>924</v>
      </c>
      <c r="C201" s="82" t="s">
        <v>925</v>
      </c>
      <c r="D201" s="82" t="s">
        <v>100</v>
      </c>
      <c r="E201" s="82" t="s">
        <v>123</v>
      </c>
      <c r="F201" s="82" t="s">
        <v>923</v>
      </c>
      <c r="G201" s="82" t="s">
        <v>612</v>
      </c>
      <c r="H201" s="82" t="s">
        <v>682</v>
      </c>
      <c r="I201" s="82" t="s">
        <v>150</v>
      </c>
      <c r="J201" s="82" t="s">
        <v>926</v>
      </c>
      <c r="K201" s="83">
        <v>6.23</v>
      </c>
      <c r="L201" s="82" t="s">
        <v>102</v>
      </c>
      <c r="M201" s="84">
        <v>2.18E-2</v>
      </c>
      <c r="N201" s="84">
        <v>3.4099999999999998E-2</v>
      </c>
      <c r="O201" s="83">
        <v>788276</v>
      </c>
      <c r="P201" s="83">
        <v>93.4</v>
      </c>
      <c r="Q201" s="83">
        <v>0</v>
      </c>
      <c r="R201" s="83">
        <v>736.24978399999998</v>
      </c>
      <c r="S201" s="84">
        <v>4.7999999999999996E-3</v>
      </c>
      <c r="T201" s="84">
        <f t="shared" si="3"/>
        <v>8.9610956544835467E-4</v>
      </c>
      <c r="U201" s="84">
        <f>R201/'סכום נכסי הקרן'!$C$42</f>
        <v>2.2683491554787173E-4</v>
      </c>
    </row>
    <row r="202" spans="2:21" s="85" customFormat="1">
      <c r="B202" s="82" t="s">
        <v>927</v>
      </c>
      <c r="C202" s="82" t="s">
        <v>928</v>
      </c>
      <c r="D202" s="82" t="s">
        <v>100</v>
      </c>
      <c r="E202" s="82" t="s">
        <v>123</v>
      </c>
      <c r="F202" s="82" t="s">
        <v>675</v>
      </c>
      <c r="G202" s="82" t="s">
        <v>423</v>
      </c>
      <c r="H202" s="82" t="s">
        <v>676</v>
      </c>
      <c r="I202" s="82" t="s">
        <v>207</v>
      </c>
      <c r="J202" s="82" t="s">
        <v>718</v>
      </c>
      <c r="K202" s="83">
        <v>0.57999999999999996</v>
      </c>
      <c r="L202" s="82" t="s">
        <v>102</v>
      </c>
      <c r="M202" s="84">
        <v>3.6999999999999998E-2</v>
      </c>
      <c r="N202" s="84">
        <v>1.7299999999999999E-2</v>
      </c>
      <c r="O202" s="83">
        <v>642748</v>
      </c>
      <c r="P202" s="83">
        <v>102.68</v>
      </c>
      <c r="Q202" s="83">
        <v>0</v>
      </c>
      <c r="R202" s="83">
        <v>659.97364640000001</v>
      </c>
      <c r="S202" s="84">
        <v>9.7999999999999997E-3</v>
      </c>
      <c r="T202" s="84">
        <f t="shared" si="3"/>
        <v>8.0327181119128194E-4</v>
      </c>
      <c r="U202" s="84">
        <f>R202/'סכום נכסי הקרן'!$C$42</f>
        <v>2.0333461496127917E-4</v>
      </c>
    </row>
    <row r="203" spans="2:21" s="85" customFormat="1">
      <c r="B203" s="82" t="s">
        <v>929</v>
      </c>
      <c r="C203" s="82" t="s">
        <v>930</v>
      </c>
      <c r="D203" s="82" t="s">
        <v>100</v>
      </c>
      <c r="E203" s="82" t="s">
        <v>123</v>
      </c>
      <c r="F203" s="82" t="s">
        <v>675</v>
      </c>
      <c r="G203" s="82" t="s">
        <v>423</v>
      </c>
      <c r="H203" s="82" t="s">
        <v>676</v>
      </c>
      <c r="I203" s="82" t="s">
        <v>207</v>
      </c>
      <c r="J203" s="82" t="s">
        <v>931</v>
      </c>
      <c r="K203" s="83">
        <v>0.1</v>
      </c>
      <c r="L203" s="82" t="s">
        <v>102</v>
      </c>
      <c r="M203" s="84">
        <v>4.2500000000000003E-2</v>
      </c>
      <c r="N203" s="84">
        <v>2.0400000000000001E-2</v>
      </c>
      <c r="O203" s="83">
        <v>1026617</v>
      </c>
      <c r="P203" s="83">
        <v>101.91</v>
      </c>
      <c r="Q203" s="83">
        <v>0</v>
      </c>
      <c r="R203" s="83">
        <v>1046.2253846999999</v>
      </c>
      <c r="S203" s="84">
        <v>7.1999999999999998E-3</v>
      </c>
      <c r="T203" s="84">
        <f t="shared" si="3"/>
        <v>1.273389269808675E-3</v>
      </c>
      <c r="U203" s="84">
        <f>R203/'סכום נכסי הקרן'!$C$42</f>
        <v>3.2233686439012127E-4</v>
      </c>
    </row>
    <row r="204" spans="2:21" s="85" customFormat="1">
      <c r="B204" s="82" t="s">
        <v>932</v>
      </c>
      <c r="C204" s="82" t="s">
        <v>933</v>
      </c>
      <c r="D204" s="82" t="s">
        <v>100</v>
      </c>
      <c r="E204" s="82" t="s">
        <v>123</v>
      </c>
      <c r="F204" s="82" t="s">
        <v>679</v>
      </c>
      <c r="G204" s="82" t="s">
        <v>656</v>
      </c>
      <c r="H204" s="82" t="s">
        <v>676</v>
      </c>
      <c r="I204" s="82" t="s">
        <v>207</v>
      </c>
      <c r="J204" s="82" t="s">
        <v>934</v>
      </c>
      <c r="K204" s="83">
        <v>3.13</v>
      </c>
      <c r="L204" s="82" t="s">
        <v>102</v>
      </c>
      <c r="M204" s="84">
        <v>3.9E-2</v>
      </c>
      <c r="N204" s="84">
        <v>0.03</v>
      </c>
      <c r="O204" s="83">
        <v>1031250</v>
      </c>
      <c r="P204" s="83">
        <v>102.87</v>
      </c>
      <c r="Q204" s="83">
        <v>0</v>
      </c>
      <c r="R204" s="83">
        <v>1060.846875</v>
      </c>
      <c r="S204" s="84">
        <v>1.5E-3</v>
      </c>
      <c r="T204" s="84">
        <f t="shared" ref="T204:T266" si="4">R204/$R$11</f>
        <v>1.2911854819145116E-3</v>
      </c>
      <c r="U204" s="84">
        <f>R204/'סכום נכסי הקרן'!$C$42</f>
        <v>3.2684167320563671E-4</v>
      </c>
    </row>
    <row r="205" spans="2:21" s="85" customFormat="1">
      <c r="B205" s="82" t="s">
        <v>935</v>
      </c>
      <c r="C205" s="82" t="s">
        <v>936</v>
      </c>
      <c r="D205" s="82" t="s">
        <v>100</v>
      </c>
      <c r="E205" s="82" t="s">
        <v>123</v>
      </c>
      <c r="F205" s="82" t="s">
        <v>937</v>
      </c>
      <c r="G205" s="82" t="s">
        <v>726</v>
      </c>
      <c r="H205" s="82" t="s">
        <v>682</v>
      </c>
      <c r="I205" s="82" t="s">
        <v>150</v>
      </c>
      <c r="J205" s="82" t="s">
        <v>900</v>
      </c>
      <c r="K205" s="83">
        <v>6.09</v>
      </c>
      <c r="L205" s="82" t="s">
        <v>123</v>
      </c>
      <c r="M205" s="84">
        <v>1.4999999999999999E-2</v>
      </c>
      <c r="N205" s="84">
        <v>3.9E-2</v>
      </c>
      <c r="O205" s="83">
        <v>1022000</v>
      </c>
      <c r="P205" s="83">
        <v>86.81</v>
      </c>
      <c r="Q205" s="83">
        <v>0</v>
      </c>
      <c r="R205" s="83">
        <v>887.19820000000004</v>
      </c>
      <c r="S205" s="84">
        <v>2.5999999999999999E-3</v>
      </c>
      <c r="T205" s="84">
        <f t="shared" si="4"/>
        <v>1.0798329734634769E-3</v>
      </c>
      <c r="U205" s="84">
        <f>R205/'סכום נכסי הקרן'!$C$42</f>
        <v>2.7334137563729842E-4</v>
      </c>
    </row>
    <row r="206" spans="2:21" s="85" customFormat="1">
      <c r="B206" s="82" t="s">
        <v>938</v>
      </c>
      <c r="C206" s="82" t="s">
        <v>939</v>
      </c>
      <c r="D206" s="82" t="s">
        <v>100</v>
      </c>
      <c r="E206" s="82" t="s">
        <v>123</v>
      </c>
      <c r="F206" s="82" t="s">
        <v>937</v>
      </c>
      <c r="G206" s="82" t="s">
        <v>726</v>
      </c>
      <c r="H206" s="82" t="s">
        <v>682</v>
      </c>
      <c r="I206" s="82" t="s">
        <v>150</v>
      </c>
      <c r="J206" s="82" t="s">
        <v>940</v>
      </c>
      <c r="K206" s="83">
        <v>6.28</v>
      </c>
      <c r="L206" s="82" t="s">
        <v>123</v>
      </c>
      <c r="M206" s="84">
        <v>7.4999999999999997E-3</v>
      </c>
      <c r="N206" s="84">
        <v>1.5900000000000001E-2</v>
      </c>
      <c r="O206" s="83">
        <v>3787000</v>
      </c>
      <c r="P206" s="83">
        <v>95</v>
      </c>
      <c r="Q206" s="83">
        <v>0</v>
      </c>
      <c r="R206" s="83">
        <v>3597.65</v>
      </c>
      <c r="S206" s="84">
        <v>7.1000000000000004E-3</v>
      </c>
      <c r="T206" s="84">
        <f t="shared" si="4"/>
        <v>4.3787973160685821E-3</v>
      </c>
      <c r="U206" s="84">
        <f>R206/'סכום נכסי הקרן'!$C$42</f>
        <v>1.1084181641278427E-3</v>
      </c>
    </row>
    <row r="207" spans="2:21" s="85" customFormat="1">
      <c r="B207" s="82" t="s">
        <v>941</v>
      </c>
      <c r="C207" s="82" t="s">
        <v>942</v>
      </c>
      <c r="D207" s="82" t="s">
        <v>100</v>
      </c>
      <c r="E207" s="82" t="s">
        <v>123</v>
      </c>
      <c r="F207" s="82" t="s">
        <v>937</v>
      </c>
      <c r="G207" s="82" t="s">
        <v>726</v>
      </c>
      <c r="H207" s="82" t="s">
        <v>682</v>
      </c>
      <c r="I207" s="82" t="s">
        <v>150</v>
      </c>
      <c r="J207" s="82" t="s">
        <v>239</v>
      </c>
      <c r="K207" s="83">
        <v>2.46</v>
      </c>
      <c r="L207" s="82" t="s">
        <v>102</v>
      </c>
      <c r="M207" s="84">
        <v>4.2500000000000003E-2</v>
      </c>
      <c r="N207" s="84">
        <v>3.0499999999999999E-2</v>
      </c>
      <c r="O207" s="83">
        <v>506558.89</v>
      </c>
      <c r="P207" s="83">
        <v>103.33</v>
      </c>
      <c r="Q207" s="83">
        <v>0</v>
      </c>
      <c r="R207" s="83">
        <v>523.42730103700001</v>
      </c>
      <c r="S207" s="84">
        <v>5.0000000000000001E-3</v>
      </c>
      <c r="T207" s="84">
        <f t="shared" si="4"/>
        <v>6.3707755366359641E-4</v>
      </c>
      <c r="U207" s="84">
        <f>R207/'סכום נכסי הקרן'!$C$42</f>
        <v>1.6126536157486782E-4</v>
      </c>
    </row>
    <row r="208" spans="2:21" s="85" customFormat="1">
      <c r="B208" s="82" t="s">
        <v>943</v>
      </c>
      <c r="C208" s="82" t="s">
        <v>944</v>
      </c>
      <c r="D208" s="82" t="s">
        <v>100</v>
      </c>
      <c r="E208" s="82" t="s">
        <v>123</v>
      </c>
      <c r="F208" s="82" t="s">
        <v>937</v>
      </c>
      <c r="G208" s="82" t="s">
        <v>726</v>
      </c>
      <c r="H208" s="82" t="s">
        <v>682</v>
      </c>
      <c r="I208" s="82" t="s">
        <v>150</v>
      </c>
      <c r="J208" s="82" t="s">
        <v>945</v>
      </c>
      <c r="K208" s="83">
        <v>3.28</v>
      </c>
      <c r="L208" s="82" t="s">
        <v>102</v>
      </c>
      <c r="M208" s="84">
        <v>3.4500000000000003E-2</v>
      </c>
      <c r="N208" s="84">
        <v>2.8000000000000001E-2</v>
      </c>
      <c r="O208" s="83">
        <v>516560.48</v>
      </c>
      <c r="P208" s="83">
        <v>102.47</v>
      </c>
      <c r="Q208" s="83">
        <v>0</v>
      </c>
      <c r="R208" s="83">
        <v>529.31952385600005</v>
      </c>
      <c r="S208" s="84">
        <v>1.1000000000000001E-3</v>
      </c>
      <c r="T208" s="84">
        <f t="shared" si="4"/>
        <v>6.4424913774362516E-4</v>
      </c>
      <c r="U208" s="84">
        <f>R208/'סכום נכסי הקרן'!$C$42</f>
        <v>1.6308072627117462E-4</v>
      </c>
    </row>
    <row r="209" spans="2:21" s="85" customFormat="1">
      <c r="B209" s="82" t="s">
        <v>946</v>
      </c>
      <c r="C209" s="82" t="s">
        <v>947</v>
      </c>
      <c r="D209" s="82" t="s">
        <v>100</v>
      </c>
      <c r="E209" s="82" t="s">
        <v>123</v>
      </c>
      <c r="F209" s="82" t="s">
        <v>681</v>
      </c>
      <c r="G209" s="82" t="s">
        <v>588</v>
      </c>
      <c r="H209" s="82" t="s">
        <v>682</v>
      </c>
      <c r="I209" s="82" t="s">
        <v>150</v>
      </c>
      <c r="J209" s="82" t="s">
        <v>948</v>
      </c>
      <c r="K209" s="83">
        <v>4.6100000000000003</v>
      </c>
      <c r="L209" s="82" t="s">
        <v>102</v>
      </c>
      <c r="M209" s="84">
        <v>2.3E-2</v>
      </c>
      <c r="N209" s="84">
        <v>3.2899999999999999E-2</v>
      </c>
      <c r="O209" s="83">
        <v>711989.85</v>
      </c>
      <c r="P209" s="83">
        <v>95.8</v>
      </c>
      <c r="Q209" s="83">
        <v>0</v>
      </c>
      <c r="R209" s="83">
        <v>682.08627630000001</v>
      </c>
      <c r="S209" s="84">
        <v>1.1999999999999999E-3</v>
      </c>
      <c r="T209" s="84">
        <f t="shared" si="4"/>
        <v>8.3018569232405973E-4</v>
      </c>
      <c r="U209" s="84">
        <f>R209/'סכום נכסי הקרן'!$C$42</f>
        <v>2.1014740682202062E-4</v>
      </c>
    </row>
    <row r="210" spans="2:21" s="85" customFormat="1">
      <c r="B210" s="82" t="s">
        <v>949</v>
      </c>
      <c r="C210" s="82" t="s">
        <v>950</v>
      </c>
      <c r="D210" s="82" t="s">
        <v>100</v>
      </c>
      <c r="E210" s="82" t="s">
        <v>123</v>
      </c>
      <c r="F210" s="82" t="s">
        <v>681</v>
      </c>
      <c r="G210" s="82" t="s">
        <v>588</v>
      </c>
      <c r="H210" s="82" t="s">
        <v>682</v>
      </c>
      <c r="I210" s="82" t="s">
        <v>150</v>
      </c>
      <c r="J210" s="82" t="s">
        <v>276</v>
      </c>
      <c r="K210" s="83">
        <v>1.47</v>
      </c>
      <c r="L210" s="82" t="s">
        <v>102</v>
      </c>
      <c r="M210" s="84">
        <v>4.2000000000000003E-2</v>
      </c>
      <c r="N210" s="84">
        <v>2.3800000000000002E-2</v>
      </c>
      <c r="O210" s="83">
        <v>8088075.5700000003</v>
      </c>
      <c r="P210" s="83">
        <v>104.28</v>
      </c>
      <c r="Q210" s="83">
        <v>0</v>
      </c>
      <c r="R210" s="83">
        <v>8434.2452043960002</v>
      </c>
      <c r="S210" s="84">
        <v>1.9300000000000001E-2</v>
      </c>
      <c r="T210" s="84">
        <f t="shared" si="4"/>
        <v>1.0265548417459596E-2</v>
      </c>
      <c r="U210" s="84">
        <f>R210/'סכום נכסי הקרן'!$C$42</f>
        <v>2.5985492155325492E-3</v>
      </c>
    </row>
    <row r="211" spans="2:21" s="85" customFormat="1">
      <c r="B211" s="82" t="s">
        <v>951</v>
      </c>
      <c r="C211" s="82" t="s">
        <v>952</v>
      </c>
      <c r="D211" s="82" t="s">
        <v>100</v>
      </c>
      <c r="E211" s="82" t="s">
        <v>123</v>
      </c>
      <c r="F211" s="82" t="s">
        <v>953</v>
      </c>
      <c r="G211" s="82" t="s">
        <v>459</v>
      </c>
      <c r="H211" s="82" t="s">
        <v>676</v>
      </c>
      <c r="I211" s="82" t="s">
        <v>207</v>
      </c>
      <c r="J211" s="82" t="s">
        <v>954</v>
      </c>
      <c r="K211" s="83">
        <v>5.22</v>
      </c>
      <c r="L211" s="82" t="s">
        <v>102</v>
      </c>
      <c r="M211" s="84">
        <v>0.05</v>
      </c>
      <c r="N211" s="84">
        <v>4.8099999999999997E-2</v>
      </c>
      <c r="O211" s="83">
        <v>1415000</v>
      </c>
      <c r="P211" s="83">
        <v>101.32</v>
      </c>
      <c r="Q211" s="83">
        <v>0</v>
      </c>
      <c r="R211" s="83">
        <v>1433.6780000000001</v>
      </c>
      <c r="S211" s="84">
        <v>1.6999999999999999E-3</v>
      </c>
      <c r="T211" s="84">
        <f t="shared" si="4"/>
        <v>1.7449683483681218E-3</v>
      </c>
      <c r="U211" s="84">
        <f>R211/'סכום נכסי הקרן'!$C$42</f>
        <v>4.4170909808082426E-4</v>
      </c>
    </row>
    <row r="212" spans="2:21" s="85" customFormat="1">
      <c r="B212" s="82" t="s">
        <v>955</v>
      </c>
      <c r="C212" s="82" t="s">
        <v>956</v>
      </c>
      <c r="D212" s="82" t="s">
        <v>100</v>
      </c>
      <c r="E212" s="82" t="s">
        <v>123</v>
      </c>
      <c r="F212" s="82" t="s">
        <v>957</v>
      </c>
      <c r="G212" s="82" t="s">
        <v>423</v>
      </c>
      <c r="H212" s="82" t="s">
        <v>682</v>
      </c>
      <c r="I212" s="82" t="s">
        <v>150</v>
      </c>
      <c r="J212" s="82" t="s">
        <v>406</v>
      </c>
      <c r="K212" s="83">
        <v>0.99</v>
      </c>
      <c r="L212" s="82" t="s">
        <v>102</v>
      </c>
      <c r="M212" s="84">
        <v>2.75E-2</v>
      </c>
      <c r="N212" s="84">
        <v>1.9099999999999999E-2</v>
      </c>
      <c r="O212" s="83">
        <v>747122.42</v>
      </c>
      <c r="P212" s="83">
        <v>101.52</v>
      </c>
      <c r="Q212" s="83">
        <v>0</v>
      </c>
      <c r="R212" s="83">
        <v>758.47868078399995</v>
      </c>
      <c r="S212" s="84">
        <v>2.9899999999999999E-2</v>
      </c>
      <c r="T212" s="84">
        <f t="shared" si="4"/>
        <v>9.2316495815663506E-4</v>
      </c>
      <c r="U212" s="84">
        <f>R212/'סכום נכסי הקרן'!$C$42</f>
        <v>2.336835286602947E-4</v>
      </c>
    </row>
    <row r="213" spans="2:21" s="85" customFormat="1">
      <c r="B213" s="82" t="s">
        <v>958</v>
      </c>
      <c r="C213" s="82" t="s">
        <v>959</v>
      </c>
      <c r="D213" s="82" t="s">
        <v>100</v>
      </c>
      <c r="E213" s="82" t="s">
        <v>123</v>
      </c>
      <c r="F213" s="82" t="s">
        <v>652</v>
      </c>
      <c r="G213" s="82" t="s">
        <v>459</v>
      </c>
      <c r="H213" s="82" t="s">
        <v>676</v>
      </c>
      <c r="I213" s="82" t="s">
        <v>207</v>
      </c>
      <c r="J213" s="82" t="s">
        <v>840</v>
      </c>
      <c r="K213" s="83">
        <v>1.68</v>
      </c>
      <c r="L213" s="82" t="s">
        <v>102</v>
      </c>
      <c r="M213" s="84">
        <v>3.85E-2</v>
      </c>
      <c r="N213" s="84">
        <v>3.27E-2</v>
      </c>
      <c r="O213" s="83">
        <v>368920</v>
      </c>
      <c r="P213" s="83">
        <v>101.95</v>
      </c>
      <c r="Q213" s="83">
        <v>0</v>
      </c>
      <c r="R213" s="83">
        <v>376.11394000000001</v>
      </c>
      <c r="S213" s="84">
        <v>3.0000000000000001E-3</v>
      </c>
      <c r="T213" s="84">
        <f t="shared" si="4"/>
        <v>4.5777846955873412E-4</v>
      </c>
      <c r="U213" s="84">
        <f>R213/'סכום נכסי הקרן'!$C$42</f>
        <v>1.1587884393359265E-4</v>
      </c>
    </row>
    <row r="214" spans="2:21" s="85" customFormat="1">
      <c r="B214" s="82" t="s">
        <v>960</v>
      </c>
      <c r="C214" s="82" t="s">
        <v>961</v>
      </c>
      <c r="D214" s="82" t="s">
        <v>100</v>
      </c>
      <c r="E214" s="82" t="s">
        <v>123</v>
      </c>
      <c r="F214" s="82" t="s">
        <v>962</v>
      </c>
      <c r="G214" s="82" t="s">
        <v>588</v>
      </c>
      <c r="H214" s="82" t="s">
        <v>682</v>
      </c>
      <c r="I214" s="82" t="s">
        <v>150</v>
      </c>
      <c r="J214" s="82" t="s">
        <v>270</v>
      </c>
      <c r="K214" s="83">
        <v>3.5</v>
      </c>
      <c r="L214" s="82" t="s">
        <v>102</v>
      </c>
      <c r="M214" s="84">
        <v>4.7E-2</v>
      </c>
      <c r="N214" s="84">
        <v>4.87E-2</v>
      </c>
      <c r="O214" s="83">
        <v>1824000</v>
      </c>
      <c r="P214" s="83">
        <v>100</v>
      </c>
      <c r="Q214" s="83">
        <v>0</v>
      </c>
      <c r="R214" s="83">
        <v>1824</v>
      </c>
      <c r="S214" s="84">
        <v>8.6E-3</v>
      </c>
      <c r="T214" s="84">
        <f t="shared" si="4"/>
        <v>2.2200398328100549E-3</v>
      </c>
      <c r="U214" s="84">
        <f>R214/'סכום נכסי הקרן'!$C$42</f>
        <v>5.619653750001209E-4</v>
      </c>
    </row>
    <row r="215" spans="2:21" s="85" customFormat="1">
      <c r="B215" s="82" t="s">
        <v>963</v>
      </c>
      <c r="C215" s="82" t="s">
        <v>964</v>
      </c>
      <c r="D215" s="82" t="s">
        <v>100</v>
      </c>
      <c r="E215" s="82" t="s">
        <v>123</v>
      </c>
      <c r="F215" s="82" t="s">
        <v>965</v>
      </c>
      <c r="G215" s="82" t="s">
        <v>565</v>
      </c>
      <c r="H215" s="82" t="s">
        <v>682</v>
      </c>
      <c r="I215" s="82" t="s">
        <v>150</v>
      </c>
      <c r="J215" s="82" t="s">
        <v>406</v>
      </c>
      <c r="K215" s="83">
        <v>0.91</v>
      </c>
      <c r="L215" s="82" t="s">
        <v>102</v>
      </c>
      <c r="M215" s="84">
        <v>3.5000000000000003E-2</v>
      </c>
      <c r="N215" s="84">
        <v>1.7500000000000002E-2</v>
      </c>
      <c r="O215" s="83">
        <v>948690.83</v>
      </c>
      <c r="P215" s="83">
        <v>101.87</v>
      </c>
      <c r="Q215" s="83">
        <v>0</v>
      </c>
      <c r="R215" s="83">
        <v>966.43134852100002</v>
      </c>
      <c r="S215" s="84">
        <v>3.1600000000000003E-2</v>
      </c>
      <c r="T215" s="84">
        <f t="shared" si="4"/>
        <v>1.1762697858514017E-3</v>
      </c>
      <c r="U215" s="84">
        <f>R215/'סכום נכסי הקרן'!$C$42</f>
        <v>2.9775271665760764E-4</v>
      </c>
    </row>
    <row r="216" spans="2:21" s="85" customFormat="1">
      <c r="B216" s="82" t="s">
        <v>966</v>
      </c>
      <c r="C216" s="82">
        <v>20802570</v>
      </c>
      <c r="D216" s="82" t="s">
        <v>100</v>
      </c>
      <c r="E216" s="82" t="s">
        <v>123</v>
      </c>
      <c r="F216" s="82" t="s">
        <v>967</v>
      </c>
      <c r="G216" s="82" t="s">
        <v>689</v>
      </c>
      <c r="H216" s="82" t="s">
        <v>676</v>
      </c>
      <c r="I216" s="82" t="s">
        <v>207</v>
      </c>
      <c r="J216" s="82" t="s">
        <v>540</v>
      </c>
      <c r="K216" s="83">
        <v>0</v>
      </c>
      <c r="L216" s="82" t="s">
        <v>102</v>
      </c>
      <c r="M216" s="84">
        <v>1.35E-2</v>
      </c>
      <c r="N216" s="84">
        <v>0</v>
      </c>
      <c r="O216" s="83">
        <v>1025000</v>
      </c>
      <c r="P216" s="83">
        <f>R216*1000/O216*100</f>
        <v>100.4344262295082</v>
      </c>
      <c r="Q216" s="83">
        <v>0</v>
      </c>
      <c r="R216" s="83">
        <f>1030.33-0.877131147540977</f>
        <v>1029.452868852459</v>
      </c>
      <c r="S216" s="84">
        <v>3.2000000000000002E-3</v>
      </c>
      <c r="T216" s="84">
        <f t="shared" si="4"/>
        <v>1.252974986213292E-3</v>
      </c>
      <c r="U216" s="84">
        <f>R216/'סכום נכסי הקרן'!$C$42</f>
        <v>3.1716933524650353E-4</v>
      </c>
    </row>
    <row r="217" spans="2:21" s="85" customFormat="1">
      <c r="B217" s="82" t="s">
        <v>968</v>
      </c>
      <c r="C217" s="82" t="s">
        <v>969</v>
      </c>
      <c r="D217" s="82" t="s">
        <v>100</v>
      </c>
      <c r="E217" s="82" t="s">
        <v>123</v>
      </c>
      <c r="F217" s="82" t="s">
        <v>970</v>
      </c>
      <c r="G217" s="82" t="s">
        <v>132</v>
      </c>
      <c r="H217" s="82" t="s">
        <v>676</v>
      </c>
      <c r="I217" s="82" t="s">
        <v>207</v>
      </c>
      <c r="J217" s="82" t="s">
        <v>971</v>
      </c>
      <c r="K217" s="83">
        <v>3.29</v>
      </c>
      <c r="L217" s="82" t="s">
        <v>102</v>
      </c>
      <c r="M217" s="84">
        <v>2.5000000000000001E-2</v>
      </c>
      <c r="N217" s="84">
        <v>3.2099999999999997E-2</v>
      </c>
      <c r="O217" s="83">
        <v>695745</v>
      </c>
      <c r="P217" s="83">
        <v>98.3</v>
      </c>
      <c r="Q217" s="83">
        <v>0</v>
      </c>
      <c r="R217" s="83">
        <v>683.91733499999998</v>
      </c>
      <c r="S217" s="84">
        <v>5.9999999999999995E-4</v>
      </c>
      <c r="T217" s="84">
        <f t="shared" si="4"/>
        <v>8.3241432349193979E-4</v>
      </c>
      <c r="U217" s="84">
        <f>R217/'סכום נכסי הקרן'!$C$42</f>
        <v>2.1071154694756486E-4</v>
      </c>
    </row>
    <row r="218" spans="2:21" s="85" customFormat="1">
      <c r="B218" s="82" t="s">
        <v>972</v>
      </c>
      <c r="C218" s="82" t="s">
        <v>973</v>
      </c>
      <c r="D218" s="82" t="s">
        <v>100</v>
      </c>
      <c r="E218" s="82" t="s">
        <v>123</v>
      </c>
      <c r="F218" s="82" t="s">
        <v>974</v>
      </c>
      <c r="G218" s="82" t="s">
        <v>689</v>
      </c>
      <c r="H218" s="82" t="s">
        <v>676</v>
      </c>
      <c r="I218" s="82" t="s">
        <v>207</v>
      </c>
      <c r="J218" s="82" t="s">
        <v>975</v>
      </c>
      <c r="K218" s="83">
        <v>1.1200000000000001</v>
      </c>
      <c r="L218" s="82" t="s">
        <v>102</v>
      </c>
      <c r="M218" s="84">
        <v>0.02</v>
      </c>
      <c r="N218" s="84">
        <v>2.1700000000000001E-2</v>
      </c>
      <c r="O218" s="83">
        <v>1355726.4</v>
      </c>
      <c r="P218" s="83">
        <v>99.81</v>
      </c>
      <c r="Q218" s="83">
        <v>177.09175999999999</v>
      </c>
      <c r="R218" s="83">
        <v>1530.24227984</v>
      </c>
      <c r="S218" s="84">
        <v>2.8999999999999998E-3</v>
      </c>
      <c r="T218" s="84">
        <f t="shared" si="4"/>
        <v>1.86249935038096E-3</v>
      </c>
      <c r="U218" s="84">
        <f>R218/'סכום נכסי הקרן'!$C$42</f>
        <v>4.71460074907525E-4</v>
      </c>
    </row>
    <row r="219" spans="2:21" s="85" customFormat="1">
      <c r="B219" s="82" t="s">
        <v>976</v>
      </c>
      <c r="C219" s="82" t="s">
        <v>977</v>
      </c>
      <c r="D219" s="82" t="s">
        <v>100</v>
      </c>
      <c r="E219" s="82" t="s">
        <v>123</v>
      </c>
      <c r="F219" s="82" t="s">
        <v>978</v>
      </c>
      <c r="G219" s="82" t="s">
        <v>698</v>
      </c>
      <c r="H219" s="82" t="s">
        <v>682</v>
      </c>
      <c r="I219" s="82" t="s">
        <v>150</v>
      </c>
      <c r="J219" s="82" t="s">
        <v>873</v>
      </c>
      <c r="K219" s="83">
        <v>1.07</v>
      </c>
      <c r="L219" s="82" t="s">
        <v>102</v>
      </c>
      <c r="M219" s="84">
        <v>2.1000000000000001E-2</v>
      </c>
      <c r="N219" s="84">
        <v>0.02</v>
      </c>
      <c r="O219" s="83">
        <v>1164236</v>
      </c>
      <c r="P219" s="83">
        <v>100.99</v>
      </c>
      <c r="Q219" s="83">
        <v>0</v>
      </c>
      <c r="R219" s="83">
        <v>1175.7619364</v>
      </c>
      <c r="S219" s="84">
        <v>7.7999999999999996E-3</v>
      </c>
      <c r="T219" s="84">
        <f t="shared" si="4"/>
        <v>1.431051717494453E-3</v>
      </c>
      <c r="U219" s="84">
        <f>R219/'סכום נכסי הקרן'!$C$42</f>
        <v>3.6224643503283678E-4</v>
      </c>
    </row>
    <row r="220" spans="2:21" s="85" customFormat="1">
      <c r="B220" s="82" t="s">
        <v>979</v>
      </c>
      <c r="C220" s="82" t="s">
        <v>980</v>
      </c>
      <c r="D220" s="82" t="s">
        <v>100</v>
      </c>
      <c r="E220" s="82" t="s">
        <v>123</v>
      </c>
      <c r="F220" s="82" t="s">
        <v>978</v>
      </c>
      <c r="G220" s="82" t="s">
        <v>698</v>
      </c>
      <c r="H220" s="82" t="s">
        <v>682</v>
      </c>
      <c r="I220" s="82" t="s">
        <v>150</v>
      </c>
      <c r="J220" s="82" t="s">
        <v>981</v>
      </c>
      <c r="K220" s="83">
        <v>3.62</v>
      </c>
      <c r="L220" s="82" t="s">
        <v>102</v>
      </c>
      <c r="M220" s="84">
        <v>0.02</v>
      </c>
      <c r="N220" s="84">
        <v>2.8400000000000002E-2</v>
      </c>
      <c r="O220" s="83">
        <v>1400000</v>
      </c>
      <c r="P220" s="83">
        <v>97.5</v>
      </c>
      <c r="Q220" s="83">
        <v>0</v>
      </c>
      <c r="R220" s="83">
        <v>1365</v>
      </c>
      <c r="S220" s="84">
        <v>7.1000000000000004E-3</v>
      </c>
      <c r="T220" s="84">
        <f t="shared" si="4"/>
        <v>1.6613784933035773E-3</v>
      </c>
      <c r="U220" s="84">
        <f>R220/'סכום נכסי הקרן'!$C$42</f>
        <v>4.2054974609384051E-4</v>
      </c>
    </row>
    <row r="221" spans="2:21" s="85" customFormat="1">
      <c r="B221" s="82" t="s">
        <v>982</v>
      </c>
      <c r="C221" s="82" t="s">
        <v>983</v>
      </c>
      <c r="D221" s="82" t="s">
        <v>100</v>
      </c>
      <c r="E221" s="82" t="s">
        <v>123</v>
      </c>
      <c r="F221" s="82" t="s">
        <v>911</v>
      </c>
      <c r="G221" s="82" t="s">
        <v>588</v>
      </c>
      <c r="H221" s="82" t="s">
        <v>682</v>
      </c>
      <c r="I221" s="82" t="s">
        <v>150</v>
      </c>
      <c r="J221" s="82" t="s">
        <v>984</v>
      </c>
      <c r="K221" s="83">
        <v>2.95</v>
      </c>
      <c r="L221" s="82" t="s">
        <v>102</v>
      </c>
      <c r="M221" s="84">
        <v>4.99E-2</v>
      </c>
      <c r="N221" s="84">
        <v>3.0599999999999999E-2</v>
      </c>
      <c r="O221" s="83">
        <v>671057</v>
      </c>
      <c r="P221" s="83">
        <v>105.76</v>
      </c>
      <c r="Q221" s="83">
        <v>0</v>
      </c>
      <c r="R221" s="83">
        <v>709.70988320000004</v>
      </c>
      <c r="S221" s="84">
        <v>2.7000000000000001E-3</v>
      </c>
      <c r="T221" s="84">
        <f t="shared" si="4"/>
        <v>8.6380713291829591E-4</v>
      </c>
      <c r="U221" s="84">
        <f>R221/'סכום נכסי הקרן'!$C$42</f>
        <v>2.1865810342860747E-4</v>
      </c>
    </row>
    <row r="222" spans="2:21" s="85" customFormat="1">
      <c r="B222" s="82" t="s">
        <v>985</v>
      </c>
      <c r="C222" s="82" t="s">
        <v>986</v>
      </c>
      <c r="D222" s="82" t="s">
        <v>100</v>
      </c>
      <c r="E222" s="82" t="s">
        <v>123</v>
      </c>
      <c r="F222" s="82" t="s">
        <v>987</v>
      </c>
      <c r="G222" s="82" t="s">
        <v>459</v>
      </c>
      <c r="H222" s="82" t="s">
        <v>709</v>
      </c>
      <c r="I222" s="82" t="s">
        <v>207</v>
      </c>
      <c r="J222" s="82" t="s">
        <v>988</v>
      </c>
      <c r="K222" s="83">
        <v>5.2</v>
      </c>
      <c r="L222" s="82" t="s">
        <v>102</v>
      </c>
      <c r="M222" s="84">
        <v>2.5000000000000001E-2</v>
      </c>
      <c r="N222" s="84">
        <v>3.6900000000000002E-2</v>
      </c>
      <c r="O222" s="83">
        <v>1669279</v>
      </c>
      <c r="P222" s="83">
        <v>94.4</v>
      </c>
      <c r="Q222" s="83">
        <v>0</v>
      </c>
      <c r="R222" s="83">
        <v>1575.7993759999999</v>
      </c>
      <c r="S222" s="84">
        <v>2E-3</v>
      </c>
      <c r="T222" s="84">
        <f t="shared" si="4"/>
        <v>1.9179481267747964E-3</v>
      </c>
      <c r="U222" s="84">
        <f>R222/'סכום נכסי הקרן'!$C$42</f>
        <v>4.854959908217086E-4</v>
      </c>
    </row>
    <row r="223" spans="2:21" s="85" customFormat="1">
      <c r="B223" s="82" t="s">
        <v>989</v>
      </c>
      <c r="C223" s="82" t="s">
        <v>990</v>
      </c>
      <c r="D223" s="82" t="s">
        <v>100</v>
      </c>
      <c r="E223" s="82" t="s">
        <v>123</v>
      </c>
      <c r="F223" s="82" t="s">
        <v>991</v>
      </c>
      <c r="G223" s="82" t="s">
        <v>423</v>
      </c>
      <c r="H223" s="82" t="s">
        <v>709</v>
      </c>
      <c r="I223" s="82" t="s">
        <v>207</v>
      </c>
      <c r="J223" s="82" t="s">
        <v>239</v>
      </c>
      <c r="K223" s="83">
        <v>2.7</v>
      </c>
      <c r="L223" s="82" t="s">
        <v>102</v>
      </c>
      <c r="M223" s="84">
        <v>3.2500000000000001E-2</v>
      </c>
      <c r="N223" s="84">
        <v>3.15E-2</v>
      </c>
      <c r="O223" s="83">
        <v>3900204.58</v>
      </c>
      <c r="P223" s="83">
        <v>101.12</v>
      </c>
      <c r="Q223" s="83">
        <v>0</v>
      </c>
      <c r="R223" s="83">
        <v>3943.8868712960002</v>
      </c>
      <c r="S223" s="84">
        <v>3.9100000000000003E-2</v>
      </c>
      <c r="T223" s="84">
        <f t="shared" si="4"/>
        <v>4.8002115955996395E-3</v>
      </c>
      <c r="U223" s="84">
        <f>R223/'סכום נכסי הקרן'!$C$42</f>
        <v>1.2150920310229772E-3</v>
      </c>
    </row>
    <row r="224" spans="2:21" s="85" customFormat="1">
      <c r="B224" s="82" t="s">
        <v>992</v>
      </c>
      <c r="C224" s="82" t="s">
        <v>993</v>
      </c>
      <c r="D224" s="82" t="s">
        <v>100</v>
      </c>
      <c r="E224" s="82" t="s">
        <v>123</v>
      </c>
      <c r="F224" s="82" t="s">
        <v>679</v>
      </c>
      <c r="G224" s="82" t="s">
        <v>656</v>
      </c>
      <c r="H224" s="82" t="s">
        <v>705</v>
      </c>
      <c r="I224" s="82" t="s">
        <v>150</v>
      </c>
      <c r="J224" s="82" t="s">
        <v>239</v>
      </c>
      <c r="K224" s="83">
        <v>1.1200000000000001</v>
      </c>
      <c r="L224" s="82" t="s">
        <v>102</v>
      </c>
      <c r="M224" s="84">
        <v>4.5999999999999999E-2</v>
      </c>
      <c r="N224" s="84">
        <v>2.3400000000000001E-2</v>
      </c>
      <c r="O224" s="83">
        <v>2808063.78</v>
      </c>
      <c r="P224" s="83">
        <v>103.69</v>
      </c>
      <c r="Q224" s="83">
        <v>0</v>
      </c>
      <c r="R224" s="83">
        <v>2911.6813334819999</v>
      </c>
      <c r="S224" s="84">
        <v>3.8E-3</v>
      </c>
      <c r="T224" s="84">
        <f t="shared" si="4"/>
        <v>3.5438862613922898E-3</v>
      </c>
      <c r="U224" s="84">
        <f>R224/'סכום נכסי הקרן'!$C$42</f>
        <v>8.9707461208939922E-4</v>
      </c>
    </row>
    <row r="225" spans="2:21" s="85" customFormat="1">
      <c r="B225" s="82" t="s">
        <v>994</v>
      </c>
      <c r="C225" s="82" t="s">
        <v>995</v>
      </c>
      <c r="D225" s="82" t="s">
        <v>100</v>
      </c>
      <c r="E225" s="82" t="s">
        <v>123</v>
      </c>
      <c r="F225" s="82" t="s">
        <v>996</v>
      </c>
      <c r="G225" s="82" t="s">
        <v>588</v>
      </c>
      <c r="H225" s="82" t="s">
        <v>705</v>
      </c>
      <c r="I225" s="82" t="s">
        <v>150</v>
      </c>
      <c r="J225" s="82" t="s">
        <v>310</v>
      </c>
      <c r="K225" s="83">
        <v>1.23</v>
      </c>
      <c r="L225" s="82" t="s">
        <v>102</v>
      </c>
      <c r="M225" s="84">
        <v>4.8000000000000001E-2</v>
      </c>
      <c r="N225" s="84">
        <v>2.07E-2</v>
      </c>
      <c r="O225" s="83">
        <v>310023</v>
      </c>
      <c r="P225" s="83">
        <v>104.5</v>
      </c>
      <c r="Q225" s="83">
        <v>0</v>
      </c>
      <c r="R225" s="83">
        <v>323.97403500000001</v>
      </c>
      <c r="S225" s="84">
        <v>3.0999999999999999E-3</v>
      </c>
      <c r="T225" s="84">
        <f t="shared" si="4"/>
        <v>3.9431757812291606E-4</v>
      </c>
      <c r="U225" s="84">
        <f>R225/'סכום נכסי הקרן'!$C$42</f>
        <v>9.9814797186994141E-5</v>
      </c>
    </row>
    <row r="226" spans="2:21" s="85" customFormat="1">
      <c r="B226" s="89" t="s">
        <v>997</v>
      </c>
      <c r="C226" s="89">
        <v>42203490</v>
      </c>
      <c r="D226" s="89" t="s">
        <v>100</v>
      </c>
      <c r="E226" s="89" t="s">
        <v>123</v>
      </c>
      <c r="F226" s="89" t="s">
        <v>998</v>
      </c>
      <c r="G226" s="89" t="s">
        <v>689</v>
      </c>
      <c r="H226" s="89" t="s">
        <v>705</v>
      </c>
      <c r="I226" s="89" t="s">
        <v>150</v>
      </c>
      <c r="J226" s="89" t="s">
        <v>455</v>
      </c>
      <c r="K226" s="90">
        <v>0</v>
      </c>
      <c r="L226" s="89" t="s">
        <v>102</v>
      </c>
      <c r="M226" s="91">
        <v>3.2399999999999998E-2</v>
      </c>
      <c r="N226" s="91">
        <v>0</v>
      </c>
      <c r="O226" s="90">
        <v>1980000</v>
      </c>
      <c r="P226" s="90">
        <f t="shared" ref="P226:P227" si="5">R226*1000/O226*100</f>
        <v>100.99287685599141</v>
      </c>
      <c r="Q226" s="90">
        <v>0</v>
      </c>
      <c r="R226" s="90">
        <f>1999658.96174863/1000</f>
        <v>1999.65896174863</v>
      </c>
      <c r="S226" s="91">
        <v>7.9000000000000008E-3</v>
      </c>
      <c r="T226" s="91">
        <f t="shared" si="4"/>
        <v>2.4338391157442745E-3</v>
      </c>
      <c r="U226" s="91">
        <f>R226/'סכום נכסי הקרן'!$C$42</f>
        <v>6.16085031968981E-4</v>
      </c>
    </row>
    <row r="227" spans="2:21" s="85" customFormat="1">
      <c r="B227" s="89" t="s">
        <v>997</v>
      </c>
      <c r="C227" s="89">
        <v>4220349</v>
      </c>
      <c r="D227" s="89" t="s">
        <v>100</v>
      </c>
      <c r="E227" s="89" t="s">
        <v>123</v>
      </c>
      <c r="F227" s="89" t="s">
        <v>998</v>
      </c>
      <c r="G227" s="89" t="s">
        <v>689</v>
      </c>
      <c r="H227" s="89" t="s">
        <v>705</v>
      </c>
      <c r="I227" s="89" t="s">
        <v>150</v>
      </c>
      <c r="J227" s="89" t="s">
        <v>999</v>
      </c>
      <c r="K227" s="90">
        <v>0</v>
      </c>
      <c r="L227" s="89" t="s">
        <v>102</v>
      </c>
      <c r="M227" s="91">
        <v>0</v>
      </c>
      <c r="N227" s="91">
        <v>0</v>
      </c>
      <c r="O227" s="90">
        <v>579396.54</v>
      </c>
      <c r="P227" s="90">
        <f t="shared" si="5"/>
        <v>101.19999999999931</v>
      </c>
      <c r="Q227" s="90">
        <v>0</v>
      </c>
      <c r="R227" s="90">
        <f>586349.298479996/1000</f>
        <v>586.34929847999604</v>
      </c>
      <c r="S227" s="91">
        <v>0</v>
      </c>
      <c r="T227" s="91">
        <f t="shared" si="4"/>
        <v>7.1366162202073655E-4</v>
      </c>
      <c r="U227" s="91">
        <f>R227/'סכום נכסי הקרן'!$C$42</f>
        <v>1.8065131765425922E-4</v>
      </c>
    </row>
    <row r="228" spans="2:21" s="85" customFormat="1">
      <c r="B228" s="82" t="s">
        <v>1000</v>
      </c>
      <c r="C228" s="82" t="s">
        <v>1001</v>
      </c>
      <c r="D228" s="82" t="s">
        <v>100</v>
      </c>
      <c r="E228" s="82" t="s">
        <v>123</v>
      </c>
      <c r="F228" s="82" t="s">
        <v>1002</v>
      </c>
      <c r="G228" s="82" t="s">
        <v>656</v>
      </c>
      <c r="H228" s="82" t="s">
        <v>705</v>
      </c>
      <c r="I228" s="82" t="s">
        <v>150</v>
      </c>
      <c r="J228" s="82" t="s">
        <v>1003</v>
      </c>
      <c r="K228" s="83">
        <v>1.72</v>
      </c>
      <c r="L228" s="82" t="s">
        <v>102</v>
      </c>
      <c r="M228" s="84">
        <v>2.4500000000000001E-2</v>
      </c>
      <c r="N228" s="84">
        <v>-3.5999999999999999E-3</v>
      </c>
      <c r="O228" s="83">
        <v>993218</v>
      </c>
      <c r="P228" s="83">
        <v>105.5</v>
      </c>
      <c r="Q228" s="83">
        <v>0</v>
      </c>
      <c r="R228" s="83">
        <v>1047.8449900000001</v>
      </c>
      <c r="S228" s="84">
        <v>1.67E-2</v>
      </c>
      <c r="T228" s="84">
        <f t="shared" si="4"/>
        <v>1.2753605353127487E-3</v>
      </c>
      <c r="U228" s="84">
        <f>R228/'סכום נכסי הקרן'!$C$42</f>
        <v>3.228358567693794E-4</v>
      </c>
    </row>
    <row r="229" spans="2:21" s="85" customFormat="1">
      <c r="B229" s="82" t="s">
        <v>1004</v>
      </c>
      <c r="C229" s="82" t="s">
        <v>1005</v>
      </c>
      <c r="D229" s="82" t="s">
        <v>100</v>
      </c>
      <c r="E229" s="82" t="s">
        <v>123</v>
      </c>
      <c r="F229" s="82" t="s">
        <v>382</v>
      </c>
      <c r="G229" s="82" t="s">
        <v>371</v>
      </c>
      <c r="H229" s="82" t="s">
        <v>709</v>
      </c>
      <c r="I229" s="82" t="s">
        <v>207</v>
      </c>
      <c r="J229" s="82" t="s">
        <v>774</v>
      </c>
      <c r="K229" s="83">
        <v>0.98</v>
      </c>
      <c r="L229" s="82" t="s">
        <v>102</v>
      </c>
      <c r="M229" s="84">
        <v>3.5000000000000001E-3</v>
      </c>
      <c r="N229" s="84">
        <v>-0.90459999999999996</v>
      </c>
      <c r="O229" s="83">
        <v>350000</v>
      </c>
      <c r="P229" s="83">
        <v>999.55</v>
      </c>
      <c r="Q229" s="83">
        <v>0</v>
      </c>
      <c r="R229" s="83">
        <v>3498.4250000000002</v>
      </c>
      <c r="S229" s="84">
        <v>5.0000000000000001E-4</v>
      </c>
      <c r="T229" s="84">
        <f t="shared" si="4"/>
        <v>4.2580278794399759E-3</v>
      </c>
      <c r="U229" s="84">
        <f>R229/'סכום נכסי הקרן'!$C$42</f>
        <v>1.0778474325848675E-3</v>
      </c>
    </row>
    <row r="230" spans="2:21" s="85" customFormat="1">
      <c r="B230" s="82" t="s">
        <v>1006</v>
      </c>
      <c r="C230" s="82" t="s">
        <v>1007</v>
      </c>
      <c r="D230" s="82" t="s">
        <v>100</v>
      </c>
      <c r="E230" s="82" t="s">
        <v>123</v>
      </c>
      <c r="F230" s="82" t="s">
        <v>1008</v>
      </c>
      <c r="G230" s="82" t="s">
        <v>689</v>
      </c>
      <c r="H230" s="82" t="s">
        <v>709</v>
      </c>
      <c r="I230" s="82" t="s">
        <v>207</v>
      </c>
      <c r="J230" s="82" t="s">
        <v>850</v>
      </c>
      <c r="K230" s="83">
        <v>0.25</v>
      </c>
      <c r="L230" s="82" t="s">
        <v>102</v>
      </c>
      <c r="M230" s="84">
        <v>3.9E-2</v>
      </c>
      <c r="N230" s="84">
        <v>3.7999999999999999E-2</v>
      </c>
      <c r="O230" s="83">
        <v>438480.5</v>
      </c>
      <c r="P230" s="83">
        <v>100.99</v>
      </c>
      <c r="Q230" s="83">
        <v>0</v>
      </c>
      <c r="R230" s="83">
        <v>442.82145695000003</v>
      </c>
      <c r="S230" s="84">
        <v>1.0200000000000001E-2</v>
      </c>
      <c r="T230" s="84">
        <f t="shared" si="4"/>
        <v>5.3896999630042924E-4</v>
      </c>
      <c r="U230" s="84">
        <f>R230/'סכום נכסי הקרן'!$C$42</f>
        <v>1.3643109984265715E-4</v>
      </c>
    </row>
    <row r="231" spans="2:21" s="85" customFormat="1">
      <c r="B231" s="82" t="s">
        <v>1009</v>
      </c>
      <c r="C231" s="82" t="s">
        <v>1010</v>
      </c>
      <c r="D231" s="82" t="s">
        <v>100</v>
      </c>
      <c r="E231" s="82" t="s">
        <v>123</v>
      </c>
      <c r="F231" s="82" t="s">
        <v>1008</v>
      </c>
      <c r="G231" s="82" t="s">
        <v>689</v>
      </c>
      <c r="H231" s="82" t="s">
        <v>709</v>
      </c>
      <c r="I231" s="82" t="s">
        <v>207</v>
      </c>
      <c r="J231" s="82" t="s">
        <v>279</v>
      </c>
      <c r="K231" s="83">
        <v>2.33</v>
      </c>
      <c r="L231" s="82" t="s">
        <v>102</v>
      </c>
      <c r="M231" s="84">
        <v>3.15E-2</v>
      </c>
      <c r="N231" s="84">
        <v>4.07E-2</v>
      </c>
      <c r="O231" s="83">
        <v>1905000</v>
      </c>
      <c r="P231" s="83">
        <v>98</v>
      </c>
      <c r="Q231" s="83">
        <v>0</v>
      </c>
      <c r="R231" s="83">
        <v>1866.9</v>
      </c>
      <c r="S231" s="84">
        <v>6.8999999999999999E-3</v>
      </c>
      <c r="T231" s="84">
        <f t="shared" si="4"/>
        <v>2.2722545854567387E-3</v>
      </c>
      <c r="U231" s="84">
        <f>R231/'סכום נכסי הקרן'!$C$42</f>
        <v>5.7518265273449876E-4</v>
      </c>
    </row>
    <row r="232" spans="2:21" s="85" customFormat="1">
      <c r="B232" s="82" t="s">
        <v>1011</v>
      </c>
      <c r="C232" s="82" t="s">
        <v>1012</v>
      </c>
      <c r="D232" s="82" t="s">
        <v>100</v>
      </c>
      <c r="E232" s="82" t="s">
        <v>123</v>
      </c>
      <c r="F232" s="82" t="s">
        <v>1013</v>
      </c>
      <c r="G232" s="82" t="s">
        <v>823</v>
      </c>
      <c r="H232" s="82" t="s">
        <v>709</v>
      </c>
      <c r="I232" s="82" t="s">
        <v>207</v>
      </c>
      <c r="J232" s="82" t="s">
        <v>561</v>
      </c>
      <c r="K232" s="83">
        <v>4.47</v>
      </c>
      <c r="L232" s="82" t="s">
        <v>102</v>
      </c>
      <c r="M232" s="84">
        <v>5.2499999999999998E-2</v>
      </c>
      <c r="N232" s="84">
        <v>5.1700000000000003E-2</v>
      </c>
      <c r="O232" s="83">
        <v>687000</v>
      </c>
      <c r="P232" s="83">
        <v>101.67</v>
      </c>
      <c r="Q232" s="83">
        <v>0</v>
      </c>
      <c r="R232" s="83">
        <v>698.47289999999998</v>
      </c>
      <c r="S232" s="84">
        <v>2.0999999999999999E-3</v>
      </c>
      <c r="T232" s="84">
        <f t="shared" si="4"/>
        <v>8.5013029612848365E-4</v>
      </c>
      <c r="U232" s="84">
        <f>R232/'סכום נכסי הקרן'!$C$42</f>
        <v>2.1519604450434318E-4</v>
      </c>
    </row>
    <row r="233" spans="2:21" s="85" customFormat="1">
      <c r="B233" s="82" t="s">
        <v>1014</v>
      </c>
      <c r="C233" s="82" t="s">
        <v>1015</v>
      </c>
      <c r="D233" s="82" t="s">
        <v>100</v>
      </c>
      <c r="E233" s="82" t="s">
        <v>123</v>
      </c>
      <c r="F233" s="82" t="s">
        <v>1016</v>
      </c>
      <c r="G233" s="82" t="s">
        <v>1017</v>
      </c>
      <c r="H233" s="82" t="s">
        <v>705</v>
      </c>
      <c r="I233" s="82" t="s">
        <v>150</v>
      </c>
      <c r="J233" s="82" t="s">
        <v>304</v>
      </c>
      <c r="K233" s="83">
        <v>4.45</v>
      </c>
      <c r="L233" s="82" t="s">
        <v>102</v>
      </c>
      <c r="M233" s="84">
        <v>2.9100000000000001E-2</v>
      </c>
      <c r="N233" s="84">
        <v>4.4400000000000002E-2</v>
      </c>
      <c r="O233" s="83">
        <v>3929570.18</v>
      </c>
      <c r="P233" s="83">
        <v>93.87</v>
      </c>
      <c r="Q233" s="83">
        <v>0</v>
      </c>
      <c r="R233" s="83">
        <v>3688.6875279659998</v>
      </c>
      <c r="S233" s="84">
        <v>4.3E-3</v>
      </c>
      <c r="T233" s="84">
        <f t="shared" si="4"/>
        <v>4.4896015585932968E-3</v>
      </c>
      <c r="U233" s="84">
        <f>R233/'סכום נכסי הקרן'!$C$42</f>
        <v>1.1364663760480714E-3</v>
      </c>
    </row>
    <row r="234" spans="2:21" s="85" customFormat="1">
      <c r="B234" s="82" t="s">
        <v>1018</v>
      </c>
      <c r="C234" s="82" t="s">
        <v>1019</v>
      </c>
      <c r="D234" s="82" t="s">
        <v>100</v>
      </c>
      <c r="E234" s="82" t="s">
        <v>123</v>
      </c>
      <c r="F234" s="82" t="s">
        <v>703</v>
      </c>
      <c r="G234" s="82" t="s">
        <v>698</v>
      </c>
      <c r="H234" s="82" t="s">
        <v>705</v>
      </c>
      <c r="I234" s="82" t="s">
        <v>150</v>
      </c>
      <c r="J234" s="82" t="s">
        <v>747</v>
      </c>
      <c r="K234" s="83">
        <v>0.74</v>
      </c>
      <c r="L234" s="82" t="s">
        <v>102</v>
      </c>
      <c r="M234" s="84">
        <v>0</v>
      </c>
      <c r="N234" s="84">
        <v>-0.95550000000000002</v>
      </c>
      <c r="O234" s="83">
        <v>173800</v>
      </c>
      <c r="P234" s="83">
        <v>991</v>
      </c>
      <c r="Q234" s="83">
        <v>0</v>
      </c>
      <c r="R234" s="83">
        <v>1722.3579999999999</v>
      </c>
      <c r="S234" s="84">
        <v>6.9999999999999999E-4</v>
      </c>
      <c r="T234" s="84">
        <f t="shared" si="4"/>
        <v>2.0963285999775552E-3</v>
      </c>
      <c r="U234" s="84">
        <f>R234/'סכום נכסי הקרן'!$C$42</f>
        <v>5.3064997771625996E-4</v>
      </c>
    </row>
    <row r="235" spans="2:21" s="85" customFormat="1">
      <c r="B235" s="82" t="s">
        <v>1020</v>
      </c>
      <c r="C235" s="82" t="s">
        <v>1021</v>
      </c>
      <c r="D235" s="82" t="s">
        <v>100</v>
      </c>
      <c r="E235" s="82" t="s">
        <v>123</v>
      </c>
      <c r="F235" s="82" t="s">
        <v>1022</v>
      </c>
      <c r="G235" s="82" t="s">
        <v>698</v>
      </c>
      <c r="H235" s="82" t="s">
        <v>722</v>
      </c>
      <c r="I235" s="82" t="s">
        <v>150</v>
      </c>
      <c r="J235" s="82" t="s">
        <v>276</v>
      </c>
      <c r="K235" s="83">
        <v>0.76</v>
      </c>
      <c r="L235" s="82" t="s">
        <v>102</v>
      </c>
      <c r="M235" s="84">
        <v>5.6500000000000002E-2</v>
      </c>
      <c r="N235" s="84">
        <v>3.1600000000000003E-2</v>
      </c>
      <c r="O235" s="83">
        <v>2225704</v>
      </c>
      <c r="P235" s="83">
        <v>102.8</v>
      </c>
      <c r="Q235" s="83">
        <v>0</v>
      </c>
      <c r="R235" s="83">
        <v>2288.0237120000002</v>
      </c>
      <c r="S235" s="84">
        <v>3.09E-2</v>
      </c>
      <c r="T235" s="84">
        <f t="shared" si="4"/>
        <v>2.7848156683409659E-3</v>
      </c>
      <c r="U235" s="84">
        <f>R235/'סכום נכסי הקרן'!$C$42</f>
        <v>7.0492878471669338E-4</v>
      </c>
    </row>
    <row r="236" spans="2:21" s="85" customFormat="1">
      <c r="B236" s="82" t="s">
        <v>1023</v>
      </c>
      <c r="C236" s="82" t="s">
        <v>1024</v>
      </c>
      <c r="D236" s="82" t="s">
        <v>100</v>
      </c>
      <c r="E236" s="82" t="s">
        <v>123</v>
      </c>
      <c r="F236" s="82" t="s">
        <v>1022</v>
      </c>
      <c r="G236" s="82" t="s">
        <v>698</v>
      </c>
      <c r="H236" s="82" t="s">
        <v>722</v>
      </c>
      <c r="I236" s="82" t="s">
        <v>150</v>
      </c>
      <c r="J236" s="82" t="s">
        <v>1025</v>
      </c>
      <c r="K236" s="83">
        <v>3.3</v>
      </c>
      <c r="L236" s="82" t="s">
        <v>102</v>
      </c>
      <c r="M236" s="84">
        <v>3.5000000000000003E-2</v>
      </c>
      <c r="N236" s="84">
        <v>3.7199999999999997E-2</v>
      </c>
      <c r="O236" s="83">
        <v>736000</v>
      </c>
      <c r="P236" s="83">
        <v>99.4</v>
      </c>
      <c r="Q236" s="83">
        <v>0</v>
      </c>
      <c r="R236" s="83">
        <v>731.58399999999995</v>
      </c>
      <c r="S236" s="84">
        <v>9.5999999999999992E-3</v>
      </c>
      <c r="T236" s="84">
        <f t="shared" si="4"/>
        <v>8.9043071329304333E-4</v>
      </c>
      <c r="U236" s="84">
        <f>R236/'סכום נכסי הקרן'!$C$42</f>
        <v>2.2539741058338181E-4</v>
      </c>
    </row>
    <row r="237" spans="2:21" s="85" customFormat="1">
      <c r="B237" s="82" t="s">
        <v>1026</v>
      </c>
      <c r="C237" s="82" t="s">
        <v>1027</v>
      </c>
      <c r="D237" s="82" t="s">
        <v>100</v>
      </c>
      <c r="E237" s="82" t="s">
        <v>123</v>
      </c>
      <c r="F237" s="82" t="s">
        <v>1022</v>
      </c>
      <c r="G237" s="82" t="s">
        <v>698</v>
      </c>
      <c r="H237" s="82" t="s">
        <v>722</v>
      </c>
      <c r="I237" s="82" t="s">
        <v>150</v>
      </c>
      <c r="J237" s="82" t="s">
        <v>569</v>
      </c>
      <c r="K237" s="83">
        <v>0.5</v>
      </c>
      <c r="L237" s="82" t="s">
        <v>102</v>
      </c>
      <c r="M237" s="84">
        <v>6.3E-2</v>
      </c>
      <c r="N237" s="84">
        <v>2.0400000000000001E-2</v>
      </c>
      <c r="O237" s="83">
        <v>823982</v>
      </c>
      <c r="P237" s="83">
        <v>103.67</v>
      </c>
      <c r="Q237" s="83">
        <v>0</v>
      </c>
      <c r="R237" s="83">
        <v>854.22213939999995</v>
      </c>
      <c r="S237" s="84">
        <v>1.4999999999999999E-2</v>
      </c>
      <c r="T237" s="84">
        <f t="shared" si="4"/>
        <v>1.0396969164124031E-3</v>
      </c>
      <c r="U237" s="84">
        <f>R237/'סכום נכסי הקרן'!$C$42</f>
        <v>2.6318161452923606E-4</v>
      </c>
    </row>
    <row r="238" spans="2:21" s="85" customFormat="1">
      <c r="B238" s="82" t="s">
        <v>1028</v>
      </c>
      <c r="C238" s="82" t="s">
        <v>1029</v>
      </c>
      <c r="D238" s="82" t="s">
        <v>100</v>
      </c>
      <c r="E238" s="82" t="s">
        <v>123</v>
      </c>
      <c r="F238" s="82" t="s">
        <v>1030</v>
      </c>
      <c r="G238" s="82" t="s">
        <v>689</v>
      </c>
      <c r="H238" s="82" t="s">
        <v>722</v>
      </c>
      <c r="I238" s="82" t="s">
        <v>150</v>
      </c>
      <c r="J238" s="82" t="s">
        <v>406</v>
      </c>
      <c r="K238" s="83">
        <v>0.99</v>
      </c>
      <c r="L238" s="82" t="s">
        <v>102</v>
      </c>
      <c r="M238" s="84">
        <v>3.61E-2</v>
      </c>
      <c r="N238" s="84">
        <v>3.3599999999999998E-2</v>
      </c>
      <c r="O238" s="83">
        <v>2720539</v>
      </c>
      <c r="P238" s="83">
        <v>101.11</v>
      </c>
      <c r="Q238" s="83">
        <v>0</v>
      </c>
      <c r="R238" s="83">
        <v>2750.7369828999999</v>
      </c>
      <c r="S238" s="84">
        <v>1.7000000000000001E-2</v>
      </c>
      <c r="T238" s="84">
        <f t="shared" si="4"/>
        <v>3.3479965304943808E-3</v>
      </c>
      <c r="U238" s="84">
        <f>R238/'סכום נכסי הקרן'!$C$42</f>
        <v>8.4748845401430898E-4</v>
      </c>
    </row>
    <row r="239" spans="2:21" s="85" customFormat="1">
      <c r="B239" s="82" t="s">
        <v>1031</v>
      </c>
      <c r="C239" s="82" t="s">
        <v>1032</v>
      </c>
      <c r="D239" s="82" t="s">
        <v>100</v>
      </c>
      <c r="E239" s="82" t="s">
        <v>123</v>
      </c>
      <c r="F239" s="82" t="s">
        <v>1033</v>
      </c>
      <c r="G239" s="82" t="s">
        <v>726</v>
      </c>
      <c r="H239" s="82" t="s">
        <v>722</v>
      </c>
      <c r="I239" s="82" t="s">
        <v>150</v>
      </c>
      <c r="J239" s="82" t="s">
        <v>406</v>
      </c>
      <c r="K239" s="83">
        <v>2</v>
      </c>
      <c r="L239" s="82" t="s">
        <v>102</v>
      </c>
      <c r="M239" s="84">
        <v>3.3000000000000002E-2</v>
      </c>
      <c r="N239" s="84">
        <v>3.2599999999999997E-2</v>
      </c>
      <c r="O239" s="83">
        <v>1850000</v>
      </c>
      <c r="P239" s="83">
        <f>R239*1000/O239*100</f>
        <v>100.62032786885244</v>
      </c>
      <c r="Q239" s="83">
        <v>0</v>
      </c>
      <c r="R239" s="83">
        <f>1861476.06557377/1000</f>
        <v>1861.47606557377</v>
      </c>
      <c r="S239" s="84">
        <v>1.41E-2</v>
      </c>
      <c r="T239" s="84">
        <f t="shared" si="4"/>
        <v>2.2656529678707848E-3</v>
      </c>
      <c r="U239" s="84">
        <f>R239/'סכום נכסי הקרן'!$C$42</f>
        <v>5.7351156537495255E-4</v>
      </c>
    </row>
    <row r="240" spans="2:21" s="85" customFormat="1">
      <c r="B240" s="82" t="s">
        <v>1031</v>
      </c>
      <c r="C240" s="82" t="s">
        <v>1032</v>
      </c>
      <c r="D240" s="82" t="s">
        <v>100</v>
      </c>
      <c r="E240" s="82" t="s">
        <v>123</v>
      </c>
      <c r="F240" s="82" t="s">
        <v>1033</v>
      </c>
      <c r="G240" s="82" t="s">
        <v>726</v>
      </c>
      <c r="H240" s="82" t="s">
        <v>722</v>
      </c>
      <c r="I240" s="82" t="s">
        <v>150</v>
      </c>
      <c r="J240" s="82" t="s">
        <v>1034</v>
      </c>
      <c r="K240" s="83">
        <v>0</v>
      </c>
      <c r="L240" s="82" t="s">
        <v>102</v>
      </c>
      <c r="M240" s="84">
        <v>0</v>
      </c>
      <c r="N240" s="84">
        <v>0</v>
      </c>
      <c r="O240" s="83">
        <v>4194231</v>
      </c>
      <c r="P240" s="83">
        <f>R240*1000/O240*100</f>
        <v>100.94000000000001</v>
      </c>
      <c r="Q240" s="83">
        <v>0</v>
      </c>
      <c r="R240" s="83">
        <f>4233656.7714/1000</f>
        <v>4233.6567714000003</v>
      </c>
      <c r="S240" s="84">
        <v>0</v>
      </c>
      <c r="T240" s="84">
        <f t="shared" si="4"/>
        <v>5.1528983941633846E-3</v>
      </c>
      <c r="U240" s="84">
        <f>R240/'סכום נכסי הקרן'!$C$42</f>
        <v>1.3043687034877205E-3</v>
      </c>
    </row>
    <row r="241" spans="2:21" s="85" customFormat="1">
      <c r="B241" s="82" t="s">
        <v>1035</v>
      </c>
      <c r="C241" s="82" t="s">
        <v>1036</v>
      </c>
      <c r="D241" s="82" t="s">
        <v>100</v>
      </c>
      <c r="E241" s="82" t="s">
        <v>123</v>
      </c>
      <c r="F241" s="82" t="s">
        <v>1037</v>
      </c>
      <c r="G241" s="82" t="s">
        <v>454</v>
      </c>
      <c r="H241" s="82" t="s">
        <v>719</v>
      </c>
      <c r="I241" s="82" t="s">
        <v>207</v>
      </c>
      <c r="J241" s="82" t="s">
        <v>680</v>
      </c>
      <c r="K241" s="83">
        <v>1.76</v>
      </c>
      <c r="L241" s="82" t="s">
        <v>102</v>
      </c>
      <c r="M241" s="84">
        <v>3.5499999999999997E-2</v>
      </c>
      <c r="N241" s="84">
        <v>3.1199999999999999E-2</v>
      </c>
      <c r="O241" s="83">
        <v>18710</v>
      </c>
      <c r="P241" s="83">
        <v>102.28</v>
      </c>
      <c r="Q241" s="83">
        <v>0</v>
      </c>
      <c r="R241" s="83">
        <v>19.136588</v>
      </c>
      <c r="S241" s="84">
        <v>2.0000000000000001E-4</v>
      </c>
      <c r="T241" s="84">
        <f t="shared" si="4"/>
        <v>2.3291659881620013E-5</v>
      </c>
      <c r="U241" s="84">
        <f>R241/'סכום נכסי הקרן'!$C$42</f>
        <v>5.8958880765585599E-6</v>
      </c>
    </row>
    <row r="242" spans="2:21" s="85" customFormat="1">
      <c r="B242" s="82" t="s">
        <v>1038</v>
      </c>
      <c r="C242" s="82" t="s">
        <v>1039</v>
      </c>
      <c r="D242" s="82" t="s">
        <v>100</v>
      </c>
      <c r="E242" s="82" t="s">
        <v>123</v>
      </c>
      <c r="F242" s="82" t="s">
        <v>1040</v>
      </c>
      <c r="G242" s="82" t="s">
        <v>698</v>
      </c>
      <c r="H242" s="82" t="s">
        <v>719</v>
      </c>
      <c r="I242" s="82" t="s">
        <v>207</v>
      </c>
      <c r="J242" s="82" t="s">
        <v>1041</v>
      </c>
      <c r="K242" s="83">
        <v>0.74</v>
      </c>
      <c r="L242" s="82" t="s">
        <v>102</v>
      </c>
      <c r="M242" s="84">
        <v>5.0999999999999997E-2</v>
      </c>
      <c r="N242" s="84">
        <v>3.2099999999999997E-2</v>
      </c>
      <c r="O242" s="83">
        <v>293809.5</v>
      </c>
      <c r="P242" s="83">
        <v>102.67</v>
      </c>
      <c r="Q242" s="83">
        <v>0</v>
      </c>
      <c r="R242" s="83">
        <v>301.65421364999997</v>
      </c>
      <c r="S242" s="84">
        <v>6.4999999999999997E-3</v>
      </c>
      <c r="T242" s="84">
        <f t="shared" si="4"/>
        <v>3.6715151866118119E-4</v>
      </c>
      <c r="U242" s="84">
        <f>R242/'סכום נכסי הקרן'!$C$42</f>
        <v>9.2938170665673702E-5</v>
      </c>
    </row>
    <row r="243" spans="2:21" s="85" customFormat="1">
      <c r="B243" s="82" t="s">
        <v>1042</v>
      </c>
      <c r="C243" s="82" t="s">
        <v>1043</v>
      </c>
      <c r="D243" s="82" t="s">
        <v>100</v>
      </c>
      <c r="E243" s="82" t="s">
        <v>123</v>
      </c>
      <c r="F243" s="82" t="s">
        <v>1044</v>
      </c>
      <c r="G243" s="82" t="s">
        <v>698</v>
      </c>
      <c r="H243" s="82" t="s">
        <v>722</v>
      </c>
      <c r="I243" s="82" t="s">
        <v>150</v>
      </c>
      <c r="J243" s="82" t="s">
        <v>815</v>
      </c>
      <c r="K243" s="83">
        <v>0.82</v>
      </c>
      <c r="L243" s="82" t="s">
        <v>102</v>
      </c>
      <c r="M243" s="84">
        <v>5.1499999999999997E-2</v>
      </c>
      <c r="N243" s="84">
        <v>2.9899999999999999E-2</v>
      </c>
      <c r="O243" s="83">
        <v>626702</v>
      </c>
      <c r="P243" s="83">
        <v>102.6</v>
      </c>
      <c r="Q243" s="83">
        <v>0</v>
      </c>
      <c r="R243" s="83">
        <v>642.99625200000003</v>
      </c>
      <c r="S243" s="84">
        <v>1.0999999999999999E-2</v>
      </c>
      <c r="T243" s="84">
        <f t="shared" si="4"/>
        <v>7.8260816435722148E-4</v>
      </c>
      <c r="U243" s="84">
        <f>R243/'סכום נכסי הקרן'!$C$42</f>
        <v>1.9810396374937076E-4</v>
      </c>
    </row>
    <row r="244" spans="2:21" s="85" customFormat="1">
      <c r="B244" s="82" t="s">
        <v>1045</v>
      </c>
      <c r="C244" s="82" t="s">
        <v>1046</v>
      </c>
      <c r="D244" s="82" t="s">
        <v>100</v>
      </c>
      <c r="E244" s="82" t="s">
        <v>123</v>
      </c>
      <c r="F244" s="82" t="s">
        <v>1047</v>
      </c>
      <c r="G244" s="82" t="s">
        <v>698</v>
      </c>
      <c r="H244" s="82" t="s">
        <v>719</v>
      </c>
      <c r="I244" s="82" t="s">
        <v>207</v>
      </c>
      <c r="J244" s="82" t="s">
        <v>815</v>
      </c>
      <c r="K244" s="83">
        <v>0.92</v>
      </c>
      <c r="L244" s="82" t="s">
        <v>102</v>
      </c>
      <c r="M244" s="84">
        <v>4.3999999999999997E-2</v>
      </c>
      <c r="N244" s="84">
        <v>2.4299999999999999E-2</v>
      </c>
      <c r="O244" s="83">
        <v>645459.91</v>
      </c>
      <c r="P244" s="83">
        <v>102.91</v>
      </c>
      <c r="Q244" s="83">
        <v>0</v>
      </c>
      <c r="R244" s="83">
        <v>664.24279338099996</v>
      </c>
      <c r="S244" s="84">
        <v>7.6E-3</v>
      </c>
      <c r="T244" s="84">
        <f t="shared" si="4"/>
        <v>8.0846790568138102E-4</v>
      </c>
      <c r="U244" s="84">
        <f>R244/'סכום נכסי הקרן'!$C$42</f>
        <v>2.0464991802274205E-4</v>
      </c>
    </row>
    <row r="245" spans="2:21" s="85" customFormat="1">
      <c r="B245" s="82" t="s">
        <v>1048</v>
      </c>
      <c r="C245" s="82">
        <v>42502540</v>
      </c>
      <c r="D245" s="82" t="s">
        <v>100</v>
      </c>
      <c r="E245" s="82" t="s">
        <v>123</v>
      </c>
      <c r="F245" s="82" t="s">
        <v>1047</v>
      </c>
      <c r="G245" s="82" t="s">
        <v>698</v>
      </c>
      <c r="H245" s="82" t="s">
        <v>719</v>
      </c>
      <c r="I245" s="82" t="s">
        <v>207</v>
      </c>
      <c r="J245" s="82" t="s">
        <v>1049</v>
      </c>
      <c r="K245" s="83">
        <v>2.64</v>
      </c>
      <c r="L245" s="82" t="s">
        <v>102</v>
      </c>
      <c r="M245" s="84">
        <v>4.9500000000000002E-2</v>
      </c>
      <c r="N245" s="84">
        <v>3.3700000000000001E-2</v>
      </c>
      <c r="O245" s="83">
        <v>1100000</v>
      </c>
      <c r="P245" s="83">
        <f>R245*1000/O245*100</f>
        <v>104.58426229508197</v>
      </c>
      <c r="Q245" s="83">
        <v>0</v>
      </c>
      <c r="R245" s="83">
        <f>1160.5-10.0731147540983</f>
        <v>1150.4268852459018</v>
      </c>
      <c r="S245" s="84">
        <v>1.0999999999999999E-2</v>
      </c>
      <c r="T245" s="84">
        <f t="shared" si="4"/>
        <v>1.4002157401214385E-3</v>
      </c>
      <c r="U245" s="84">
        <f>R245/'סכום נכסי הקרן'!$C$42</f>
        <v>3.5444083112797929E-4</v>
      </c>
    </row>
    <row r="246" spans="2:21" s="85" customFormat="1">
      <c r="B246" s="82" t="s">
        <v>1050</v>
      </c>
      <c r="C246" s="82" t="s">
        <v>1051</v>
      </c>
      <c r="D246" s="82" t="s">
        <v>100</v>
      </c>
      <c r="E246" s="82" t="s">
        <v>123</v>
      </c>
      <c r="F246" s="82" t="s">
        <v>1052</v>
      </c>
      <c r="G246" s="82" t="s">
        <v>698</v>
      </c>
      <c r="H246" s="82" t="s">
        <v>1053</v>
      </c>
      <c r="I246" s="82" t="s">
        <v>207</v>
      </c>
      <c r="J246" s="82" t="s">
        <v>239</v>
      </c>
      <c r="K246" s="83">
        <v>1.92</v>
      </c>
      <c r="L246" s="82" t="s">
        <v>102</v>
      </c>
      <c r="M246" s="84">
        <v>4.8000000000000001E-2</v>
      </c>
      <c r="N246" s="84">
        <v>3.5200000000000002E-2</v>
      </c>
      <c r="O246" s="83">
        <v>1839200</v>
      </c>
      <c r="P246" s="83">
        <v>102.49</v>
      </c>
      <c r="Q246" s="83">
        <v>0</v>
      </c>
      <c r="R246" s="83">
        <v>1884.9960799999999</v>
      </c>
      <c r="S246" s="84">
        <v>1.0800000000000001E-2</v>
      </c>
      <c r="T246" s="84">
        <f t="shared" si="4"/>
        <v>2.2942798148524171E-3</v>
      </c>
      <c r="U246" s="84">
        <f>R246/'סכום נכסי הקרן'!$C$42</f>
        <v>5.8075796544460414E-4</v>
      </c>
    </row>
    <row r="247" spans="2:21" s="85" customFormat="1">
      <c r="B247" s="82" t="s">
        <v>1054</v>
      </c>
      <c r="C247" s="82" t="s">
        <v>1055</v>
      </c>
      <c r="D247" s="82" t="s">
        <v>100</v>
      </c>
      <c r="E247" s="82" t="s">
        <v>123</v>
      </c>
      <c r="F247" s="82" t="s">
        <v>1056</v>
      </c>
      <c r="G247" s="82" t="s">
        <v>573</v>
      </c>
      <c r="H247" s="82" t="s">
        <v>1053</v>
      </c>
      <c r="I247" s="82" t="s">
        <v>207</v>
      </c>
      <c r="J247" s="82" t="s">
        <v>1057</v>
      </c>
      <c r="K247" s="83">
        <v>0</v>
      </c>
      <c r="L247" s="82" t="s">
        <v>102</v>
      </c>
      <c r="M247" s="84">
        <v>4.8500000000000001E-2</v>
      </c>
      <c r="N247" s="84">
        <v>-0.33610000000000001</v>
      </c>
      <c r="O247" s="83">
        <v>217490.62</v>
      </c>
      <c r="P247" s="83">
        <v>102.54</v>
      </c>
      <c r="Q247" s="83">
        <v>0</v>
      </c>
      <c r="R247" s="83">
        <v>223.01488174799999</v>
      </c>
      <c r="S247" s="84">
        <v>2.9000000000000001E-2</v>
      </c>
      <c r="T247" s="84">
        <f t="shared" si="4"/>
        <v>2.714374565734562E-4</v>
      </c>
      <c r="U247" s="84">
        <f>R247/'סכום נכסי הקרן'!$C$42</f>
        <v>6.8709781607523274E-5</v>
      </c>
    </row>
    <row r="248" spans="2:21" s="85" customFormat="1">
      <c r="B248" s="82" t="s">
        <v>1058</v>
      </c>
      <c r="C248" s="82" t="s">
        <v>1059</v>
      </c>
      <c r="D248" s="82" t="s">
        <v>100</v>
      </c>
      <c r="E248" s="82" t="s">
        <v>123</v>
      </c>
      <c r="F248" s="82" t="s">
        <v>1060</v>
      </c>
      <c r="G248" s="82" t="s">
        <v>656</v>
      </c>
      <c r="H248" s="82" t="s">
        <v>1053</v>
      </c>
      <c r="I248" s="82" t="s">
        <v>207</v>
      </c>
      <c r="J248" s="82" t="s">
        <v>1061</v>
      </c>
      <c r="K248" s="83">
        <v>2.56</v>
      </c>
      <c r="L248" s="82" t="s">
        <v>102</v>
      </c>
      <c r="M248" s="84">
        <v>4.8000000000000001E-2</v>
      </c>
      <c r="N248" s="84">
        <v>3.8100000000000002E-2</v>
      </c>
      <c r="O248" s="83">
        <v>3025408.68</v>
      </c>
      <c r="P248" s="83">
        <v>103.81</v>
      </c>
      <c r="Q248" s="83">
        <v>0</v>
      </c>
      <c r="R248" s="83">
        <v>3140.6767507079999</v>
      </c>
      <c r="S248" s="84">
        <v>2.0999999999999999E-3</v>
      </c>
      <c r="T248" s="84">
        <f t="shared" si="4"/>
        <v>3.8226027897764335E-3</v>
      </c>
      <c r="U248" s="84">
        <f>R248/'סכום נכסי הקרן'!$C$42</f>
        <v>9.6762696708650351E-4</v>
      </c>
    </row>
    <row r="249" spans="2:21" s="85" customFormat="1">
      <c r="B249" s="82" t="s">
        <v>1062</v>
      </c>
      <c r="C249" s="82" t="s">
        <v>1063</v>
      </c>
      <c r="D249" s="82" t="s">
        <v>100</v>
      </c>
      <c r="E249" s="82" t="s">
        <v>123</v>
      </c>
      <c r="F249" s="82" t="s">
        <v>1064</v>
      </c>
      <c r="G249" s="82" t="s">
        <v>823</v>
      </c>
      <c r="H249" s="82" t="s">
        <v>1065</v>
      </c>
      <c r="I249" s="82" t="s">
        <v>207</v>
      </c>
      <c r="J249" s="82" t="s">
        <v>940</v>
      </c>
      <c r="K249" s="83">
        <v>3.93</v>
      </c>
      <c r="L249" s="82" t="s">
        <v>102</v>
      </c>
      <c r="M249" s="84">
        <v>5.4800000000000001E-2</v>
      </c>
      <c r="N249" s="84">
        <v>5.3800000000000001E-2</v>
      </c>
      <c r="O249" s="83">
        <v>1228800</v>
      </c>
      <c r="P249" s="83">
        <v>102.01</v>
      </c>
      <c r="Q249" s="83">
        <v>0</v>
      </c>
      <c r="R249" s="83">
        <v>1253.4988800000001</v>
      </c>
      <c r="S249" s="84">
        <v>8.9999999999999998E-4</v>
      </c>
      <c r="T249" s="84">
        <f t="shared" si="4"/>
        <v>1.5256674583238987E-3</v>
      </c>
      <c r="U249" s="84">
        <f>R249/'סכום נכסי הקרן'!$C$42</f>
        <v>3.8619680272008311E-4</v>
      </c>
    </row>
    <row r="250" spans="2:21" s="85" customFormat="1">
      <c r="B250" s="82" t="s">
        <v>1066</v>
      </c>
      <c r="C250" s="82" t="s">
        <v>1067</v>
      </c>
      <c r="D250" s="82" t="s">
        <v>100</v>
      </c>
      <c r="E250" s="82" t="s">
        <v>123</v>
      </c>
      <c r="F250" s="82" t="s">
        <v>1064</v>
      </c>
      <c r="G250" s="82" t="s">
        <v>823</v>
      </c>
      <c r="H250" s="82" t="s">
        <v>1065</v>
      </c>
      <c r="I250" s="82" t="s">
        <v>207</v>
      </c>
      <c r="J250" s="82" t="s">
        <v>912</v>
      </c>
      <c r="K250" s="83">
        <v>1.82</v>
      </c>
      <c r="L250" s="82" t="s">
        <v>102</v>
      </c>
      <c r="M250" s="84">
        <v>4.2999999999999997E-2</v>
      </c>
      <c r="N250" s="84">
        <v>3.0499999999999999E-2</v>
      </c>
      <c r="O250" s="83">
        <v>2355525.2799999998</v>
      </c>
      <c r="P250" s="83">
        <v>103.5</v>
      </c>
      <c r="Q250" s="83">
        <v>0</v>
      </c>
      <c r="R250" s="83">
        <v>2437.9686648000002</v>
      </c>
      <c r="S250" s="84">
        <v>1.6999999999999999E-3</v>
      </c>
      <c r="T250" s="84">
        <f t="shared" si="4"/>
        <v>2.9673177341001892E-3</v>
      </c>
      <c r="U250" s="84">
        <f>R250/'סכום נכסי הקרן'!$C$42</f>
        <v>7.5112608275925232E-4</v>
      </c>
    </row>
    <row r="251" spans="2:21" s="85" customFormat="1">
      <c r="B251" s="82" t="s">
        <v>1068</v>
      </c>
      <c r="C251" s="82" t="s">
        <v>1069</v>
      </c>
      <c r="D251" s="82" t="s">
        <v>100</v>
      </c>
      <c r="E251" s="82" t="s">
        <v>123</v>
      </c>
      <c r="F251" s="82" t="s">
        <v>1070</v>
      </c>
      <c r="G251" s="82" t="s">
        <v>132</v>
      </c>
      <c r="H251" s="82" t="s">
        <v>1071</v>
      </c>
      <c r="I251" s="82" t="s">
        <v>150</v>
      </c>
      <c r="J251" s="82" t="s">
        <v>379</v>
      </c>
      <c r="K251" s="83">
        <v>2.54</v>
      </c>
      <c r="L251" s="82" t="s">
        <v>102</v>
      </c>
      <c r="M251" s="84">
        <v>3.85E-2</v>
      </c>
      <c r="N251" s="84">
        <v>3.3099999999999997E-2</v>
      </c>
      <c r="O251" s="83">
        <v>1418360.44</v>
      </c>
      <c r="P251" s="83">
        <v>102.33</v>
      </c>
      <c r="Q251" s="83">
        <v>0</v>
      </c>
      <c r="R251" s="83">
        <v>1451.408238252</v>
      </c>
      <c r="S251" s="84">
        <v>2.3E-3</v>
      </c>
      <c r="T251" s="84">
        <f t="shared" si="4"/>
        <v>1.7665483018575146E-3</v>
      </c>
      <c r="U251" s="84">
        <f>R251/'סכום נכסי הקרן'!$C$42</f>
        <v>4.4717169675852523E-4</v>
      </c>
    </row>
    <row r="252" spans="2:21" s="85" customFormat="1">
      <c r="B252" s="82" t="s">
        <v>1072</v>
      </c>
      <c r="C252" s="82" t="s">
        <v>1073</v>
      </c>
      <c r="D252" s="82" t="s">
        <v>100</v>
      </c>
      <c r="E252" s="82" t="s">
        <v>123</v>
      </c>
      <c r="F252" s="82" t="s">
        <v>1074</v>
      </c>
      <c r="G252" s="82" t="s">
        <v>588</v>
      </c>
      <c r="H252" s="82" t="s">
        <v>1075</v>
      </c>
      <c r="I252" s="82" t="s">
        <v>150</v>
      </c>
      <c r="J252" s="82" t="s">
        <v>1076</v>
      </c>
      <c r="K252" s="83">
        <v>0</v>
      </c>
      <c r="L252" s="82" t="s">
        <v>102</v>
      </c>
      <c r="M252" s="84">
        <v>0.03</v>
      </c>
      <c r="N252" s="84">
        <v>0</v>
      </c>
      <c r="O252" s="83">
        <v>744118.1</v>
      </c>
      <c r="P252" s="83">
        <v>18.809999999999999</v>
      </c>
      <c r="Q252" s="83">
        <v>0</v>
      </c>
      <c r="R252" s="83">
        <v>139.96861461</v>
      </c>
      <c r="S252" s="84">
        <v>9.1000000000000004E-3</v>
      </c>
      <c r="T252" s="84">
        <f t="shared" si="4"/>
        <v>1.7035959417622775E-4</v>
      </c>
      <c r="U252" s="84">
        <f>R252/'סכום נכסי הקרן'!$C$42</f>
        <v>4.3123637608309243E-5</v>
      </c>
    </row>
    <row r="253" spans="2:21" s="85" customFormat="1">
      <c r="B253" s="82" t="s">
        <v>1077</v>
      </c>
      <c r="C253" s="82" t="s">
        <v>1078</v>
      </c>
      <c r="D253" s="82" t="s">
        <v>100</v>
      </c>
      <c r="E253" s="82" t="s">
        <v>123</v>
      </c>
      <c r="F253" s="82" t="s">
        <v>1074</v>
      </c>
      <c r="G253" s="82" t="s">
        <v>588</v>
      </c>
      <c r="H253" s="82" t="s">
        <v>1075</v>
      </c>
      <c r="I253" s="82" t="s">
        <v>150</v>
      </c>
      <c r="J253" s="82" t="s">
        <v>1079</v>
      </c>
      <c r="K253" s="83">
        <v>1.8</v>
      </c>
      <c r="L253" s="82" t="s">
        <v>102</v>
      </c>
      <c r="M253" s="84">
        <v>3.95E-2</v>
      </c>
      <c r="N253" s="84">
        <v>0.249</v>
      </c>
      <c r="O253" s="83">
        <v>4295999.28</v>
      </c>
      <c r="P253" s="83">
        <v>72</v>
      </c>
      <c r="Q253" s="83">
        <v>0</v>
      </c>
      <c r="R253" s="83">
        <v>3093.1194816000002</v>
      </c>
      <c r="S253" s="84">
        <v>7.4000000000000003E-3</v>
      </c>
      <c r="T253" s="84">
        <f t="shared" si="4"/>
        <v>3.7647195486802567E-3</v>
      </c>
      <c r="U253" s="84">
        <f>R253/'סכום נכסי הקרן'!$C$42</f>
        <v>9.5297480778373008E-4</v>
      </c>
    </row>
    <row r="254" spans="2:21" s="85" customFormat="1">
      <c r="B254" s="82" t="s">
        <v>1080</v>
      </c>
      <c r="C254" s="82" t="s">
        <v>1081</v>
      </c>
      <c r="D254" s="82" t="s">
        <v>100</v>
      </c>
      <c r="E254" s="82" t="s">
        <v>123</v>
      </c>
      <c r="F254" s="82" t="s">
        <v>1082</v>
      </c>
      <c r="G254" s="82" t="s">
        <v>656</v>
      </c>
      <c r="H254" s="82" t="s">
        <v>212</v>
      </c>
      <c r="I254" s="82" t="s">
        <v>213</v>
      </c>
      <c r="J254" s="82" t="s">
        <v>1083</v>
      </c>
      <c r="K254" s="83">
        <v>0.52</v>
      </c>
      <c r="L254" s="82" t="s">
        <v>102</v>
      </c>
      <c r="M254" s="84">
        <v>5.4899999999999997E-2</v>
      </c>
      <c r="N254" s="84">
        <v>5.9200000000000003E-2</v>
      </c>
      <c r="O254" s="83">
        <v>6156883.2199999997</v>
      </c>
      <c r="P254" s="83">
        <v>102.33</v>
      </c>
      <c r="Q254" s="83">
        <v>0</v>
      </c>
      <c r="R254" s="83">
        <v>6300.3385990260003</v>
      </c>
      <c r="S254" s="84">
        <v>3.1899999999999998E-2</v>
      </c>
      <c r="T254" s="84">
        <f t="shared" si="4"/>
        <v>7.6683128563752286E-3</v>
      </c>
      <c r="U254" s="84">
        <f>R254/'סכום נכסי הקרן'!$C$42</f>
        <v>1.9411031488099687E-3</v>
      </c>
    </row>
    <row r="255" spans="2:21" s="85" customFormat="1">
      <c r="B255" s="82" t="s">
        <v>1084</v>
      </c>
      <c r="C255" s="82" t="s">
        <v>1085</v>
      </c>
      <c r="D255" s="82" t="s">
        <v>100</v>
      </c>
      <c r="E255" s="82" t="s">
        <v>123</v>
      </c>
      <c r="F255" s="82" t="s">
        <v>1086</v>
      </c>
      <c r="G255" s="82" t="s">
        <v>726</v>
      </c>
      <c r="H255" s="82" t="s">
        <v>212</v>
      </c>
      <c r="I255" s="82" t="s">
        <v>213</v>
      </c>
      <c r="J255" s="82" t="s">
        <v>324</v>
      </c>
      <c r="K255" s="83">
        <v>4.03</v>
      </c>
      <c r="L255" s="82" t="s">
        <v>102</v>
      </c>
      <c r="M255" s="84">
        <v>2.5000000000000001E-2</v>
      </c>
      <c r="N255" s="84">
        <v>3.56E-2</v>
      </c>
      <c r="O255" s="83">
        <v>1384000</v>
      </c>
      <c r="P255" s="83">
        <v>96.7</v>
      </c>
      <c r="Q255" s="83">
        <v>0</v>
      </c>
      <c r="R255" s="83">
        <v>1338.328</v>
      </c>
      <c r="S255" s="84">
        <v>5.4999999999999997E-3</v>
      </c>
      <c r="T255" s="84">
        <f t="shared" si="4"/>
        <v>1.6289152792571355E-3</v>
      </c>
      <c r="U255" s="84">
        <f>R255/'סכום נכסי הקרן'!$C$42</f>
        <v>4.1233223486467204E-4</v>
      </c>
    </row>
    <row r="256" spans="2:21" s="85" customFormat="1">
      <c r="B256" s="82" t="s">
        <v>1087</v>
      </c>
      <c r="C256" s="82">
        <v>11781510</v>
      </c>
      <c r="D256" s="82" t="s">
        <v>100</v>
      </c>
      <c r="E256" s="82" t="s">
        <v>123</v>
      </c>
      <c r="F256" s="82" t="s">
        <v>1070</v>
      </c>
      <c r="G256" s="82" t="s">
        <v>132</v>
      </c>
      <c r="H256" s="82" t="s">
        <v>212</v>
      </c>
      <c r="I256" s="82" t="s">
        <v>213</v>
      </c>
      <c r="J256" s="82" t="s">
        <v>1088</v>
      </c>
      <c r="K256" s="83">
        <v>4.28</v>
      </c>
      <c r="L256" s="82" t="s">
        <v>102</v>
      </c>
      <c r="M256" s="84">
        <v>3.6499999999999998E-2</v>
      </c>
      <c r="N256" s="84">
        <v>4.0300000000000002E-2</v>
      </c>
      <c r="O256" s="83">
        <v>1830000</v>
      </c>
      <c r="P256" s="83">
        <f t="shared" ref="P256:P257" si="6">R256*1000/O256*100</f>
        <v>99.297377049180326</v>
      </c>
      <c r="Q256" s="83">
        <v>0</v>
      </c>
      <c r="R256" s="83">
        <f>1817142/1000</f>
        <v>1817.1420000000001</v>
      </c>
      <c r="S256" s="84">
        <v>3.5000000000000001E-3</v>
      </c>
      <c r="T256" s="84">
        <f t="shared" si="4"/>
        <v>2.2116927751491934E-3</v>
      </c>
      <c r="U256" s="84">
        <f>R256/'סכום נכסי הקרן'!$C$42</f>
        <v>5.5985245913293296E-4</v>
      </c>
    </row>
    <row r="257" spans="2:21" s="85" customFormat="1">
      <c r="B257" s="82" t="s">
        <v>1087</v>
      </c>
      <c r="C257" s="82">
        <v>1178151</v>
      </c>
      <c r="D257" s="82" t="s">
        <v>100</v>
      </c>
      <c r="E257" s="82" t="s">
        <v>123</v>
      </c>
      <c r="F257" s="82" t="s">
        <v>1070</v>
      </c>
      <c r="G257" s="82" t="s">
        <v>132</v>
      </c>
      <c r="H257" s="82" t="s">
        <v>212</v>
      </c>
      <c r="I257" s="82" t="s">
        <v>213</v>
      </c>
      <c r="J257" s="82" t="s">
        <v>1088</v>
      </c>
      <c r="K257" s="83">
        <v>4.28</v>
      </c>
      <c r="L257" s="82" t="s">
        <v>102</v>
      </c>
      <c r="M257" s="84">
        <v>0</v>
      </c>
      <c r="N257" s="84">
        <v>0</v>
      </c>
      <c r="O257" s="83">
        <v>3384540</v>
      </c>
      <c r="P257" s="83">
        <f t="shared" si="6"/>
        <v>99.74</v>
      </c>
      <c r="Q257" s="83">
        <v>0</v>
      </c>
      <c r="R257" s="83">
        <f>3375740.196/1000</f>
        <v>3375.7401960000002</v>
      </c>
      <c r="S257" s="84">
        <v>0</v>
      </c>
      <c r="T257" s="84">
        <f t="shared" si="4"/>
        <v>4.1087048795712842E-3</v>
      </c>
      <c r="U257" s="84">
        <f>R257/'סכום נכסי הקרן'!$C$42</f>
        <v>1.0400488515066458E-3</v>
      </c>
    </row>
    <row r="258" spans="2:21" s="85" customFormat="1">
      <c r="B258" s="82" t="s">
        <v>1089</v>
      </c>
      <c r="C258" s="82" t="s">
        <v>1090</v>
      </c>
      <c r="D258" s="82" t="s">
        <v>100</v>
      </c>
      <c r="E258" s="82" t="s">
        <v>123</v>
      </c>
      <c r="F258" s="82" t="s">
        <v>1091</v>
      </c>
      <c r="G258" s="82" t="s">
        <v>698</v>
      </c>
      <c r="H258" s="82" t="s">
        <v>212</v>
      </c>
      <c r="I258" s="82" t="s">
        <v>213</v>
      </c>
      <c r="J258" s="82" t="s">
        <v>1092</v>
      </c>
      <c r="K258" s="83">
        <v>0</v>
      </c>
      <c r="L258" s="82" t="s">
        <v>102</v>
      </c>
      <c r="M258" s="84">
        <v>9.8500000000000004E-2</v>
      </c>
      <c r="N258" s="84">
        <v>0</v>
      </c>
      <c r="O258" s="83">
        <v>504561.75</v>
      </c>
      <c r="P258" s="83">
        <v>9.43</v>
      </c>
      <c r="Q258" s="83">
        <v>0</v>
      </c>
      <c r="R258" s="83">
        <v>47.580173025000001</v>
      </c>
      <c r="S258" s="84">
        <v>7.9000000000000008E-3</v>
      </c>
      <c r="T258" s="84">
        <f t="shared" si="4"/>
        <v>5.7911118074284259E-5</v>
      </c>
      <c r="U258" s="84">
        <f>R258/'סכום נכסי הקרן'!$C$42</f>
        <v>1.4659215886274542E-5</v>
      </c>
    </row>
    <row r="259" spans="2:21" s="85" customFormat="1">
      <c r="B259" s="82" t="s">
        <v>1093</v>
      </c>
      <c r="C259" s="82" t="s">
        <v>1094</v>
      </c>
      <c r="D259" s="82" t="s">
        <v>100</v>
      </c>
      <c r="E259" s="82" t="s">
        <v>123</v>
      </c>
      <c r="F259" s="82" t="s">
        <v>730</v>
      </c>
      <c r="G259" s="82" t="s">
        <v>698</v>
      </c>
      <c r="H259" s="82" t="s">
        <v>212</v>
      </c>
      <c r="I259" s="82" t="s">
        <v>213</v>
      </c>
      <c r="J259" s="82" t="s">
        <v>880</v>
      </c>
      <c r="K259" s="83">
        <v>3.52</v>
      </c>
      <c r="L259" s="82" t="s">
        <v>102</v>
      </c>
      <c r="M259" s="84">
        <v>3.9E-2</v>
      </c>
      <c r="N259" s="84">
        <v>4.3499999999999997E-2</v>
      </c>
      <c r="O259" s="83">
        <v>1281000</v>
      </c>
      <c r="P259" s="83">
        <v>100.1</v>
      </c>
      <c r="Q259" s="83">
        <v>0</v>
      </c>
      <c r="R259" s="83">
        <v>1282.2809999999999</v>
      </c>
      <c r="S259" s="84">
        <v>7.4999999999999997E-3</v>
      </c>
      <c r="T259" s="84">
        <f t="shared" si="4"/>
        <v>1.5606989566093804E-3</v>
      </c>
      <c r="U259" s="84">
        <f>R259/'סכום נכסי הקרן'!$C$42</f>
        <v>3.9506443148055374E-4</v>
      </c>
    </row>
    <row r="260" spans="2:21" s="85" customFormat="1">
      <c r="B260" s="82" t="s">
        <v>1095</v>
      </c>
      <c r="C260" s="82" t="s">
        <v>1096</v>
      </c>
      <c r="D260" s="82" t="s">
        <v>100</v>
      </c>
      <c r="E260" s="82" t="s">
        <v>123</v>
      </c>
      <c r="F260" s="82" t="s">
        <v>730</v>
      </c>
      <c r="G260" s="82" t="s">
        <v>698</v>
      </c>
      <c r="H260" s="82" t="s">
        <v>212</v>
      </c>
      <c r="I260" s="82" t="s">
        <v>213</v>
      </c>
      <c r="J260" s="82" t="s">
        <v>880</v>
      </c>
      <c r="K260" s="83">
        <v>3.02</v>
      </c>
      <c r="L260" s="82" t="s">
        <v>102</v>
      </c>
      <c r="M260" s="84">
        <v>4.9000000000000002E-2</v>
      </c>
      <c r="N260" s="84">
        <v>5.0200000000000002E-2</v>
      </c>
      <c r="O260" s="83">
        <v>1370000</v>
      </c>
      <c r="P260" s="83">
        <v>101.75</v>
      </c>
      <c r="Q260" s="83">
        <v>0</v>
      </c>
      <c r="R260" s="83">
        <v>1393.9749999999999</v>
      </c>
      <c r="S260" s="84">
        <v>1.09E-2</v>
      </c>
      <c r="T260" s="84">
        <f t="shared" si="4"/>
        <v>1.6966447510643619E-3</v>
      </c>
      <c r="U260" s="84">
        <f>R260/'סכום נכסי הקרן'!$C$42</f>
        <v>4.2947680022795696E-4</v>
      </c>
    </row>
    <row r="261" spans="2:21" s="85" customFormat="1">
      <c r="B261" s="82" t="s">
        <v>1097</v>
      </c>
      <c r="C261" s="82">
        <v>43402120</v>
      </c>
      <c r="D261" s="82" t="s">
        <v>100</v>
      </c>
      <c r="E261" s="82" t="s">
        <v>123</v>
      </c>
      <c r="F261" s="82" t="s">
        <v>1098</v>
      </c>
      <c r="G261" s="82" t="s">
        <v>698</v>
      </c>
      <c r="H261" s="82" t="s">
        <v>212</v>
      </c>
      <c r="I261" s="82" t="s">
        <v>213</v>
      </c>
      <c r="J261" s="82" t="s">
        <v>1099</v>
      </c>
      <c r="K261" s="83">
        <v>3.93</v>
      </c>
      <c r="L261" s="82" t="s">
        <v>102</v>
      </c>
      <c r="M261" s="84">
        <v>3.95E-2</v>
      </c>
      <c r="N261" s="84">
        <v>5.5E-2</v>
      </c>
      <c r="O261" s="83">
        <v>1100000</v>
      </c>
      <c r="P261" s="83">
        <f>R261*1000/O261*100</f>
        <v>94.622076502732227</v>
      </c>
      <c r="Q261" s="83">
        <v>0</v>
      </c>
      <c r="R261" s="83">
        <f>1049.18-8.33715846994542</f>
        <v>1040.8428415300546</v>
      </c>
      <c r="S261" s="84">
        <v>1.2999999999999999E-3</v>
      </c>
      <c r="T261" s="84">
        <f t="shared" si="4"/>
        <v>1.2668380306425026E-3</v>
      </c>
      <c r="U261" s="84">
        <f>R261/'סכום נכסי הקרן'!$C$42</f>
        <v>3.2067852947183581E-4</v>
      </c>
    </row>
    <row r="262" spans="2:21" s="85" customFormat="1">
      <c r="B262" s="82" t="s">
        <v>1100</v>
      </c>
      <c r="C262" s="82" t="s">
        <v>1101</v>
      </c>
      <c r="D262" s="82" t="s">
        <v>100</v>
      </c>
      <c r="E262" s="82" t="s">
        <v>123</v>
      </c>
      <c r="F262" s="82" t="s">
        <v>1102</v>
      </c>
      <c r="G262" s="82" t="s">
        <v>698</v>
      </c>
      <c r="H262" s="82" t="s">
        <v>212</v>
      </c>
      <c r="I262" s="82" t="s">
        <v>213</v>
      </c>
      <c r="J262" s="82" t="s">
        <v>440</v>
      </c>
      <c r="K262" s="83">
        <v>3.39</v>
      </c>
      <c r="L262" s="82" t="s">
        <v>102</v>
      </c>
      <c r="M262" s="84">
        <v>7.0000000000000007E-2</v>
      </c>
      <c r="N262" s="84">
        <v>6.9400000000000003E-2</v>
      </c>
      <c r="O262" s="83">
        <v>1400000</v>
      </c>
      <c r="P262" s="83">
        <v>101.01</v>
      </c>
      <c r="Q262" s="83">
        <v>0</v>
      </c>
      <c r="R262" s="83">
        <v>1414.14</v>
      </c>
      <c r="S262" s="84">
        <v>1.7100000000000001E-2</v>
      </c>
      <c r="T262" s="84">
        <f t="shared" si="4"/>
        <v>1.7211881190625062E-3</v>
      </c>
      <c r="U262" s="84">
        <f>R262/'סכום נכסי הקרן'!$C$42</f>
        <v>4.3568953695321877E-4</v>
      </c>
    </row>
    <row r="263" spans="2:21" s="85" customFormat="1">
      <c r="B263" s="82" t="s">
        <v>1103</v>
      </c>
      <c r="C263" s="82">
        <v>42101910</v>
      </c>
      <c r="D263" s="82" t="s">
        <v>100</v>
      </c>
      <c r="E263" s="82" t="s">
        <v>123</v>
      </c>
      <c r="F263" s="82" t="s">
        <v>1104</v>
      </c>
      <c r="G263" s="82" t="s">
        <v>698</v>
      </c>
      <c r="H263" s="82" t="s">
        <v>212</v>
      </c>
      <c r="I263" s="82" t="s">
        <v>213</v>
      </c>
      <c r="J263" s="82" t="s">
        <v>375</v>
      </c>
      <c r="K263" s="83">
        <v>1.27</v>
      </c>
      <c r="L263" s="82" t="s">
        <v>102</v>
      </c>
      <c r="M263" s="84">
        <v>4.6800000000000001E-2</v>
      </c>
      <c r="N263" s="84">
        <v>3.6900000000000002E-2</v>
      </c>
      <c r="O263" s="83">
        <v>1110000</v>
      </c>
      <c r="P263" s="83">
        <f>R263*1000/O263*100</f>
        <v>102.39885245901638</v>
      </c>
      <c r="Q263" s="83">
        <v>0</v>
      </c>
      <c r="R263" s="83">
        <f>1141.524-4.89673770491799</f>
        <v>1136.6272622950819</v>
      </c>
      <c r="S263" s="84">
        <v>1.11E-2</v>
      </c>
      <c r="T263" s="84">
        <f t="shared" si="4"/>
        <v>1.3834198450399804E-3</v>
      </c>
      <c r="U263" s="84">
        <f>R263/'סכום נכסי הקרן'!$C$42</f>
        <v>3.5018923557621521E-4</v>
      </c>
    </row>
    <row r="264" spans="2:21" s="85" customFormat="1">
      <c r="B264" s="82" t="s">
        <v>1105</v>
      </c>
      <c r="C264" s="82">
        <v>42102330</v>
      </c>
      <c r="D264" s="82" t="s">
        <v>100</v>
      </c>
      <c r="E264" s="82" t="s">
        <v>123</v>
      </c>
      <c r="F264" s="82" t="s">
        <v>1104</v>
      </c>
      <c r="G264" s="82" t="s">
        <v>698</v>
      </c>
      <c r="H264" s="82" t="s">
        <v>212</v>
      </c>
      <c r="I264" s="82" t="s">
        <v>213</v>
      </c>
      <c r="J264" s="82" t="s">
        <v>664</v>
      </c>
      <c r="K264" s="83">
        <v>2.88</v>
      </c>
      <c r="L264" s="82" t="s">
        <v>102</v>
      </c>
      <c r="M264" s="84">
        <v>4.53E-2</v>
      </c>
      <c r="N264" s="84">
        <v>4.2900000000000001E-2</v>
      </c>
      <c r="O264" s="83">
        <v>1100000</v>
      </c>
      <c r="P264" s="83">
        <f>R264*1000/O264*100</f>
        <v>100.73245901639342</v>
      </c>
      <c r="Q264" s="83">
        <v>0</v>
      </c>
      <c r="R264" s="83">
        <f>1116.83-8.77295081967214</f>
        <v>1108.0570491803278</v>
      </c>
      <c r="S264" s="84">
        <v>5.4999999999999997E-3</v>
      </c>
      <c r="T264" s="84">
        <f t="shared" si="4"/>
        <v>1.3486462643674878E-3</v>
      </c>
      <c r="U264" s="84">
        <f>R264/'סכום נכסי הקרן'!$C$42</f>
        <v>3.4138689427859118E-4</v>
      </c>
    </row>
    <row r="265" spans="2:21" s="85" customFormat="1">
      <c r="B265" s="82" t="s">
        <v>1106</v>
      </c>
      <c r="C265" s="82" t="s">
        <v>1107</v>
      </c>
      <c r="D265" s="82" t="s">
        <v>100</v>
      </c>
      <c r="E265" s="82" t="s">
        <v>123</v>
      </c>
      <c r="F265" s="82" t="s">
        <v>1108</v>
      </c>
      <c r="G265" s="82" t="s">
        <v>854</v>
      </c>
      <c r="H265" s="82" t="s">
        <v>212</v>
      </c>
      <c r="I265" s="82" t="s">
        <v>213</v>
      </c>
      <c r="J265" s="82" t="s">
        <v>1099</v>
      </c>
      <c r="K265" s="83">
        <v>3.62</v>
      </c>
      <c r="L265" s="82" t="s">
        <v>102</v>
      </c>
      <c r="M265" s="84">
        <v>1.9900000000000001E-2</v>
      </c>
      <c r="N265" s="84">
        <v>3.1399999999999997E-2</v>
      </c>
      <c r="O265" s="83">
        <v>1256000</v>
      </c>
      <c r="P265" s="83">
        <v>96.5</v>
      </c>
      <c r="Q265" s="83">
        <v>0</v>
      </c>
      <c r="R265" s="83">
        <v>1212.04</v>
      </c>
      <c r="S265" s="84">
        <v>8.3999999999999995E-3</v>
      </c>
      <c r="T265" s="84">
        <f t="shared" si="4"/>
        <v>1.4752067318854708E-3</v>
      </c>
      <c r="U265" s="84">
        <f>R265/'סכום נכסי הקרן'!$C$42</f>
        <v>3.7342352692716369E-4</v>
      </c>
    </row>
    <row r="266" spans="2:21" s="85" customFormat="1">
      <c r="B266" s="82" t="s">
        <v>1109</v>
      </c>
      <c r="C266" s="82" t="s">
        <v>1110</v>
      </c>
      <c r="D266" s="82" t="s">
        <v>100</v>
      </c>
      <c r="E266" s="82" t="s">
        <v>123</v>
      </c>
      <c r="F266" s="82" t="s">
        <v>1111</v>
      </c>
      <c r="G266" s="82" t="s">
        <v>573</v>
      </c>
      <c r="H266" s="82" t="s">
        <v>212</v>
      </c>
      <c r="I266" s="82" t="s">
        <v>213</v>
      </c>
      <c r="J266" s="82" t="s">
        <v>1112</v>
      </c>
      <c r="K266" s="83">
        <v>0.75</v>
      </c>
      <c r="L266" s="82" t="s">
        <v>102</v>
      </c>
      <c r="M266" s="84">
        <v>2.9000000000000001E-2</v>
      </c>
      <c r="N266" s="84">
        <v>1.83E-2</v>
      </c>
      <c r="O266" s="83">
        <v>1068924.7</v>
      </c>
      <c r="P266" s="83">
        <v>101.52</v>
      </c>
      <c r="Q266" s="83">
        <v>0</v>
      </c>
      <c r="R266" s="83">
        <v>1085.17235544</v>
      </c>
      <c r="S266" s="84">
        <v>3.3000000000000002E-2</v>
      </c>
      <c r="T266" s="84">
        <f t="shared" si="4"/>
        <v>1.3207926834106968E-3</v>
      </c>
      <c r="U266" s="84">
        <f>R266/'סכום נכסי הקרן'!$C$42</f>
        <v>3.3433623336875229E-4</v>
      </c>
    </row>
    <row r="267" spans="2:21" s="85" customFormat="1">
      <c r="B267" s="82" t="s">
        <v>1113</v>
      </c>
      <c r="C267" s="82" t="s">
        <v>1114</v>
      </c>
      <c r="D267" s="82" t="s">
        <v>100</v>
      </c>
      <c r="E267" s="82" t="s">
        <v>123</v>
      </c>
      <c r="F267" s="82" t="s">
        <v>1115</v>
      </c>
      <c r="G267" s="82" t="s">
        <v>698</v>
      </c>
      <c r="H267" s="82" t="s">
        <v>212</v>
      </c>
      <c r="I267" s="82" t="s">
        <v>213</v>
      </c>
      <c r="J267" s="82" t="s">
        <v>1116</v>
      </c>
      <c r="K267" s="83">
        <v>1.72</v>
      </c>
      <c r="L267" s="82" t="s">
        <v>102</v>
      </c>
      <c r="M267" s="84">
        <v>3.56E-2</v>
      </c>
      <c r="N267" s="84">
        <v>3.4000000000000002E-2</v>
      </c>
      <c r="O267" s="83">
        <v>396538</v>
      </c>
      <c r="P267" s="83">
        <v>101.06</v>
      </c>
      <c r="Q267" s="83">
        <v>0</v>
      </c>
      <c r="R267" s="83">
        <v>400.74130280000003</v>
      </c>
      <c r="S267" s="84">
        <v>3.3E-3</v>
      </c>
      <c r="T267" s="84">
        <f t="shared" ref="T267:T299" si="7">R267/$R$11</f>
        <v>4.877531002566862E-4</v>
      </c>
      <c r="U267" s="84">
        <f>R267/'סכום נכסי הקרן'!$C$42</f>
        <v>1.2346641255813544E-4</v>
      </c>
    </row>
    <row r="268" spans="2:21" s="85" customFormat="1">
      <c r="B268" s="86" t="s">
        <v>357</v>
      </c>
      <c r="K268" s="87">
        <v>2.42</v>
      </c>
      <c r="N268" s="88">
        <v>3.9300000000000002E-2</v>
      </c>
      <c r="O268" s="87">
        <v>50984836.740000002</v>
      </c>
      <c r="Q268" s="87">
        <v>0</v>
      </c>
      <c r="R268" s="87">
        <v>45417.182127842003</v>
      </c>
      <c r="T268" s="88">
        <f t="shared" si="7"/>
        <v>5.5278483233441984E-2</v>
      </c>
      <c r="U268" s="88">
        <f>R268/'סכום נכסי הקרן'!$C$42</f>
        <v>1.3992809093158729E-2</v>
      </c>
    </row>
    <row r="269" spans="2:21" s="85" customFormat="1">
      <c r="B269" s="82" t="s">
        <v>1117</v>
      </c>
      <c r="C269" s="82" t="s">
        <v>1118</v>
      </c>
      <c r="D269" s="82" t="s">
        <v>100</v>
      </c>
      <c r="E269" s="82" t="s">
        <v>123</v>
      </c>
      <c r="F269" s="82" t="s">
        <v>362</v>
      </c>
      <c r="G269" s="82" t="s">
        <v>363</v>
      </c>
      <c r="H269" s="82" t="s">
        <v>206</v>
      </c>
      <c r="I269" s="82" t="s">
        <v>207</v>
      </c>
      <c r="J269" s="82" t="s">
        <v>295</v>
      </c>
      <c r="K269" s="83">
        <v>1.36</v>
      </c>
      <c r="L269" s="82" t="s">
        <v>102</v>
      </c>
      <c r="M269" s="84">
        <v>2.9000000000000001E-2</v>
      </c>
      <c r="N269" s="84">
        <v>3.2000000000000001E-2</v>
      </c>
      <c r="O269" s="83">
        <v>10080925</v>
      </c>
      <c r="P269" s="83">
        <v>88.8</v>
      </c>
      <c r="Q269" s="83">
        <v>0</v>
      </c>
      <c r="R269" s="83">
        <v>8951.8613999999998</v>
      </c>
      <c r="S269" s="84">
        <v>1.14E-2</v>
      </c>
      <c r="T269" s="84">
        <f t="shared" si="7"/>
        <v>1.0895553117212053E-2</v>
      </c>
      <c r="U269" s="84">
        <f>R269/'סכום נכסי הקרן'!$C$42</f>
        <v>2.7580242042763744E-3</v>
      </c>
    </row>
    <row r="270" spans="2:21" s="85" customFormat="1">
      <c r="B270" s="82" t="s">
        <v>1119</v>
      </c>
      <c r="C270" s="82" t="s">
        <v>1120</v>
      </c>
      <c r="D270" s="82" t="s">
        <v>100</v>
      </c>
      <c r="E270" s="82" t="s">
        <v>123</v>
      </c>
      <c r="F270" s="82" t="s">
        <v>362</v>
      </c>
      <c r="G270" s="82" t="s">
        <v>363</v>
      </c>
      <c r="H270" s="82" t="s">
        <v>206</v>
      </c>
      <c r="I270" s="82" t="s">
        <v>207</v>
      </c>
      <c r="J270" s="82" t="s">
        <v>1121</v>
      </c>
      <c r="K270" s="83">
        <v>3.84</v>
      </c>
      <c r="L270" s="82" t="s">
        <v>102</v>
      </c>
      <c r="M270" s="84">
        <v>2.47E-2</v>
      </c>
      <c r="N270" s="84">
        <v>3.6400000000000002E-2</v>
      </c>
      <c r="O270" s="83">
        <v>4425000</v>
      </c>
      <c r="P270" s="83">
        <v>88.4</v>
      </c>
      <c r="Q270" s="83">
        <v>0</v>
      </c>
      <c r="R270" s="83">
        <v>3911.7</v>
      </c>
      <c r="S270" s="84">
        <v>1.5599999999999999E-2</v>
      </c>
      <c r="T270" s="84">
        <f t="shared" si="7"/>
        <v>4.7610360822385369E-3</v>
      </c>
      <c r="U270" s="84">
        <f>R270/'סכום נכסי הקרן'!$C$42</f>
        <v>1.2051754152346342E-3</v>
      </c>
    </row>
    <row r="271" spans="2:21" s="85" customFormat="1">
      <c r="B271" s="82" t="s">
        <v>1122</v>
      </c>
      <c r="C271" s="82" t="s">
        <v>1123</v>
      </c>
      <c r="D271" s="82" t="s">
        <v>100</v>
      </c>
      <c r="E271" s="82" t="s">
        <v>123</v>
      </c>
      <c r="F271" s="82" t="s">
        <v>803</v>
      </c>
      <c r="G271" s="82" t="s">
        <v>800</v>
      </c>
      <c r="H271" s="82" t="s">
        <v>506</v>
      </c>
      <c r="I271" s="82" t="s">
        <v>207</v>
      </c>
      <c r="J271" s="82" t="s">
        <v>499</v>
      </c>
      <c r="K271" s="83">
        <v>5.88</v>
      </c>
      <c r="L271" s="82" t="s">
        <v>102</v>
      </c>
      <c r="M271" s="84">
        <v>2.6700000000000002E-2</v>
      </c>
      <c r="N271" s="84">
        <v>3.5400000000000001E-2</v>
      </c>
      <c r="O271" s="83">
        <v>3561000</v>
      </c>
      <c r="P271" s="83">
        <v>93</v>
      </c>
      <c r="Q271" s="83">
        <v>0</v>
      </c>
      <c r="R271" s="83">
        <v>3311.73</v>
      </c>
      <c r="S271" s="84">
        <v>1.78E-2</v>
      </c>
      <c r="T271" s="84">
        <f t="shared" si="7"/>
        <v>4.0307963352587952E-3</v>
      </c>
      <c r="U271" s="84">
        <f>R271/'סכום נכסי הקרן'!$C$42</f>
        <v>1.0203276268361571E-3</v>
      </c>
    </row>
    <row r="272" spans="2:21" s="85" customFormat="1">
      <c r="B272" s="82" t="s">
        <v>1124</v>
      </c>
      <c r="C272" s="82" t="s">
        <v>1125</v>
      </c>
      <c r="D272" s="82" t="s">
        <v>100</v>
      </c>
      <c r="E272" s="82" t="s">
        <v>123</v>
      </c>
      <c r="F272" s="82" t="s">
        <v>1126</v>
      </c>
      <c r="G272" s="82" t="s">
        <v>823</v>
      </c>
      <c r="H272" s="82" t="s">
        <v>506</v>
      </c>
      <c r="I272" s="82" t="s">
        <v>207</v>
      </c>
      <c r="J272" s="82" t="s">
        <v>1127</v>
      </c>
      <c r="K272" s="83">
        <v>4.5599999999999996</v>
      </c>
      <c r="L272" s="82" t="s">
        <v>102</v>
      </c>
      <c r="M272" s="84">
        <v>3.7699999999999997E-2</v>
      </c>
      <c r="N272" s="84">
        <v>2.93E-2</v>
      </c>
      <c r="O272" s="83">
        <v>607200.37</v>
      </c>
      <c r="P272" s="83">
        <v>98.59</v>
      </c>
      <c r="Q272" s="83">
        <v>0</v>
      </c>
      <c r="R272" s="83">
        <v>598.63884478299997</v>
      </c>
      <c r="S272" s="84">
        <v>4.5999999999999999E-3</v>
      </c>
      <c r="T272" s="84">
        <f t="shared" si="7"/>
        <v>7.2861956188906556E-4</v>
      </c>
      <c r="U272" s="84">
        <f>R272/'סכום נכסי הקרן'!$C$42</f>
        <v>1.8443766606256456E-4</v>
      </c>
    </row>
    <row r="273" spans="2:21" s="85" customFormat="1">
      <c r="B273" s="82" t="s">
        <v>1128</v>
      </c>
      <c r="C273" s="82" t="s">
        <v>1129</v>
      </c>
      <c r="D273" s="82" t="s">
        <v>100</v>
      </c>
      <c r="E273" s="82" t="s">
        <v>123</v>
      </c>
      <c r="F273" s="82" t="s">
        <v>1126</v>
      </c>
      <c r="G273" s="82" t="s">
        <v>823</v>
      </c>
      <c r="H273" s="82" t="s">
        <v>506</v>
      </c>
      <c r="I273" s="82" t="s">
        <v>207</v>
      </c>
      <c r="J273" s="82" t="s">
        <v>367</v>
      </c>
      <c r="K273" s="83">
        <v>1.69</v>
      </c>
      <c r="L273" s="82" t="s">
        <v>102</v>
      </c>
      <c r="M273" s="84">
        <v>3.49E-2</v>
      </c>
      <c r="N273" s="84">
        <v>3.8899999999999997E-2</v>
      </c>
      <c r="O273" s="83">
        <v>6314121.4299999997</v>
      </c>
      <c r="P273" s="83">
        <v>88.88</v>
      </c>
      <c r="Q273" s="83">
        <v>0</v>
      </c>
      <c r="R273" s="83">
        <v>5611.9911269840004</v>
      </c>
      <c r="S273" s="84">
        <v>4.7000000000000002E-3</v>
      </c>
      <c r="T273" s="84">
        <f t="shared" si="7"/>
        <v>6.8305064930269032E-3</v>
      </c>
      <c r="U273" s="84">
        <f>R273/'סכום נכסי הקרן'!$C$42</f>
        <v>1.7290266985597123E-3</v>
      </c>
    </row>
    <row r="274" spans="2:21" s="85" customFormat="1">
      <c r="B274" s="82" t="s">
        <v>1130</v>
      </c>
      <c r="C274" s="82" t="s">
        <v>1131</v>
      </c>
      <c r="D274" s="82" t="s">
        <v>100</v>
      </c>
      <c r="E274" s="82" t="s">
        <v>123</v>
      </c>
      <c r="F274" s="82" t="s">
        <v>1132</v>
      </c>
      <c r="G274" s="82" t="s">
        <v>823</v>
      </c>
      <c r="H274" s="82" t="s">
        <v>613</v>
      </c>
      <c r="I274" s="82" t="s">
        <v>150</v>
      </c>
      <c r="J274" s="82" t="s">
        <v>1133</v>
      </c>
      <c r="K274" s="83">
        <v>3.95</v>
      </c>
      <c r="L274" s="82" t="s">
        <v>102</v>
      </c>
      <c r="M274" s="84">
        <v>5.4800000000000001E-2</v>
      </c>
      <c r="N274" s="84">
        <v>4.8599999999999997E-2</v>
      </c>
      <c r="O274" s="83">
        <v>1266795.76</v>
      </c>
      <c r="P274" s="83">
        <v>94.27</v>
      </c>
      <c r="Q274" s="83">
        <v>0</v>
      </c>
      <c r="R274" s="83">
        <v>1194.208362952</v>
      </c>
      <c r="S274" s="84">
        <v>5.3E-3</v>
      </c>
      <c r="T274" s="84">
        <f t="shared" si="7"/>
        <v>1.4535033631734252E-3</v>
      </c>
      <c r="U274" s="84">
        <f>R274/'סכום נכסי הקרן'!$C$42</f>
        <v>3.6792968778212788E-4</v>
      </c>
    </row>
    <row r="275" spans="2:21" s="85" customFormat="1">
      <c r="B275" s="82" t="s">
        <v>1134</v>
      </c>
      <c r="C275" s="82" t="s">
        <v>1135</v>
      </c>
      <c r="D275" s="82" t="s">
        <v>100</v>
      </c>
      <c r="E275" s="82" t="s">
        <v>123</v>
      </c>
      <c r="F275" s="82" t="s">
        <v>1136</v>
      </c>
      <c r="G275" s="82" t="s">
        <v>588</v>
      </c>
      <c r="H275" s="82" t="s">
        <v>613</v>
      </c>
      <c r="I275" s="82" t="s">
        <v>150</v>
      </c>
      <c r="J275" s="82" t="s">
        <v>468</v>
      </c>
      <c r="K275" s="83">
        <v>4.34</v>
      </c>
      <c r="L275" s="82" t="s">
        <v>102</v>
      </c>
      <c r="M275" s="84">
        <v>4.2999999999999997E-2</v>
      </c>
      <c r="N275" s="84">
        <v>7.2599999999999998E-2</v>
      </c>
      <c r="O275" s="83">
        <v>1250208.42</v>
      </c>
      <c r="P275" s="83">
        <v>89.48</v>
      </c>
      <c r="Q275" s="83">
        <v>0</v>
      </c>
      <c r="R275" s="83">
        <v>1118.686494216</v>
      </c>
      <c r="S275" s="84">
        <v>1E-3</v>
      </c>
      <c r="T275" s="84">
        <f t="shared" si="7"/>
        <v>1.3615836499924097E-3</v>
      </c>
      <c r="U275" s="84">
        <f>R275/'סכום נכסי הקרן'!$C$42</f>
        <v>3.4466177370047425E-4</v>
      </c>
    </row>
    <row r="276" spans="2:21" s="85" customFormat="1">
      <c r="B276" s="82" t="s">
        <v>1137</v>
      </c>
      <c r="C276" s="82" t="s">
        <v>1138</v>
      </c>
      <c r="D276" s="82" t="s">
        <v>100</v>
      </c>
      <c r="E276" s="82" t="s">
        <v>123</v>
      </c>
      <c r="F276" s="82" t="s">
        <v>1139</v>
      </c>
      <c r="G276" s="82" t="s">
        <v>129</v>
      </c>
      <c r="H276" s="82" t="s">
        <v>632</v>
      </c>
      <c r="I276" s="82" t="s">
        <v>207</v>
      </c>
      <c r="J276" s="82" t="s">
        <v>364</v>
      </c>
      <c r="K276" s="83">
        <v>2.15</v>
      </c>
      <c r="L276" s="82" t="s">
        <v>102</v>
      </c>
      <c r="M276" s="84">
        <v>3.3700000000000001E-2</v>
      </c>
      <c r="N276" s="84">
        <v>3.73E-2</v>
      </c>
      <c r="O276" s="83">
        <v>4932485.53</v>
      </c>
      <c r="P276" s="83">
        <v>90.28</v>
      </c>
      <c r="Q276" s="83">
        <v>0</v>
      </c>
      <c r="R276" s="83">
        <v>4453.0479364840003</v>
      </c>
      <c r="S276" s="84">
        <v>1.7600000000000001E-2</v>
      </c>
      <c r="T276" s="84">
        <f t="shared" si="7"/>
        <v>5.4199253269775769E-3</v>
      </c>
      <c r="U276" s="84">
        <f>R276/'סכום נכסי הקרן'!$C$42</f>
        <v>1.3719620359209134E-3</v>
      </c>
    </row>
    <row r="277" spans="2:21" s="85" customFormat="1">
      <c r="B277" s="82" t="s">
        <v>1140</v>
      </c>
      <c r="C277" s="82" t="s">
        <v>1141</v>
      </c>
      <c r="D277" s="82" t="s">
        <v>100</v>
      </c>
      <c r="E277" s="82" t="s">
        <v>123</v>
      </c>
      <c r="F277" s="82" t="s">
        <v>1142</v>
      </c>
      <c r="G277" s="82" t="s">
        <v>823</v>
      </c>
      <c r="H277" s="82" t="s">
        <v>645</v>
      </c>
      <c r="I277" s="82" t="s">
        <v>150</v>
      </c>
      <c r="J277" s="82" t="s">
        <v>912</v>
      </c>
      <c r="K277" s="83">
        <v>4.42</v>
      </c>
      <c r="L277" s="82" t="s">
        <v>102</v>
      </c>
      <c r="M277" s="84">
        <v>4.6899999999999997E-2</v>
      </c>
      <c r="N277" s="84">
        <v>5.1299999999999998E-2</v>
      </c>
      <c r="O277" s="83">
        <v>3853742.52</v>
      </c>
      <c r="P277" s="83">
        <v>89.07</v>
      </c>
      <c r="Q277" s="83">
        <v>0</v>
      </c>
      <c r="R277" s="83">
        <v>3432.5284625640002</v>
      </c>
      <c r="S277" s="84">
        <v>2.3999999999999998E-3</v>
      </c>
      <c r="T277" s="84">
        <f t="shared" si="7"/>
        <v>4.1778234178433873E-3</v>
      </c>
      <c r="U277" s="84">
        <f>R277/'סכום נכסי הקרן'!$C$42</f>
        <v>1.0575450354514072E-3</v>
      </c>
    </row>
    <row r="278" spans="2:21" s="85" customFormat="1">
      <c r="B278" s="82" t="s">
        <v>1143</v>
      </c>
      <c r="C278" s="82" t="s">
        <v>1144</v>
      </c>
      <c r="D278" s="82" t="s">
        <v>100</v>
      </c>
      <c r="E278" s="82" t="s">
        <v>123</v>
      </c>
      <c r="F278" s="82" t="s">
        <v>953</v>
      </c>
      <c r="G278" s="82" t="s">
        <v>459</v>
      </c>
      <c r="H278" s="82" t="s">
        <v>676</v>
      </c>
      <c r="I278" s="82" t="s">
        <v>207</v>
      </c>
      <c r="J278" s="82" t="s">
        <v>1145</v>
      </c>
      <c r="K278" s="83">
        <v>2.4300000000000002</v>
      </c>
      <c r="L278" s="82" t="s">
        <v>102</v>
      </c>
      <c r="M278" s="84">
        <v>4.7E-2</v>
      </c>
      <c r="N278" s="84">
        <v>4.7600000000000003E-2</v>
      </c>
      <c r="O278" s="83">
        <v>941313.34</v>
      </c>
      <c r="P278" s="83">
        <v>87.02</v>
      </c>
      <c r="Q278" s="83">
        <v>0</v>
      </c>
      <c r="R278" s="83">
        <v>819.13086846800002</v>
      </c>
      <c r="S278" s="84">
        <v>1.6999999999999999E-3</v>
      </c>
      <c r="T278" s="84">
        <f t="shared" si="7"/>
        <v>9.9698637954125763E-4</v>
      </c>
      <c r="U278" s="84">
        <f>R278/'סכום נכסי הקרן'!$C$42</f>
        <v>2.5237016758376883E-4</v>
      </c>
    </row>
    <row r="279" spans="2:21" s="85" customFormat="1">
      <c r="B279" s="82" t="s">
        <v>1146</v>
      </c>
      <c r="C279" s="82" t="s">
        <v>1147</v>
      </c>
      <c r="D279" s="82" t="s">
        <v>100</v>
      </c>
      <c r="E279" s="82" t="s">
        <v>123</v>
      </c>
      <c r="F279" s="82" t="s">
        <v>953</v>
      </c>
      <c r="G279" s="82" t="s">
        <v>459</v>
      </c>
      <c r="H279" s="82" t="s">
        <v>676</v>
      </c>
      <c r="I279" s="82" t="s">
        <v>207</v>
      </c>
      <c r="J279" s="82" t="s">
        <v>855</v>
      </c>
      <c r="K279" s="83">
        <v>0.73</v>
      </c>
      <c r="L279" s="82" t="s">
        <v>102</v>
      </c>
      <c r="M279" s="84">
        <v>6.7000000000000004E-2</v>
      </c>
      <c r="N279" s="84">
        <v>4.2500000000000003E-2</v>
      </c>
      <c r="O279" s="83">
        <v>3465412.45</v>
      </c>
      <c r="P279" s="83">
        <v>84.79</v>
      </c>
      <c r="Q279" s="83">
        <v>0</v>
      </c>
      <c r="R279" s="83">
        <v>2938.3232163550001</v>
      </c>
      <c r="S279" s="84">
        <v>4.1000000000000003E-3</v>
      </c>
      <c r="T279" s="84">
        <f t="shared" si="7"/>
        <v>3.5763128190672462E-3</v>
      </c>
      <c r="U279" s="84">
        <f>R279/'סכום נכסי הקרן'!$C$42</f>
        <v>9.0528284438075605E-4</v>
      </c>
    </row>
    <row r="280" spans="2:21" s="85" customFormat="1">
      <c r="B280" s="82" t="s">
        <v>1148</v>
      </c>
      <c r="C280" s="82" t="s">
        <v>1149</v>
      </c>
      <c r="D280" s="82" t="s">
        <v>100</v>
      </c>
      <c r="E280" s="82" t="s">
        <v>123</v>
      </c>
      <c r="F280" s="82" t="s">
        <v>1150</v>
      </c>
      <c r="G280" s="82" t="s">
        <v>656</v>
      </c>
      <c r="H280" s="82" t="s">
        <v>676</v>
      </c>
      <c r="I280" s="82" t="s">
        <v>207</v>
      </c>
      <c r="J280" s="82" t="s">
        <v>367</v>
      </c>
      <c r="K280" s="83">
        <v>1.19</v>
      </c>
      <c r="L280" s="82" t="s">
        <v>102</v>
      </c>
      <c r="M280" s="84">
        <v>5.2499999999999998E-2</v>
      </c>
      <c r="N280" s="84">
        <v>3.8600000000000002E-2</v>
      </c>
      <c r="O280" s="83">
        <v>5434059.3799999999</v>
      </c>
      <c r="P280" s="83">
        <v>85.22</v>
      </c>
      <c r="Q280" s="83">
        <v>0</v>
      </c>
      <c r="R280" s="83">
        <v>4630.9054036360003</v>
      </c>
      <c r="S280" s="84">
        <v>6.4000000000000003E-3</v>
      </c>
      <c r="T280" s="84">
        <f t="shared" si="7"/>
        <v>5.6364004704206388E-3</v>
      </c>
      <c r="U280" s="84">
        <f>R280/'סכום נכסי הקרן'!$C$42</f>
        <v>1.4267590415265304E-3</v>
      </c>
    </row>
    <row r="281" spans="2:21" s="85" customFormat="1">
      <c r="B281" s="82" t="s">
        <v>1151</v>
      </c>
      <c r="C281" s="82" t="s">
        <v>1152</v>
      </c>
      <c r="D281" s="82" t="s">
        <v>100</v>
      </c>
      <c r="E281" s="82" t="s">
        <v>123</v>
      </c>
      <c r="F281" s="82" t="s">
        <v>1153</v>
      </c>
      <c r="G281" s="82" t="s">
        <v>689</v>
      </c>
      <c r="H281" s="82" t="s">
        <v>709</v>
      </c>
      <c r="I281" s="82" t="s">
        <v>207</v>
      </c>
      <c r="J281" s="82" t="s">
        <v>569</v>
      </c>
      <c r="K281" s="83">
        <v>1.45</v>
      </c>
      <c r="L281" s="82" t="s">
        <v>102</v>
      </c>
      <c r="M281" s="84">
        <v>3.8300000000000001E-2</v>
      </c>
      <c r="N281" s="84">
        <v>3.9399999999999998E-2</v>
      </c>
      <c r="O281" s="83">
        <v>4626572.54</v>
      </c>
      <c r="P281" s="83">
        <v>91</v>
      </c>
      <c r="Q281" s="83">
        <v>0</v>
      </c>
      <c r="R281" s="83">
        <v>4210.1810114</v>
      </c>
      <c r="S281" s="84">
        <v>1.35E-2</v>
      </c>
      <c r="T281" s="84">
        <f t="shared" si="7"/>
        <v>5.1243254104432695E-3</v>
      </c>
      <c r="U281" s="84">
        <f>R281/'סכום נכסי הקרן'!$C$42</f>
        <v>1.2971359379878231E-3</v>
      </c>
    </row>
    <row r="282" spans="2:21" s="85" customFormat="1">
      <c r="B282" s="82" t="s">
        <v>1154</v>
      </c>
      <c r="C282" s="82" t="s">
        <v>1155</v>
      </c>
      <c r="D282" s="82" t="s">
        <v>100</v>
      </c>
      <c r="E282" s="82" t="s">
        <v>123</v>
      </c>
      <c r="F282" s="82" t="s">
        <v>1156</v>
      </c>
      <c r="G282" s="82" t="s">
        <v>823</v>
      </c>
      <c r="H282" s="82" t="s">
        <v>212</v>
      </c>
      <c r="I282" s="82" t="s">
        <v>213</v>
      </c>
      <c r="J282" s="82" t="s">
        <v>836</v>
      </c>
      <c r="K282" s="83">
        <v>4.21</v>
      </c>
      <c r="L282" s="82" t="s">
        <v>102</v>
      </c>
      <c r="M282" s="84">
        <v>5.7000000000000002E-2</v>
      </c>
      <c r="N282" s="84">
        <v>4.8000000000000001E-2</v>
      </c>
      <c r="O282" s="83">
        <v>226000</v>
      </c>
      <c r="P282" s="83">
        <v>103.65</v>
      </c>
      <c r="Q282" s="83">
        <v>0</v>
      </c>
      <c r="R282" s="83">
        <v>234.249</v>
      </c>
      <c r="S282" s="84">
        <v>8.0000000000000004E-4</v>
      </c>
      <c r="T282" s="84">
        <f t="shared" si="7"/>
        <v>2.8511080635741366E-4</v>
      </c>
      <c r="U282" s="84">
        <f>R282/'סכום נכסי הקרן'!$C$42</f>
        <v>7.2170957855484283E-5</v>
      </c>
    </row>
    <row r="283" spans="2:21" s="85" customFormat="1">
      <c r="B283" s="86" t="s">
        <v>1157</v>
      </c>
      <c r="K283" s="87">
        <v>0</v>
      </c>
      <c r="N283" s="88">
        <v>0</v>
      </c>
      <c r="O283" s="87">
        <v>0</v>
      </c>
      <c r="Q283" s="87">
        <v>0</v>
      </c>
      <c r="R283" s="87">
        <v>0</v>
      </c>
      <c r="T283" s="88">
        <f t="shared" si="7"/>
        <v>0</v>
      </c>
      <c r="U283" s="88">
        <f>R283/'סכום נכסי הקרן'!$C$42</f>
        <v>0</v>
      </c>
    </row>
    <row r="284" spans="2:21" s="85" customFormat="1">
      <c r="B284" s="82" t="s">
        <v>212</v>
      </c>
      <c r="C284" s="82" t="s">
        <v>212</v>
      </c>
      <c r="G284" s="82" t="s">
        <v>212</v>
      </c>
      <c r="H284" s="82" t="s">
        <v>212</v>
      </c>
      <c r="K284" s="83">
        <v>0</v>
      </c>
      <c r="L284" s="82" t="s">
        <v>212</v>
      </c>
      <c r="M284" s="84">
        <v>0</v>
      </c>
      <c r="N284" s="84">
        <v>0</v>
      </c>
      <c r="O284" s="83">
        <v>0</v>
      </c>
      <c r="P284" s="83">
        <v>0</v>
      </c>
      <c r="R284" s="83">
        <v>0</v>
      </c>
      <c r="S284" s="84">
        <v>0</v>
      </c>
      <c r="T284" s="84">
        <f t="shared" si="7"/>
        <v>0</v>
      </c>
      <c r="U284" s="84">
        <f>R284/'סכום נכסי הקרן'!$C$42</f>
        <v>0</v>
      </c>
    </row>
    <row r="285" spans="2:21" s="85" customFormat="1">
      <c r="B285" s="86" t="s">
        <v>231</v>
      </c>
      <c r="K285" s="87">
        <v>6.06</v>
      </c>
      <c r="N285" s="88">
        <v>5.3800000000000001E-2</v>
      </c>
      <c r="O285" s="87">
        <v>4788000</v>
      </c>
      <c r="Q285" s="87">
        <v>6.0740999999999996</v>
      </c>
      <c r="R285" s="87">
        <v>15113.09849410608</v>
      </c>
      <c r="T285" s="88">
        <f t="shared" si="7"/>
        <v>1.8394561762114667E-2</v>
      </c>
      <c r="U285" s="88">
        <f>R285/'סכום נכסי הקרן'!$C$42</f>
        <v>4.6562708676831611E-3</v>
      </c>
    </row>
    <row r="286" spans="2:21" s="85" customFormat="1">
      <c r="B286" s="86" t="s">
        <v>358</v>
      </c>
      <c r="K286" s="87">
        <v>6.87</v>
      </c>
      <c r="N286" s="88">
        <v>4.9099999999999998E-2</v>
      </c>
      <c r="O286" s="87">
        <v>1980000</v>
      </c>
      <c r="Q286" s="87">
        <v>0</v>
      </c>
      <c r="R286" s="87">
        <v>6653.6760912721602</v>
      </c>
      <c r="T286" s="88">
        <f t="shared" si="7"/>
        <v>8.0983694941009349E-3</v>
      </c>
      <c r="U286" s="88">
        <f>R286/'סכום נכסי הקרן'!$C$42</f>
        <v>2.0499646818865672E-3</v>
      </c>
    </row>
    <row r="287" spans="2:21" s="85" customFormat="1">
      <c r="B287" s="82" t="s">
        <v>1158</v>
      </c>
      <c r="C287" s="82" t="s">
        <v>1159</v>
      </c>
      <c r="D287" s="82" t="s">
        <v>123</v>
      </c>
      <c r="E287" s="82" t="s">
        <v>1160</v>
      </c>
      <c r="F287" s="82" t="s">
        <v>1161</v>
      </c>
      <c r="G287" s="82" t="s">
        <v>1162</v>
      </c>
      <c r="H287" s="82" t="s">
        <v>1163</v>
      </c>
      <c r="I287" s="82" t="s">
        <v>1164</v>
      </c>
      <c r="J287" s="82" t="s">
        <v>1165</v>
      </c>
      <c r="K287" s="83">
        <v>6.92</v>
      </c>
      <c r="L287" s="82" t="s">
        <v>110</v>
      </c>
      <c r="M287" s="84">
        <v>3.7499999999999999E-2</v>
      </c>
      <c r="N287" s="84">
        <v>4.6600000000000003E-2</v>
      </c>
      <c r="O287" s="83">
        <v>1420000</v>
      </c>
      <c r="P287" s="83">
        <v>95.731166669014087</v>
      </c>
      <c r="Q287" s="83">
        <v>0</v>
      </c>
      <c r="R287" s="83">
        <v>4789.9204120241202</v>
      </c>
      <c r="S287" s="84">
        <v>1.2999999999999999E-3</v>
      </c>
      <c r="T287" s="84">
        <f t="shared" si="7"/>
        <v>5.8299419466466542E-3</v>
      </c>
      <c r="U287" s="84">
        <f>R287/'סכום נכסי הקרן'!$C$42</f>
        <v>1.4757507788179104E-3</v>
      </c>
    </row>
    <row r="288" spans="2:21" s="85" customFormat="1">
      <c r="B288" s="82" t="s">
        <v>1166</v>
      </c>
      <c r="C288" s="82" t="s">
        <v>1167</v>
      </c>
      <c r="D288" s="82" t="s">
        <v>123</v>
      </c>
      <c r="E288" s="82" t="s">
        <v>1160</v>
      </c>
      <c r="F288" s="82" t="s">
        <v>1161</v>
      </c>
      <c r="G288" s="82" t="s">
        <v>1162</v>
      </c>
      <c r="H288" s="82" t="s">
        <v>1163</v>
      </c>
      <c r="I288" s="82" t="s">
        <v>1164</v>
      </c>
      <c r="J288" s="82" t="s">
        <v>1165</v>
      </c>
      <c r="K288" s="83">
        <v>6.74</v>
      </c>
      <c r="L288" s="82" t="s">
        <v>110</v>
      </c>
      <c r="M288" s="84">
        <v>4.3799999999999999E-2</v>
      </c>
      <c r="N288" s="84">
        <v>5.57E-2</v>
      </c>
      <c r="O288" s="83">
        <v>560000</v>
      </c>
      <c r="P288" s="83">
        <v>94.452694446428566</v>
      </c>
      <c r="Q288" s="83">
        <v>0</v>
      </c>
      <c r="R288" s="83">
        <v>1863.75567924804</v>
      </c>
      <c r="S288" s="84">
        <v>4.0000000000000002E-4</v>
      </c>
      <c r="T288" s="84">
        <f t="shared" si="7"/>
        <v>2.2684275474542811E-3</v>
      </c>
      <c r="U288" s="84">
        <f>R288/'סכום נכסי הקרן'!$C$42</f>
        <v>5.7421390306865671E-4</v>
      </c>
    </row>
    <row r="289" spans="2:21" s="85" customFormat="1">
      <c r="B289" s="86" t="s">
        <v>359</v>
      </c>
      <c r="K289" s="87">
        <v>5.41</v>
      </c>
      <c r="N289" s="88">
        <v>5.7500000000000002E-2</v>
      </c>
      <c r="O289" s="87">
        <v>2808000</v>
      </c>
      <c r="Q289" s="87">
        <v>6.0740999999999996</v>
      </c>
      <c r="R289" s="87">
        <v>8459.4224028339195</v>
      </c>
      <c r="T289" s="88">
        <f t="shared" si="7"/>
        <v>1.0296192268013732E-2</v>
      </c>
      <c r="U289" s="88">
        <f>R289/'סכום נכסי הקרן'!$C$42</f>
        <v>2.6063061857965939E-3</v>
      </c>
    </row>
    <row r="290" spans="2:21" s="85" customFormat="1">
      <c r="B290" s="82" t="s">
        <v>1168</v>
      </c>
      <c r="C290" s="82" t="s">
        <v>1169</v>
      </c>
      <c r="D290" s="82" t="s">
        <v>123</v>
      </c>
      <c r="E290" s="82" t="s">
        <v>1160</v>
      </c>
      <c r="F290" s="82" t="s">
        <v>1170</v>
      </c>
      <c r="G290" s="82" t="s">
        <v>1171</v>
      </c>
      <c r="H290" s="82" t="s">
        <v>1172</v>
      </c>
      <c r="I290" s="82" t="s">
        <v>1164</v>
      </c>
      <c r="J290" s="82" t="s">
        <v>1173</v>
      </c>
      <c r="K290" s="83">
        <v>10.69</v>
      </c>
      <c r="L290" s="82" t="s">
        <v>106</v>
      </c>
      <c r="M290" s="84">
        <v>2.9000000000000001E-2</v>
      </c>
      <c r="N290" s="84">
        <v>3.9800000000000002E-2</v>
      </c>
      <c r="O290" s="83">
        <v>85000</v>
      </c>
      <c r="P290" s="83">
        <v>89.799033294117649</v>
      </c>
      <c r="Q290" s="83">
        <v>0</v>
      </c>
      <c r="R290" s="83">
        <v>242.42147028080001</v>
      </c>
      <c r="S290" s="84">
        <v>2.0000000000000001E-4</v>
      </c>
      <c r="T290" s="84">
        <f t="shared" si="7"/>
        <v>2.950577414209183E-4</v>
      </c>
      <c r="U290" s="84">
        <f>R290/'סכום נכסי הקרן'!$C$42</f>
        <v>7.4688855512297398E-5</v>
      </c>
    </row>
    <row r="291" spans="2:21" s="85" customFormat="1">
      <c r="B291" s="82" t="s">
        <v>1174</v>
      </c>
      <c r="C291" s="82" t="s">
        <v>1175</v>
      </c>
      <c r="D291" s="82" t="s">
        <v>1176</v>
      </c>
      <c r="E291" s="82" t="s">
        <v>1160</v>
      </c>
      <c r="F291" s="82" t="s">
        <v>1177</v>
      </c>
      <c r="G291" s="82" t="s">
        <v>1178</v>
      </c>
      <c r="H291" s="82" t="s">
        <v>1179</v>
      </c>
      <c r="I291" s="82" t="s">
        <v>1164</v>
      </c>
      <c r="J291" s="82" t="s">
        <v>1180</v>
      </c>
      <c r="K291" s="83">
        <v>1.26</v>
      </c>
      <c r="L291" s="82" t="s">
        <v>106</v>
      </c>
      <c r="M291" s="84">
        <v>5.2499999999999998E-2</v>
      </c>
      <c r="N291" s="84">
        <v>6.13E-2</v>
      </c>
      <c r="O291" s="83">
        <v>250000</v>
      </c>
      <c r="P291" s="83">
        <v>102.53425</v>
      </c>
      <c r="Q291" s="83">
        <v>0</v>
      </c>
      <c r="R291" s="83">
        <v>814.12194499999998</v>
      </c>
      <c r="S291" s="84">
        <v>4.0000000000000002E-4</v>
      </c>
      <c r="T291" s="84">
        <f t="shared" si="7"/>
        <v>9.9088988303991051E-4</v>
      </c>
      <c r="U291" s="84">
        <f>R291/'סכום נכסי הקרן'!$C$42</f>
        <v>2.5082694304701358E-4</v>
      </c>
    </row>
    <row r="292" spans="2:21" s="85" customFormat="1">
      <c r="B292" s="82" t="s">
        <v>1181</v>
      </c>
      <c r="C292" s="82" t="s">
        <v>1182</v>
      </c>
      <c r="D292" s="82" t="s">
        <v>123</v>
      </c>
      <c r="E292" s="82" t="s">
        <v>1160</v>
      </c>
      <c r="F292" s="82" t="s">
        <v>1183</v>
      </c>
      <c r="G292" s="82" t="s">
        <v>1184</v>
      </c>
      <c r="H292" s="82" t="s">
        <v>1179</v>
      </c>
      <c r="I292" s="82" t="s">
        <v>1164</v>
      </c>
      <c r="J292" s="82" t="s">
        <v>1185</v>
      </c>
      <c r="K292" s="83">
        <v>7.94</v>
      </c>
      <c r="L292" s="82" t="s">
        <v>106</v>
      </c>
      <c r="M292" s="84">
        <v>2.4500000000000001E-2</v>
      </c>
      <c r="N292" s="84">
        <v>4.0500000000000001E-2</v>
      </c>
      <c r="O292" s="83">
        <v>108000</v>
      </c>
      <c r="P292" s="83">
        <v>88.700249999999997</v>
      </c>
      <c r="Q292" s="83">
        <v>0</v>
      </c>
      <c r="R292" s="83">
        <v>304.24895351999999</v>
      </c>
      <c r="S292" s="84">
        <v>0</v>
      </c>
      <c r="T292" s="84">
        <f t="shared" si="7"/>
        <v>3.7030964687783714E-4</v>
      </c>
      <c r="U292" s="84">
        <f>R292/'סכום נכסי הקרן'!$C$42</f>
        <v>9.373759718106423E-5</v>
      </c>
    </row>
    <row r="293" spans="2:21" s="85" customFormat="1">
      <c r="B293" s="82" t="s">
        <v>1186</v>
      </c>
      <c r="C293" s="82" t="s">
        <v>1187</v>
      </c>
      <c r="D293" s="82" t="s">
        <v>1188</v>
      </c>
      <c r="E293" s="82" t="s">
        <v>1160</v>
      </c>
      <c r="F293" s="82" t="s">
        <v>1189</v>
      </c>
      <c r="G293" s="82" t="s">
        <v>1178</v>
      </c>
      <c r="H293" s="82" t="s">
        <v>1179</v>
      </c>
      <c r="I293" s="82" t="s">
        <v>345</v>
      </c>
      <c r="J293" s="82" t="s">
        <v>1190</v>
      </c>
      <c r="K293" s="83">
        <v>5.69</v>
      </c>
      <c r="L293" s="82" t="s">
        <v>110</v>
      </c>
      <c r="M293" s="84">
        <v>1.6299999999999999E-2</v>
      </c>
      <c r="N293" s="84">
        <v>4.58E-2</v>
      </c>
      <c r="O293" s="83">
        <v>275000</v>
      </c>
      <c r="P293" s="83">
        <v>84.988277781818184</v>
      </c>
      <c r="Q293" s="83">
        <v>0</v>
      </c>
      <c r="R293" s="83">
        <v>823.52791287803996</v>
      </c>
      <c r="S293" s="84">
        <v>8.0000000000000004E-4</v>
      </c>
      <c r="T293" s="84">
        <f t="shared" si="7"/>
        <v>1.0023381414584304E-3</v>
      </c>
      <c r="U293" s="84">
        <f>R293/'סכום נכסי הקרן'!$C$42</f>
        <v>2.5372487521029311E-4</v>
      </c>
    </row>
    <row r="294" spans="2:21" s="85" customFormat="1">
      <c r="B294" s="82" t="s">
        <v>1191</v>
      </c>
      <c r="C294" s="82" t="s">
        <v>1192</v>
      </c>
      <c r="D294" s="82" t="s">
        <v>123</v>
      </c>
      <c r="E294" s="82" t="s">
        <v>1160</v>
      </c>
      <c r="F294" s="82" t="s">
        <v>1193</v>
      </c>
      <c r="G294" s="82" t="s">
        <v>1194</v>
      </c>
      <c r="H294" s="82" t="s">
        <v>1179</v>
      </c>
      <c r="I294" s="82" t="s">
        <v>345</v>
      </c>
      <c r="J294" s="82" t="s">
        <v>479</v>
      </c>
      <c r="K294" s="83">
        <v>5.83</v>
      </c>
      <c r="L294" s="82" t="s">
        <v>106</v>
      </c>
      <c r="M294" s="84">
        <v>3.1300000000000001E-2</v>
      </c>
      <c r="N294" s="84">
        <v>5.1700000000000003E-2</v>
      </c>
      <c r="O294" s="83">
        <v>560000</v>
      </c>
      <c r="P294" s="83">
        <v>90.539013892857142</v>
      </c>
      <c r="Q294" s="83">
        <v>0</v>
      </c>
      <c r="R294" s="83">
        <v>1610.2906854928001</v>
      </c>
      <c r="S294" s="84">
        <v>6.9999999999999999E-4</v>
      </c>
      <c r="T294" s="84">
        <f t="shared" si="7"/>
        <v>1.9599284343185443E-3</v>
      </c>
      <c r="U294" s="84">
        <f>R294/'סכום נכסי הקרן'!$C$42</f>
        <v>4.9612259261631755E-4</v>
      </c>
    </row>
    <row r="295" spans="2:21" s="85" customFormat="1">
      <c r="B295" s="82" t="s">
        <v>1195</v>
      </c>
      <c r="C295" s="82" t="s">
        <v>1196</v>
      </c>
      <c r="D295" s="82" t="s">
        <v>123</v>
      </c>
      <c r="E295" s="82" t="s">
        <v>1160</v>
      </c>
      <c r="F295" s="82" t="s">
        <v>1197</v>
      </c>
      <c r="G295" s="82" t="s">
        <v>1198</v>
      </c>
      <c r="H295" s="82" t="s">
        <v>1179</v>
      </c>
      <c r="I295" s="82" t="s">
        <v>345</v>
      </c>
      <c r="J295" s="82" t="s">
        <v>1199</v>
      </c>
      <c r="K295" s="83">
        <v>6.95</v>
      </c>
      <c r="L295" s="82" t="s">
        <v>106</v>
      </c>
      <c r="M295" s="84">
        <v>4.4999999999999998E-2</v>
      </c>
      <c r="N295" s="84">
        <v>5.3600000000000002E-2</v>
      </c>
      <c r="O295" s="83">
        <v>85000</v>
      </c>
      <c r="P295" s="83">
        <v>96.858000000000004</v>
      </c>
      <c r="Q295" s="83">
        <v>6.0740999999999996</v>
      </c>
      <c r="R295" s="83">
        <v>267.55195680000003</v>
      </c>
      <c r="S295" s="84">
        <v>2.0000000000000001E-4</v>
      </c>
      <c r="T295" s="84">
        <f t="shared" si="7"/>
        <v>3.2564473763282628E-4</v>
      </c>
      <c r="U295" s="84">
        <f>R295/'סכום נכסי הקרן'!$C$42</f>
        <v>8.2431434065311496E-5</v>
      </c>
    </row>
    <row r="296" spans="2:21" s="85" customFormat="1">
      <c r="B296" s="82" t="s">
        <v>1200</v>
      </c>
      <c r="C296" s="82" t="s">
        <v>1201</v>
      </c>
      <c r="D296" s="82" t="s">
        <v>123</v>
      </c>
      <c r="E296" s="82" t="s">
        <v>1160</v>
      </c>
      <c r="F296" s="82" t="s">
        <v>1202</v>
      </c>
      <c r="G296" s="82" t="s">
        <v>1203</v>
      </c>
      <c r="H296" s="82" t="s">
        <v>1204</v>
      </c>
      <c r="I296" s="82" t="s">
        <v>345</v>
      </c>
      <c r="J296" s="82" t="s">
        <v>743</v>
      </c>
      <c r="K296" s="83">
        <v>5.03</v>
      </c>
      <c r="L296" s="82" t="s">
        <v>110</v>
      </c>
      <c r="M296" s="84">
        <v>2.63E-2</v>
      </c>
      <c r="N296" s="84">
        <v>5.2400000000000002E-2</v>
      </c>
      <c r="O296" s="83">
        <v>440000</v>
      </c>
      <c r="P296" s="83">
        <v>89.354791659090907</v>
      </c>
      <c r="Q296" s="83">
        <v>0</v>
      </c>
      <c r="R296" s="83">
        <v>1385.34239311588</v>
      </c>
      <c r="S296" s="84">
        <v>1.5E-3</v>
      </c>
      <c r="T296" s="84">
        <f t="shared" si="7"/>
        <v>1.6861377712706466E-3</v>
      </c>
      <c r="U296" s="84">
        <f>R296/'סכום נכסי הקרן'!$C$42</f>
        <v>4.2681713676037854E-4</v>
      </c>
    </row>
    <row r="297" spans="2:21" s="85" customFormat="1">
      <c r="B297" s="82" t="s">
        <v>1205</v>
      </c>
      <c r="C297" s="82" t="s">
        <v>1206</v>
      </c>
      <c r="D297" s="82" t="s">
        <v>123</v>
      </c>
      <c r="E297" s="82" t="s">
        <v>1160</v>
      </c>
      <c r="F297" s="82" t="s">
        <v>1207</v>
      </c>
      <c r="G297" s="82" t="s">
        <v>1198</v>
      </c>
      <c r="H297" s="82" t="s">
        <v>1163</v>
      </c>
      <c r="I297" s="82" t="s">
        <v>1164</v>
      </c>
      <c r="J297" s="82" t="s">
        <v>948</v>
      </c>
      <c r="K297" s="83">
        <v>1.93</v>
      </c>
      <c r="L297" s="82" t="s">
        <v>106</v>
      </c>
      <c r="M297" s="84">
        <v>4.4999999999999998E-2</v>
      </c>
      <c r="N297" s="84">
        <v>5.1999999999999998E-2</v>
      </c>
      <c r="O297" s="83">
        <v>90000</v>
      </c>
      <c r="P297" s="83">
        <v>98.81</v>
      </c>
      <c r="Q297" s="83">
        <v>0</v>
      </c>
      <c r="R297" s="83">
        <v>282.43850400000002</v>
      </c>
      <c r="S297" s="84">
        <v>1E-4</v>
      </c>
      <c r="T297" s="84">
        <f t="shared" si="7"/>
        <v>3.43763557675045E-4</v>
      </c>
      <c r="U297" s="84">
        <f>R297/'סכום נכסי הקרן'!$C$42</f>
        <v>8.7017905600237483E-5</v>
      </c>
    </row>
    <row r="298" spans="2:21" s="85" customFormat="1">
      <c r="B298" s="82" t="s">
        <v>1208</v>
      </c>
      <c r="C298" s="82" t="s">
        <v>1209</v>
      </c>
      <c r="D298" s="82" t="s">
        <v>123</v>
      </c>
      <c r="E298" s="82" t="s">
        <v>1160</v>
      </c>
      <c r="F298" s="82" t="s">
        <v>1210</v>
      </c>
      <c r="G298" s="82" t="s">
        <v>1211</v>
      </c>
      <c r="H298" s="82" t="s">
        <v>1212</v>
      </c>
      <c r="I298" s="82" t="s">
        <v>1213</v>
      </c>
      <c r="J298" s="82" t="s">
        <v>1214</v>
      </c>
      <c r="K298" s="83">
        <v>7.82</v>
      </c>
      <c r="L298" s="82" t="s">
        <v>106</v>
      </c>
      <c r="M298" s="84">
        <v>4.4999999999999998E-2</v>
      </c>
      <c r="N298" s="84">
        <v>6.0900000000000003E-2</v>
      </c>
      <c r="O298" s="83">
        <v>455000</v>
      </c>
      <c r="P298" s="83">
        <v>90.4495</v>
      </c>
      <c r="Q298" s="83">
        <v>0</v>
      </c>
      <c r="R298" s="83">
        <v>1307.0676346</v>
      </c>
      <c r="S298" s="84">
        <v>1.2999999999999999E-3</v>
      </c>
      <c r="T298" s="84">
        <f t="shared" si="7"/>
        <v>1.5908674413315888E-3</v>
      </c>
      <c r="U298" s="84">
        <f>R298/'סכום נכסי הקרן'!$C$42</f>
        <v>4.0270107095861295E-4</v>
      </c>
    </row>
    <row r="299" spans="2:21" s="85" customFormat="1">
      <c r="B299" s="82" t="s">
        <v>1215</v>
      </c>
      <c r="C299" s="82" t="s">
        <v>1216</v>
      </c>
      <c r="D299" s="82" t="s">
        <v>123</v>
      </c>
      <c r="E299" s="82" t="s">
        <v>1160</v>
      </c>
      <c r="F299" s="82" t="s">
        <v>1217</v>
      </c>
      <c r="G299" s="82" t="s">
        <v>1198</v>
      </c>
      <c r="H299" s="82" t="s">
        <v>1218</v>
      </c>
      <c r="I299" s="82" t="s">
        <v>1164</v>
      </c>
      <c r="J299" s="82" t="s">
        <v>1219</v>
      </c>
      <c r="K299" s="83">
        <v>4.28</v>
      </c>
      <c r="L299" s="82" t="s">
        <v>106</v>
      </c>
      <c r="M299" s="84">
        <v>6.5000000000000002E-2</v>
      </c>
      <c r="N299" s="84">
        <v>7.8600000000000003E-2</v>
      </c>
      <c r="O299" s="83">
        <v>460000</v>
      </c>
      <c r="P299" s="83">
        <v>97.361388891304344</v>
      </c>
      <c r="Q299" s="83">
        <v>0</v>
      </c>
      <c r="R299" s="83">
        <v>1422.4109471464001</v>
      </c>
      <c r="S299" s="84">
        <v>1E-3</v>
      </c>
      <c r="T299" s="84">
        <f t="shared" si="7"/>
        <v>1.7312549129879858E-3</v>
      </c>
      <c r="U299" s="84">
        <f>R299/'סכום נכסי הקרן'!$C$42</f>
        <v>4.3823777484506795E-4</v>
      </c>
    </row>
    <row r="300" spans="2:21" s="85" customFormat="1">
      <c r="B300" s="82" t="s">
        <v>233</v>
      </c>
    </row>
    <row r="301" spans="2:21" s="85" customFormat="1">
      <c r="B301" s="82" t="s">
        <v>352</v>
      </c>
    </row>
    <row r="302" spans="2:21" s="85" customFormat="1">
      <c r="B302" s="82" t="s">
        <v>353</v>
      </c>
    </row>
    <row r="303" spans="2:21" s="85" customFormat="1">
      <c r="B303" s="82" t="s">
        <v>354</v>
      </c>
    </row>
    <row r="304" spans="2:21">
      <c r="B304" t="s">
        <v>355</v>
      </c>
      <c r="C304" s="16"/>
      <c r="D304" s="16"/>
      <c r="E304" s="16"/>
      <c r="F304" s="16"/>
    </row>
    <row r="305" spans="2:6">
      <c r="C305" s="16"/>
      <c r="D305" s="16"/>
      <c r="E305" s="16"/>
      <c r="F305" s="16"/>
    </row>
    <row r="306" spans="2:6">
      <c r="C306" s="16"/>
      <c r="D306" s="16"/>
      <c r="E306" s="16"/>
      <c r="F306" s="16"/>
    </row>
    <row r="307" spans="2:6">
      <c r="C307" s="16"/>
      <c r="D307" s="16"/>
      <c r="E307" s="16"/>
      <c r="F307" s="16"/>
    </row>
    <row r="308" spans="2:6">
      <c r="C308" s="16"/>
      <c r="D308" s="16"/>
      <c r="E308" s="16"/>
      <c r="F308" s="16"/>
    </row>
    <row r="309" spans="2:6">
      <c r="C309" s="16"/>
      <c r="D309" s="16"/>
      <c r="E309" s="16"/>
      <c r="F309" s="16"/>
    </row>
    <row r="310" spans="2:6">
      <c r="C310" s="16"/>
      <c r="D310" s="16"/>
      <c r="E310" s="16"/>
      <c r="F310" s="16"/>
    </row>
    <row r="311" spans="2:6">
      <c r="C311" s="16"/>
      <c r="D311" s="16"/>
      <c r="E311" s="16"/>
      <c r="F311" s="16"/>
    </row>
    <row r="312" spans="2:6">
      <c r="B312" s="16"/>
      <c r="C312" s="16"/>
      <c r="D312" s="16"/>
      <c r="E312" s="16"/>
      <c r="F312" s="16"/>
    </row>
    <row r="313" spans="2:6">
      <c r="B313" s="16"/>
      <c r="C313" s="16"/>
      <c r="D313" s="16"/>
      <c r="E313" s="16"/>
      <c r="F313" s="16"/>
    </row>
    <row r="314" spans="2:6">
      <c r="B314" s="16"/>
      <c r="C314" s="16"/>
      <c r="D314" s="16"/>
      <c r="E314" s="16"/>
      <c r="F314" s="16"/>
    </row>
    <row r="315" spans="2:6">
      <c r="B315" s="16"/>
      <c r="C315" s="16"/>
      <c r="D315" s="16"/>
      <c r="E315" s="16"/>
      <c r="F315" s="16"/>
    </row>
    <row r="316" spans="2:6">
      <c r="B316" s="16"/>
      <c r="C316" s="16"/>
      <c r="D316" s="16"/>
      <c r="E316" s="16"/>
      <c r="F316" s="16"/>
    </row>
    <row r="317" spans="2:6">
      <c r="B317" s="16"/>
      <c r="C317" s="16"/>
      <c r="D317" s="16"/>
      <c r="E317" s="16"/>
      <c r="F317" s="16"/>
    </row>
    <row r="318" spans="2:6">
      <c r="B318" s="16"/>
      <c r="C318" s="16"/>
      <c r="D318" s="16"/>
      <c r="E318" s="16"/>
      <c r="F318" s="16"/>
    </row>
    <row r="319" spans="2:6">
      <c r="B319" s="16"/>
      <c r="C319" s="16"/>
      <c r="D319" s="16"/>
      <c r="E319" s="16"/>
      <c r="F319" s="16"/>
    </row>
    <row r="320" spans="2:6">
      <c r="B320" s="16"/>
      <c r="C320" s="16"/>
      <c r="D320" s="16"/>
      <c r="E320" s="16"/>
      <c r="F320" s="16"/>
    </row>
    <row r="321" spans="2:6">
      <c r="B321" s="16"/>
      <c r="C321" s="16"/>
      <c r="D321" s="16"/>
      <c r="E321" s="16"/>
      <c r="F321" s="16"/>
    </row>
    <row r="322" spans="2:6">
      <c r="B322" s="16"/>
      <c r="C322" s="16"/>
      <c r="D322" s="16"/>
      <c r="E322" s="16"/>
      <c r="F322" s="16"/>
    </row>
    <row r="323" spans="2:6">
      <c r="B323" s="16"/>
      <c r="C323" s="16"/>
      <c r="D323" s="16"/>
      <c r="E323" s="16"/>
      <c r="F323" s="16"/>
    </row>
    <row r="324" spans="2:6">
      <c r="B324" s="16"/>
      <c r="C324" s="16"/>
      <c r="D324" s="16"/>
      <c r="E324" s="16"/>
      <c r="F324" s="16"/>
    </row>
    <row r="325" spans="2:6">
      <c r="B325" s="16"/>
      <c r="C325" s="16"/>
      <c r="D325" s="16"/>
      <c r="E325" s="16"/>
      <c r="F325" s="16"/>
    </row>
    <row r="326" spans="2:6">
      <c r="B326" s="16"/>
      <c r="C326" s="16"/>
      <c r="D326" s="16"/>
      <c r="E326" s="16"/>
      <c r="F326" s="16"/>
    </row>
    <row r="327" spans="2:6">
      <c r="B327" s="16"/>
      <c r="C327" s="16"/>
      <c r="D327" s="16"/>
      <c r="E327" s="16"/>
      <c r="F327" s="16"/>
    </row>
    <row r="328" spans="2:6">
      <c r="B328" s="16"/>
      <c r="C328" s="16"/>
      <c r="D328" s="16"/>
      <c r="E328" s="16"/>
      <c r="F328" s="16"/>
    </row>
    <row r="329" spans="2:6">
      <c r="B329" s="16"/>
      <c r="C329" s="16"/>
      <c r="D329" s="16"/>
      <c r="E329" s="16"/>
      <c r="F329" s="16"/>
    </row>
    <row r="330" spans="2:6">
      <c r="B330" s="16"/>
      <c r="C330" s="16"/>
      <c r="D330" s="16"/>
      <c r="E330" s="16"/>
      <c r="F330" s="16"/>
    </row>
    <row r="331" spans="2:6">
      <c r="B331" s="16"/>
      <c r="C331" s="16"/>
      <c r="D331" s="16"/>
      <c r="E331" s="16"/>
      <c r="F331" s="16"/>
    </row>
    <row r="332" spans="2:6">
      <c r="B332" s="16"/>
      <c r="C332" s="16"/>
      <c r="D332" s="16"/>
      <c r="E332" s="16"/>
      <c r="F332" s="16"/>
    </row>
    <row r="333" spans="2:6">
      <c r="B333" s="16"/>
      <c r="C333" s="16"/>
      <c r="D333" s="16"/>
      <c r="E333" s="16"/>
      <c r="F333" s="16"/>
    </row>
    <row r="334" spans="2:6">
      <c r="B334" s="16"/>
      <c r="C334" s="16"/>
      <c r="D334" s="16"/>
      <c r="E334" s="16"/>
      <c r="F334" s="16"/>
    </row>
    <row r="335" spans="2:6">
      <c r="B335" s="16"/>
      <c r="C335" s="16"/>
      <c r="D335" s="16"/>
      <c r="E335" s="16"/>
      <c r="F335" s="16"/>
    </row>
    <row r="336" spans="2:6">
      <c r="B336" s="16"/>
      <c r="C336" s="16"/>
      <c r="D336" s="16"/>
      <c r="E336" s="16"/>
      <c r="F336" s="16"/>
    </row>
    <row r="337" spans="2:6">
      <c r="B337" s="16"/>
      <c r="C337" s="16"/>
      <c r="D337" s="16"/>
      <c r="E337" s="16"/>
      <c r="F337" s="16"/>
    </row>
    <row r="338" spans="2:6">
      <c r="B338" s="16"/>
      <c r="C338" s="16"/>
      <c r="D338" s="16"/>
      <c r="E338" s="16"/>
      <c r="F338" s="16"/>
    </row>
    <row r="339" spans="2:6">
      <c r="B339" s="16"/>
      <c r="C339" s="16"/>
      <c r="D339" s="16"/>
      <c r="E339" s="16"/>
      <c r="F339" s="16"/>
    </row>
    <row r="340" spans="2:6">
      <c r="B340" s="16"/>
      <c r="C340" s="16"/>
      <c r="D340" s="16"/>
      <c r="E340" s="16"/>
      <c r="F340" s="16"/>
    </row>
    <row r="341" spans="2:6">
      <c r="B341" s="16"/>
      <c r="C341" s="16"/>
      <c r="D341" s="16"/>
      <c r="E341" s="16"/>
      <c r="F341" s="16"/>
    </row>
    <row r="342" spans="2:6">
      <c r="B342" s="16"/>
      <c r="C342" s="16"/>
      <c r="D342" s="16"/>
      <c r="E342" s="16"/>
      <c r="F342" s="16"/>
    </row>
    <row r="343" spans="2:6">
      <c r="B343" s="16"/>
      <c r="C343" s="16"/>
      <c r="D343" s="16"/>
      <c r="E343" s="16"/>
      <c r="F343" s="16"/>
    </row>
    <row r="344" spans="2:6">
      <c r="B344" s="16"/>
      <c r="C344" s="16"/>
      <c r="D344" s="16"/>
      <c r="E344" s="16"/>
      <c r="F344" s="16"/>
    </row>
    <row r="345" spans="2:6">
      <c r="B345" s="16"/>
      <c r="C345" s="16"/>
      <c r="D345" s="16"/>
      <c r="E345" s="16"/>
      <c r="F345" s="16"/>
    </row>
    <row r="346" spans="2:6">
      <c r="B346" s="16"/>
      <c r="C346" s="16"/>
      <c r="D346" s="16"/>
      <c r="E346" s="16"/>
      <c r="F346" s="16"/>
    </row>
    <row r="347" spans="2:6">
      <c r="B347" s="16"/>
      <c r="C347" s="16"/>
      <c r="D347" s="16"/>
      <c r="E347" s="16"/>
      <c r="F347" s="16"/>
    </row>
    <row r="348" spans="2:6">
      <c r="B348" s="16"/>
      <c r="C348" s="16"/>
      <c r="D348" s="16"/>
      <c r="E348" s="16"/>
      <c r="F348" s="16"/>
    </row>
    <row r="349" spans="2:6">
      <c r="B349" s="16"/>
      <c r="C349" s="16"/>
      <c r="D349" s="16"/>
      <c r="E349" s="16"/>
      <c r="F349" s="16"/>
    </row>
    <row r="350" spans="2:6">
      <c r="B350" s="16"/>
      <c r="C350" s="16"/>
      <c r="D350" s="16"/>
      <c r="E350" s="16"/>
      <c r="F350" s="16"/>
    </row>
    <row r="351" spans="2:6">
      <c r="B351" s="16"/>
      <c r="C351" s="16"/>
      <c r="D351" s="16"/>
      <c r="E351" s="16"/>
      <c r="F351" s="16"/>
    </row>
    <row r="352" spans="2:6">
      <c r="B352" s="16"/>
      <c r="C352" s="16"/>
      <c r="D352" s="16"/>
      <c r="E352" s="16"/>
      <c r="F352" s="16"/>
    </row>
    <row r="353" spans="2:6">
      <c r="B353" s="16"/>
      <c r="C353" s="16"/>
      <c r="D353" s="16"/>
      <c r="E353" s="16"/>
      <c r="F353" s="16"/>
    </row>
    <row r="354" spans="2:6">
      <c r="B354" s="16"/>
      <c r="C354" s="16"/>
      <c r="D354" s="16"/>
      <c r="E354" s="16"/>
      <c r="F354" s="16"/>
    </row>
    <row r="355" spans="2:6">
      <c r="B355" s="16"/>
      <c r="C355" s="16"/>
      <c r="D355" s="16"/>
      <c r="E355" s="16"/>
      <c r="F355" s="16"/>
    </row>
    <row r="356" spans="2:6">
      <c r="B356" s="16"/>
      <c r="C356" s="16"/>
      <c r="D356" s="16"/>
      <c r="E356" s="16"/>
      <c r="F356" s="16"/>
    </row>
    <row r="357" spans="2:6">
      <c r="B357" s="16"/>
      <c r="C357" s="16"/>
      <c r="D357" s="16"/>
      <c r="E357" s="16"/>
      <c r="F357" s="16"/>
    </row>
    <row r="358" spans="2:6">
      <c r="B358" s="16"/>
      <c r="C358" s="16"/>
      <c r="D358" s="16"/>
      <c r="E358" s="16"/>
      <c r="F358" s="16"/>
    </row>
    <row r="359" spans="2:6">
      <c r="B359" s="16"/>
      <c r="C359" s="16"/>
      <c r="D359" s="16"/>
      <c r="E359" s="16"/>
      <c r="F359" s="16"/>
    </row>
    <row r="360" spans="2:6">
      <c r="B360" s="16"/>
      <c r="C360" s="16"/>
      <c r="D360" s="16"/>
      <c r="E360" s="16"/>
      <c r="F360" s="16"/>
    </row>
    <row r="361" spans="2:6">
      <c r="B361" s="16"/>
      <c r="C361" s="16"/>
      <c r="D361" s="16"/>
      <c r="E361" s="16"/>
      <c r="F361" s="16"/>
    </row>
    <row r="362" spans="2:6">
      <c r="B362" s="16"/>
      <c r="C362" s="16"/>
      <c r="D362" s="16"/>
      <c r="E362" s="16"/>
      <c r="F362" s="16"/>
    </row>
    <row r="363" spans="2:6">
      <c r="B363" s="16"/>
      <c r="C363" s="16"/>
      <c r="D363" s="16"/>
      <c r="E363" s="16"/>
      <c r="F363" s="16"/>
    </row>
    <row r="364" spans="2:6">
      <c r="B364" s="16"/>
      <c r="C364" s="16"/>
      <c r="D364" s="16"/>
      <c r="E364" s="16"/>
      <c r="F364" s="16"/>
    </row>
    <row r="365" spans="2:6">
      <c r="B365" s="16"/>
      <c r="C365" s="16"/>
      <c r="D365" s="16"/>
      <c r="E365" s="16"/>
      <c r="F365" s="16"/>
    </row>
    <row r="366" spans="2:6">
      <c r="B366" s="16"/>
      <c r="C366" s="16"/>
      <c r="D366" s="16"/>
      <c r="E366" s="16"/>
      <c r="F366" s="16"/>
    </row>
    <row r="367" spans="2:6">
      <c r="B367" s="16"/>
      <c r="C367" s="16"/>
      <c r="D367" s="16"/>
      <c r="E367" s="16"/>
      <c r="F367" s="16"/>
    </row>
    <row r="368" spans="2:6">
      <c r="B368" s="16"/>
      <c r="C368" s="16"/>
      <c r="D368" s="16"/>
      <c r="E368" s="16"/>
      <c r="F368" s="16"/>
    </row>
    <row r="369" spans="2:6">
      <c r="B369" s="16"/>
      <c r="C369" s="16"/>
      <c r="D369" s="16"/>
      <c r="E369" s="16"/>
      <c r="F369" s="16"/>
    </row>
    <row r="370" spans="2:6">
      <c r="B370" s="16"/>
      <c r="C370" s="16"/>
      <c r="D370" s="16"/>
      <c r="E370" s="16"/>
      <c r="F370" s="16"/>
    </row>
    <row r="371" spans="2:6">
      <c r="B371" s="16"/>
      <c r="C371" s="16"/>
      <c r="D371" s="16"/>
      <c r="E371" s="16"/>
      <c r="F371" s="16"/>
    </row>
    <row r="372" spans="2:6">
      <c r="B372" s="16"/>
      <c r="C372" s="16"/>
      <c r="D372" s="16"/>
      <c r="E372" s="16"/>
      <c r="F372" s="16"/>
    </row>
    <row r="373" spans="2:6">
      <c r="B373" s="16"/>
      <c r="C373" s="16"/>
      <c r="D373" s="16"/>
      <c r="E373" s="16"/>
      <c r="F373" s="16"/>
    </row>
    <row r="374" spans="2:6">
      <c r="B374" s="16"/>
      <c r="C374" s="16"/>
      <c r="D374" s="16"/>
      <c r="E374" s="16"/>
      <c r="F374" s="16"/>
    </row>
    <row r="375" spans="2:6">
      <c r="B375" s="16"/>
      <c r="C375" s="16"/>
      <c r="D375" s="16"/>
      <c r="E375" s="16"/>
      <c r="F375" s="16"/>
    </row>
    <row r="376" spans="2:6">
      <c r="B376" s="16"/>
      <c r="C376" s="16"/>
      <c r="D376" s="16"/>
      <c r="E376" s="16"/>
      <c r="F376" s="16"/>
    </row>
    <row r="377" spans="2:6">
      <c r="B377" s="16"/>
      <c r="C377" s="16"/>
      <c r="D377" s="16"/>
      <c r="E377" s="16"/>
      <c r="F377" s="16"/>
    </row>
    <row r="378" spans="2:6">
      <c r="B378" s="16"/>
      <c r="C378" s="16"/>
      <c r="D378" s="16"/>
      <c r="E378" s="16"/>
      <c r="F378" s="16"/>
    </row>
    <row r="379" spans="2:6">
      <c r="B379" s="16"/>
      <c r="C379" s="16"/>
      <c r="D379" s="16"/>
      <c r="E379" s="16"/>
      <c r="F379" s="16"/>
    </row>
    <row r="380" spans="2:6">
      <c r="B380" s="16"/>
      <c r="C380" s="16"/>
      <c r="D380" s="16"/>
      <c r="E380" s="16"/>
      <c r="F380" s="16"/>
    </row>
    <row r="381" spans="2:6">
      <c r="B381" s="16"/>
      <c r="C381" s="16"/>
      <c r="D381" s="16"/>
      <c r="E381" s="16"/>
      <c r="F381" s="16"/>
    </row>
    <row r="382" spans="2:6">
      <c r="B382" s="16"/>
      <c r="C382" s="16"/>
      <c r="D382" s="16"/>
      <c r="E382" s="16"/>
      <c r="F382" s="16"/>
    </row>
    <row r="383" spans="2:6">
      <c r="B383" s="16"/>
      <c r="C383" s="16"/>
      <c r="D383" s="16"/>
      <c r="E383" s="16"/>
      <c r="F383" s="16"/>
    </row>
    <row r="384" spans="2:6">
      <c r="B384" s="16"/>
      <c r="C384" s="16"/>
      <c r="D384" s="16"/>
      <c r="E384" s="16"/>
      <c r="F384" s="16"/>
    </row>
    <row r="385" spans="2:6">
      <c r="B385" s="16"/>
      <c r="C385" s="16"/>
      <c r="D385" s="16"/>
      <c r="E385" s="16"/>
      <c r="F385" s="16"/>
    </row>
    <row r="386" spans="2:6">
      <c r="B386" s="16"/>
      <c r="C386" s="16"/>
      <c r="D386" s="16"/>
      <c r="E386" s="16"/>
      <c r="F386" s="16"/>
    </row>
    <row r="387" spans="2:6">
      <c r="B387" s="16"/>
      <c r="C387" s="16"/>
      <c r="D387" s="16"/>
      <c r="E387" s="16"/>
      <c r="F387" s="16"/>
    </row>
    <row r="388" spans="2:6">
      <c r="B388" s="16"/>
      <c r="C388" s="16"/>
      <c r="D388" s="16"/>
      <c r="E388" s="16"/>
      <c r="F388" s="16"/>
    </row>
    <row r="389" spans="2:6">
      <c r="B389" s="16"/>
      <c r="C389" s="16"/>
      <c r="D389" s="16"/>
      <c r="E389" s="16"/>
      <c r="F389" s="16"/>
    </row>
    <row r="390" spans="2:6">
      <c r="B390" s="16"/>
      <c r="C390" s="16"/>
      <c r="D390" s="16"/>
      <c r="E390" s="16"/>
      <c r="F390" s="16"/>
    </row>
    <row r="391" spans="2:6">
      <c r="B391" s="16"/>
      <c r="C391" s="16"/>
      <c r="D391" s="16"/>
      <c r="E391" s="16"/>
      <c r="F391" s="16"/>
    </row>
    <row r="392" spans="2:6">
      <c r="B392" s="16"/>
      <c r="C392" s="16"/>
      <c r="D392" s="16"/>
      <c r="E392" s="16"/>
      <c r="F392" s="16"/>
    </row>
    <row r="393" spans="2:6">
      <c r="B393" s="16"/>
      <c r="C393" s="16"/>
      <c r="D393" s="16"/>
      <c r="E393" s="16"/>
      <c r="F393" s="16"/>
    </row>
    <row r="394" spans="2:6">
      <c r="B394" s="16"/>
      <c r="C394" s="16"/>
      <c r="D394" s="16"/>
      <c r="E394" s="16"/>
      <c r="F394" s="16"/>
    </row>
    <row r="395" spans="2:6">
      <c r="B395" s="16"/>
      <c r="C395" s="16"/>
      <c r="D395" s="16"/>
      <c r="E395" s="16"/>
      <c r="F395" s="16"/>
    </row>
    <row r="396" spans="2:6">
      <c r="B396" s="16"/>
      <c r="C396" s="16"/>
      <c r="D396" s="16"/>
      <c r="E396" s="16"/>
      <c r="F396" s="16"/>
    </row>
    <row r="397" spans="2:6">
      <c r="B397" s="16"/>
      <c r="C397" s="16"/>
      <c r="D397" s="16"/>
      <c r="E397" s="16"/>
      <c r="F397" s="16"/>
    </row>
    <row r="398" spans="2:6">
      <c r="B398" s="16"/>
      <c r="C398" s="16"/>
      <c r="D398" s="16"/>
      <c r="E398" s="16"/>
      <c r="F398" s="16"/>
    </row>
    <row r="399" spans="2:6">
      <c r="B399" s="16"/>
      <c r="C399" s="16"/>
      <c r="D399" s="16"/>
      <c r="E399" s="16"/>
      <c r="F399" s="16"/>
    </row>
    <row r="400" spans="2:6">
      <c r="B400" s="16"/>
      <c r="C400" s="16"/>
      <c r="D400" s="16"/>
      <c r="E400" s="16"/>
      <c r="F400" s="16"/>
    </row>
    <row r="401" spans="2:6">
      <c r="B401" s="16"/>
      <c r="C401" s="16"/>
      <c r="D401" s="16"/>
      <c r="E401" s="16"/>
      <c r="F401" s="16"/>
    </row>
    <row r="402" spans="2:6">
      <c r="B402" s="16"/>
      <c r="C402" s="16"/>
      <c r="D402" s="16"/>
      <c r="E402" s="16"/>
      <c r="F402" s="16"/>
    </row>
    <row r="403" spans="2:6">
      <c r="B403" s="16"/>
      <c r="C403" s="16"/>
      <c r="D403" s="16"/>
      <c r="E403" s="16"/>
      <c r="F403" s="16"/>
    </row>
    <row r="404" spans="2:6">
      <c r="B404" s="16"/>
      <c r="C404" s="16"/>
      <c r="D404" s="16"/>
      <c r="E404" s="16"/>
      <c r="F404" s="16"/>
    </row>
    <row r="405" spans="2:6">
      <c r="B405" s="16"/>
      <c r="C405" s="16"/>
      <c r="D405" s="16"/>
      <c r="E405" s="16"/>
      <c r="F405" s="16"/>
    </row>
    <row r="406" spans="2:6">
      <c r="B406" s="16"/>
      <c r="C406" s="16"/>
      <c r="D406" s="16"/>
      <c r="E406" s="16"/>
      <c r="F406" s="16"/>
    </row>
    <row r="407" spans="2:6">
      <c r="B407" s="16"/>
      <c r="C407" s="16"/>
      <c r="D407" s="16"/>
      <c r="E407" s="16"/>
      <c r="F407" s="16"/>
    </row>
    <row r="408" spans="2:6">
      <c r="B408" s="16"/>
      <c r="C408" s="16"/>
      <c r="D408" s="16"/>
      <c r="E408" s="16"/>
      <c r="F408" s="16"/>
    </row>
    <row r="409" spans="2:6">
      <c r="B409" s="16"/>
      <c r="C409" s="16"/>
      <c r="D409" s="16"/>
      <c r="E409" s="16"/>
      <c r="F409" s="16"/>
    </row>
    <row r="410" spans="2:6">
      <c r="B410" s="16"/>
      <c r="C410" s="16"/>
      <c r="D410" s="16"/>
      <c r="E410" s="16"/>
      <c r="F410" s="16"/>
    </row>
    <row r="411" spans="2:6">
      <c r="B411" s="16"/>
      <c r="C411" s="16"/>
      <c r="D411" s="16"/>
      <c r="E411" s="16"/>
      <c r="F411" s="16"/>
    </row>
    <row r="412" spans="2:6">
      <c r="B412" s="16"/>
      <c r="C412" s="16"/>
      <c r="D412" s="16"/>
      <c r="E412" s="16"/>
      <c r="F412" s="16"/>
    </row>
    <row r="413" spans="2:6">
      <c r="B413" s="16"/>
      <c r="C413" s="16"/>
      <c r="D413" s="16"/>
      <c r="E413" s="16"/>
      <c r="F413" s="16"/>
    </row>
    <row r="414" spans="2:6">
      <c r="B414" s="16"/>
      <c r="C414" s="16"/>
      <c r="D414" s="16"/>
      <c r="E414" s="16"/>
      <c r="F414" s="16"/>
    </row>
    <row r="415" spans="2:6">
      <c r="B415" s="16"/>
      <c r="C415" s="16"/>
      <c r="D415" s="16"/>
      <c r="E415" s="16"/>
      <c r="F415" s="16"/>
    </row>
    <row r="416" spans="2:6">
      <c r="B416" s="16"/>
      <c r="C416" s="16"/>
      <c r="D416" s="16"/>
      <c r="E416" s="16"/>
      <c r="F416" s="16"/>
    </row>
    <row r="417" spans="2:6">
      <c r="B417" s="16"/>
      <c r="C417" s="16"/>
      <c r="D417" s="16"/>
      <c r="E417" s="16"/>
      <c r="F417" s="16"/>
    </row>
    <row r="418" spans="2:6">
      <c r="B418" s="16"/>
      <c r="C418" s="16"/>
      <c r="D418" s="16"/>
      <c r="E418" s="16"/>
      <c r="F418" s="16"/>
    </row>
    <row r="419" spans="2:6">
      <c r="B419" s="16"/>
      <c r="C419" s="16"/>
      <c r="D419" s="16"/>
      <c r="E419" s="16"/>
      <c r="F419" s="16"/>
    </row>
    <row r="420" spans="2:6">
      <c r="B420" s="16"/>
      <c r="C420" s="16"/>
      <c r="D420" s="16"/>
      <c r="E420" s="16"/>
      <c r="F420" s="16"/>
    </row>
    <row r="421" spans="2:6">
      <c r="B421" s="16"/>
      <c r="C421" s="16"/>
      <c r="D421" s="16"/>
      <c r="E421" s="16"/>
      <c r="F421" s="16"/>
    </row>
    <row r="422" spans="2:6">
      <c r="B422" s="16"/>
      <c r="C422" s="16"/>
      <c r="D422" s="16"/>
      <c r="E422" s="16"/>
      <c r="F422" s="16"/>
    </row>
    <row r="423" spans="2:6">
      <c r="B423" s="16"/>
      <c r="C423" s="16"/>
      <c r="D423" s="16"/>
      <c r="E423" s="16"/>
      <c r="F423" s="16"/>
    </row>
    <row r="424" spans="2:6">
      <c r="B424" s="16"/>
      <c r="C424" s="16"/>
      <c r="D424" s="16"/>
      <c r="E424" s="16"/>
      <c r="F424" s="16"/>
    </row>
    <row r="425" spans="2:6">
      <c r="B425" s="16"/>
      <c r="C425" s="16"/>
      <c r="D425" s="16"/>
      <c r="E425" s="16"/>
      <c r="F425" s="16"/>
    </row>
    <row r="426" spans="2:6">
      <c r="B426" s="16"/>
      <c r="C426" s="16"/>
      <c r="D426" s="16"/>
      <c r="E426" s="16"/>
      <c r="F426" s="16"/>
    </row>
    <row r="427" spans="2:6">
      <c r="B427" s="16"/>
      <c r="C427" s="16"/>
      <c r="D427" s="16"/>
      <c r="E427" s="16"/>
      <c r="F427" s="16"/>
    </row>
    <row r="428" spans="2:6">
      <c r="B428" s="16"/>
      <c r="C428" s="16"/>
      <c r="D428" s="16"/>
      <c r="E428" s="16"/>
      <c r="F428" s="16"/>
    </row>
    <row r="429" spans="2:6">
      <c r="B429" s="16"/>
      <c r="C429" s="16"/>
      <c r="D429" s="16"/>
      <c r="E429" s="16"/>
      <c r="F429" s="16"/>
    </row>
    <row r="430" spans="2:6">
      <c r="B430" s="16"/>
      <c r="C430" s="16"/>
      <c r="D430" s="16"/>
      <c r="E430" s="16"/>
      <c r="F430" s="16"/>
    </row>
    <row r="431" spans="2:6">
      <c r="B431" s="16"/>
      <c r="C431" s="16"/>
      <c r="D431" s="16"/>
      <c r="E431" s="16"/>
      <c r="F431" s="16"/>
    </row>
    <row r="432" spans="2:6">
      <c r="B432" s="16"/>
      <c r="C432" s="16"/>
      <c r="D432" s="16"/>
      <c r="E432" s="16"/>
      <c r="F432" s="16"/>
    </row>
    <row r="433" spans="2:6">
      <c r="B433" s="16"/>
      <c r="C433" s="16"/>
      <c r="D433" s="16"/>
      <c r="E433" s="16"/>
      <c r="F433" s="16"/>
    </row>
    <row r="434" spans="2:6">
      <c r="B434" s="16"/>
      <c r="C434" s="16"/>
      <c r="D434" s="16"/>
      <c r="E434" s="16"/>
      <c r="F434" s="16"/>
    </row>
    <row r="435" spans="2:6">
      <c r="B435" s="16"/>
      <c r="C435" s="16"/>
      <c r="D435" s="16"/>
      <c r="E435" s="16"/>
      <c r="F435" s="16"/>
    </row>
    <row r="436" spans="2:6">
      <c r="B436" s="16"/>
      <c r="C436" s="16"/>
      <c r="D436" s="16"/>
      <c r="E436" s="16"/>
      <c r="F436" s="16"/>
    </row>
    <row r="437" spans="2:6">
      <c r="B437" s="16"/>
      <c r="C437" s="16"/>
      <c r="D437" s="16"/>
      <c r="E437" s="16"/>
      <c r="F437" s="16"/>
    </row>
    <row r="438" spans="2:6">
      <c r="B438" s="16"/>
      <c r="C438" s="16"/>
      <c r="D438" s="16"/>
      <c r="E438" s="16"/>
      <c r="F438" s="16"/>
    </row>
    <row r="439" spans="2:6">
      <c r="B439" s="16"/>
      <c r="C439" s="16"/>
      <c r="D439" s="16"/>
      <c r="E439" s="16"/>
      <c r="F439" s="16"/>
    </row>
    <row r="440" spans="2:6">
      <c r="B440" s="16"/>
      <c r="C440" s="16"/>
      <c r="D440" s="16"/>
      <c r="E440" s="16"/>
      <c r="F440" s="16"/>
    </row>
    <row r="441" spans="2:6">
      <c r="B441" s="16"/>
      <c r="C441" s="16"/>
      <c r="D441" s="16"/>
      <c r="E441" s="16"/>
      <c r="F441" s="16"/>
    </row>
    <row r="442" spans="2:6">
      <c r="B442" s="16"/>
      <c r="C442" s="16"/>
      <c r="D442" s="16"/>
      <c r="E442" s="16"/>
      <c r="F442" s="16"/>
    </row>
    <row r="443" spans="2:6">
      <c r="B443" s="16"/>
      <c r="C443" s="16"/>
      <c r="D443" s="16"/>
      <c r="E443" s="16"/>
      <c r="F443" s="16"/>
    </row>
    <row r="444" spans="2:6">
      <c r="B444" s="16"/>
      <c r="C444" s="16"/>
      <c r="D444" s="16"/>
      <c r="E444" s="16"/>
      <c r="F444" s="16"/>
    </row>
    <row r="445" spans="2:6">
      <c r="B445" s="16"/>
      <c r="C445" s="16"/>
      <c r="D445" s="16"/>
      <c r="E445" s="16"/>
      <c r="F445" s="16"/>
    </row>
    <row r="446" spans="2:6">
      <c r="B446" s="16"/>
      <c r="C446" s="16"/>
      <c r="D446" s="16"/>
      <c r="E446" s="16"/>
      <c r="F446" s="16"/>
    </row>
    <row r="447" spans="2:6">
      <c r="B447" s="16"/>
      <c r="C447" s="16"/>
      <c r="D447" s="16"/>
      <c r="E447" s="16"/>
      <c r="F447" s="16"/>
    </row>
    <row r="448" spans="2:6">
      <c r="B448" s="16"/>
      <c r="C448" s="16"/>
      <c r="D448" s="16"/>
      <c r="E448" s="16"/>
      <c r="F448" s="16"/>
    </row>
    <row r="449" spans="2:6">
      <c r="B449" s="16"/>
      <c r="C449" s="16"/>
      <c r="D449" s="16"/>
      <c r="E449" s="16"/>
      <c r="F449" s="16"/>
    </row>
    <row r="450" spans="2:6">
      <c r="B450" s="16"/>
      <c r="C450" s="16"/>
      <c r="D450" s="16"/>
      <c r="E450" s="16"/>
      <c r="F450" s="16"/>
    </row>
    <row r="451" spans="2:6">
      <c r="B451" s="16"/>
      <c r="C451" s="16"/>
      <c r="D451" s="16"/>
      <c r="E451" s="16"/>
      <c r="F451" s="16"/>
    </row>
    <row r="452" spans="2:6">
      <c r="B452" s="16"/>
      <c r="C452" s="16"/>
      <c r="D452" s="16"/>
      <c r="E452" s="16"/>
      <c r="F452" s="16"/>
    </row>
    <row r="453" spans="2:6">
      <c r="B453" s="16"/>
      <c r="C453" s="16"/>
      <c r="D453" s="16"/>
      <c r="E453" s="16"/>
      <c r="F453" s="16"/>
    </row>
    <row r="454" spans="2:6">
      <c r="B454" s="16"/>
      <c r="C454" s="16"/>
      <c r="D454" s="16"/>
      <c r="E454" s="16"/>
      <c r="F454" s="16"/>
    </row>
    <row r="455" spans="2:6">
      <c r="B455" s="16"/>
      <c r="C455" s="16"/>
      <c r="D455" s="16"/>
      <c r="E455" s="16"/>
      <c r="F455" s="16"/>
    </row>
    <row r="456" spans="2:6">
      <c r="B456" s="16"/>
      <c r="C456" s="16"/>
      <c r="D456" s="16"/>
      <c r="E456" s="16"/>
      <c r="F456" s="16"/>
    </row>
    <row r="457" spans="2:6">
      <c r="B457" s="16"/>
      <c r="C457" s="16"/>
      <c r="D457" s="16"/>
      <c r="E457" s="16"/>
      <c r="F457" s="16"/>
    </row>
    <row r="458" spans="2:6">
      <c r="B458" s="16"/>
      <c r="C458" s="16"/>
      <c r="D458" s="16"/>
      <c r="E458" s="16"/>
      <c r="F458" s="16"/>
    </row>
    <row r="459" spans="2:6">
      <c r="B459" s="16"/>
      <c r="C459" s="16"/>
      <c r="D459" s="16"/>
      <c r="E459" s="16"/>
      <c r="F459" s="16"/>
    </row>
    <row r="460" spans="2:6">
      <c r="B460" s="16"/>
      <c r="C460" s="16"/>
      <c r="D460" s="16"/>
      <c r="E460" s="16"/>
      <c r="F460" s="16"/>
    </row>
    <row r="461" spans="2:6">
      <c r="B461" s="16"/>
      <c r="C461" s="16"/>
      <c r="D461" s="16"/>
      <c r="E461" s="16"/>
      <c r="F461" s="16"/>
    </row>
    <row r="462" spans="2:6">
      <c r="B462" s="16"/>
      <c r="C462" s="16"/>
      <c r="D462" s="16"/>
      <c r="E462" s="16"/>
      <c r="F462" s="16"/>
    </row>
    <row r="463" spans="2:6">
      <c r="B463" s="16"/>
      <c r="C463" s="16"/>
      <c r="D463" s="16"/>
      <c r="E463" s="16"/>
      <c r="F463" s="16"/>
    </row>
    <row r="464" spans="2:6">
      <c r="B464" s="16"/>
      <c r="C464" s="16"/>
      <c r="D464" s="16"/>
      <c r="E464" s="16"/>
      <c r="F464" s="16"/>
    </row>
    <row r="465" spans="2:6">
      <c r="B465" s="16"/>
      <c r="C465" s="16"/>
      <c r="D465" s="16"/>
      <c r="E465" s="16"/>
      <c r="F465" s="16"/>
    </row>
    <row r="466" spans="2:6">
      <c r="B466" s="16"/>
      <c r="C466" s="16"/>
      <c r="D466" s="16"/>
      <c r="E466" s="16"/>
      <c r="F466" s="16"/>
    </row>
    <row r="467" spans="2:6">
      <c r="B467" s="16"/>
      <c r="C467" s="16"/>
      <c r="D467" s="16"/>
      <c r="E467" s="16"/>
      <c r="F467" s="16"/>
    </row>
    <row r="468" spans="2:6">
      <c r="B468" s="16"/>
      <c r="C468" s="16"/>
      <c r="D468" s="16"/>
      <c r="E468" s="16"/>
      <c r="F468" s="16"/>
    </row>
    <row r="469" spans="2:6">
      <c r="B469" s="16"/>
      <c r="C469" s="16"/>
      <c r="D469" s="16"/>
      <c r="E469" s="16"/>
      <c r="F469" s="16"/>
    </row>
    <row r="470" spans="2:6">
      <c r="B470" s="16"/>
      <c r="C470" s="16"/>
      <c r="D470" s="16"/>
      <c r="E470" s="16"/>
      <c r="F470" s="16"/>
    </row>
    <row r="471" spans="2:6">
      <c r="B471" s="16"/>
      <c r="C471" s="16"/>
      <c r="D471" s="16"/>
      <c r="E471" s="16"/>
      <c r="F471" s="16"/>
    </row>
    <row r="472" spans="2:6">
      <c r="B472" s="16"/>
      <c r="C472" s="16"/>
      <c r="D472" s="16"/>
      <c r="E472" s="16"/>
      <c r="F472" s="16"/>
    </row>
    <row r="473" spans="2:6">
      <c r="B473" s="16"/>
      <c r="C473" s="16"/>
      <c r="D473" s="16"/>
      <c r="E473" s="16"/>
      <c r="F473" s="16"/>
    </row>
    <row r="474" spans="2:6">
      <c r="B474" s="16"/>
      <c r="C474" s="16"/>
      <c r="D474" s="16"/>
      <c r="E474" s="16"/>
      <c r="F474" s="16"/>
    </row>
    <row r="475" spans="2:6">
      <c r="B475" s="16"/>
      <c r="C475" s="16"/>
      <c r="D475" s="16"/>
      <c r="E475" s="16"/>
      <c r="F475" s="16"/>
    </row>
    <row r="476" spans="2:6">
      <c r="B476" s="16"/>
      <c r="C476" s="16"/>
      <c r="D476" s="16"/>
      <c r="E476" s="16"/>
      <c r="F476" s="16"/>
    </row>
    <row r="477" spans="2:6">
      <c r="B477" s="16"/>
      <c r="C477" s="16"/>
      <c r="D477" s="16"/>
      <c r="E477" s="16"/>
      <c r="F477" s="16"/>
    </row>
    <row r="478" spans="2:6">
      <c r="B478" s="16"/>
      <c r="C478" s="16"/>
      <c r="D478" s="16"/>
      <c r="E478" s="16"/>
      <c r="F478" s="16"/>
    </row>
    <row r="479" spans="2:6">
      <c r="B479" s="16"/>
      <c r="C479" s="16"/>
      <c r="D479" s="16"/>
      <c r="E479" s="16"/>
      <c r="F479" s="16"/>
    </row>
    <row r="480" spans="2:6">
      <c r="B480" s="16"/>
      <c r="C480" s="16"/>
      <c r="D480" s="16"/>
      <c r="E480" s="16"/>
      <c r="F480" s="16"/>
    </row>
    <row r="481" spans="2:6">
      <c r="B481" s="16"/>
      <c r="C481" s="16"/>
      <c r="D481" s="16"/>
      <c r="E481" s="16"/>
      <c r="F481" s="16"/>
    </row>
    <row r="482" spans="2:6">
      <c r="B482" s="16"/>
      <c r="C482" s="16"/>
      <c r="D482" s="16"/>
      <c r="E482" s="16"/>
      <c r="F482" s="16"/>
    </row>
    <row r="483" spans="2:6">
      <c r="B483" s="16"/>
      <c r="C483" s="16"/>
      <c r="D483" s="16"/>
      <c r="E483" s="16"/>
      <c r="F483" s="16"/>
    </row>
    <row r="484" spans="2:6">
      <c r="B484" s="16"/>
      <c r="C484" s="16"/>
      <c r="D484" s="16"/>
      <c r="E484" s="16"/>
      <c r="F484" s="16"/>
    </row>
    <row r="485" spans="2:6">
      <c r="B485" s="16"/>
      <c r="C485" s="16"/>
      <c r="D485" s="16"/>
      <c r="E485" s="16"/>
      <c r="F485" s="16"/>
    </row>
    <row r="486" spans="2:6">
      <c r="B486" s="16"/>
      <c r="C486" s="16"/>
      <c r="D486" s="16"/>
      <c r="E486" s="16"/>
      <c r="F486" s="16"/>
    </row>
    <row r="487" spans="2:6">
      <c r="B487" s="16"/>
      <c r="C487" s="16"/>
      <c r="D487" s="16"/>
      <c r="E487" s="16"/>
      <c r="F487" s="16"/>
    </row>
    <row r="488" spans="2:6">
      <c r="B488" s="16"/>
      <c r="C488" s="16"/>
      <c r="D488" s="16"/>
      <c r="E488" s="16"/>
      <c r="F488" s="16"/>
    </row>
    <row r="489" spans="2:6">
      <c r="B489" s="16"/>
      <c r="C489" s="16"/>
      <c r="D489" s="16"/>
      <c r="E489" s="16"/>
      <c r="F489" s="16"/>
    </row>
    <row r="490" spans="2:6">
      <c r="B490" s="16"/>
      <c r="C490" s="16"/>
      <c r="D490" s="16"/>
      <c r="E490" s="16"/>
      <c r="F490" s="16"/>
    </row>
    <row r="491" spans="2:6">
      <c r="B491" s="16"/>
      <c r="C491" s="16"/>
      <c r="D491" s="16"/>
      <c r="E491" s="16"/>
      <c r="F491" s="16"/>
    </row>
    <row r="492" spans="2:6">
      <c r="B492" s="16"/>
      <c r="C492" s="16"/>
      <c r="D492" s="16"/>
      <c r="E492" s="16"/>
      <c r="F492" s="16"/>
    </row>
    <row r="493" spans="2:6">
      <c r="B493" s="16"/>
      <c r="C493" s="16"/>
      <c r="D493" s="16"/>
      <c r="E493" s="16"/>
      <c r="F493" s="16"/>
    </row>
    <row r="494" spans="2:6">
      <c r="B494" s="16"/>
      <c r="C494" s="16"/>
      <c r="D494" s="16"/>
      <c r="E494" s="16"/>
      <c r="F494" s="16"/>
    </row>
    <row r="495" spans="2:6">
      <c r="B495" s="16"/>
      <c r="C495" s="16"/>
      <c r="D495" s="16"/>
      <c r="E495" s="16"/>
      <c r="F495" s="16"/>
    </row>
    <row r="496" spans="2:6">
      <c r="B496" s="16"/>
      <c r="C496" s="16"/>
      <c r="D496" s="16"/>
      <c r="E496" s="16"/>
      <c r="F496" s="16"/>
    </row>
    <row r="497" spans="2:6">
      <c r="B497" s="16"/>
      <c r="C497" s="16"/>
      <c r="D497" s="16"/>
      <c r="E497" s="16"/>
      <c r="F497" s="16"/>
    </row>
    <row r="498" spans="2:6">
      <c r="B498" s="16"/>
      <c r="C498" s="16"/>
      <c r="D498" s="16"/>
      <c r="E498" s="16"/>
      <c r="F498" s="16"/>
    </row>
    <row r="499" spans="2:6">
      <c r="B499" s="16"/>
      <c r="C499" s="16"/>
      <c r="D499" s="16"/>
      <c r="E499" s="16"/>
      <c r="F499" s="16"/>
    </row>
    <row r="500" spans="2:6">
      <c r="B500" s="16"/>
      <c r="C500" s="16"/>
      <c r="D500" s="16"/>
      <c r="E500" s="16"/>
      <c r="F500" s="16"/>
    </row>
    <row r="501" spans="2:6">
      <c r="B501" s="16"/>
      <c r="C501" s="16"/>
      <c r="D501" s="16"/>
      <c r="E501" s="16"/>
      <c r="F501" s="16"/>
    </row>
    <row r="502" spans="2:6">
      <c r="B502" s="16"/>
      <c r="C502" s="16"/>
      <c r="D502" s="16"/>
      <c r="E502" s="16"/>
      <c r="F502" s="16"/>
    </row>
    <row r="503" spans="2:6">
      <c r="B503" s="16"/>
      <c r="C503" s="16"/>
      <c r="D503" s="16"/>
      <c r="E503" s="16"/>
      <c r="F503" s="16"/>
    </row>
    <row r="504" spans="2:6">
      <c r="B504" s="16"/>
      <c r="C504" s="16"/>
      <c r="D504" s="16"/>
      <c r="E504" s="16"/>
      <c r="F504" s="16"/>
    </row>
    <row r="505" spans="2:6">
      <c r="B505" s="16"/>
      <c r="C505" s="16"/>
      <c r="D505" s="16"/>
      <c r="E505" s="16"/>
      <c r="F505" s="16"/>
    </row>
    <row r="506" spans="2:6">
      <c r="B506" s="16"/>
      <c r="C506" s="16"/>
      <c r="D506" s="16"/>
      <c r="E506" s="16"/>
      <c r="F506" s="16"/>
    </row>
    <row r="507" spans="2:6">
      <c r="B507" s="16"/>
      <c r="C507" s="16"/>
      <c r="D507" s="16"/>
      <c r="E507" s="16"/>
      <c r="F507" s="16"/>
    </row>
    <row r="508" spans="2:6">
      <c r="B508" s="16"/>
      <c r="C508" s="16"/>
      <c r="D508" s="16"/>
      <c r="E508" s="16"/>
      <c r="F508" s="16"/>
    </row>
    <row r="509" spans="2:6">
      <c r="B509" s="16"/>
      <c r="C509" s="16"/>
      <c r="D509" s="16"/>
      <c r="E509" s="16"/>
      <c r="F509" s="16"/>
    </row>
    <row r="510" spans="2:6">
      <c r="B510" s="16"/>
      <c r="C510" s="16"/>
      <c r="D510" s="16"/>
      <c r="E510" s="16"/>
      <c r="F510" s="16"/>
    </row>
    <row r="511" spans="2:6">
      <c r="B511" s="16"/>
      <c r="C511" s="16"/>
      <c r="D511" s="16"/>
      <c r="E511" s="16"/>
      <c r="F511" s="16"/>
    </row>
    <row r="512" spans="2:6">
      <c r="B512" s="16"/>
      <c r="C512" s="16"/>
      <c r="D512" s="16"/>
      <c r="E512" s="16"/>
      <c r="F512" s="16"/>
    </row>
    <row r="513" spans="2:6">
      <c r="B513" s="16"/>
      <c r="C513" s="16"/>
      <c r="D513" s="16"/>
      <c r="E513" s="16"/>
      <c r="F513" s="16"/>
    </row>
    <row r="514" spans="2:6">
      <c r="B514" s="16"/>
      <c r="C514" s="16"/>
      <c r="D514" s="16"/>
      <c r="E514" s="16"/>
      <c r="F514" s="16"/>
    </row>
    <row r="515" spans="2:6">
      <c r="B515" s="16"/>
      <c r="C515" s="16"/>
      <c r="D515" s="16"/>
      <c r="E515" s="16"/>
      <c r="F515" s="16"/>
    </row>
    <row r="516" spans="2:6">
      <c r="B516" s="16"/>
      <c r="C516" s="16"/>
      <c r="D516" s="16"/>
      <c r="E516" s="16"/>
      <c r="F516" s="16"/>
    </row>
    <row r="517" spans="2:6">
      <c r="B517" s="16"/>
      <c r="C517" s="16"/>
      <c r="D517" s="16"/>
      <c r="E517" s="16"/>
      <c r="F517" s="16"/>
    </row>
    <row r="518" spans="2:6">
      <c r="B518" s="16"/>
      <c r="C518" s="16"/>
      <c r="D518" s="16"/>
      <c r="E518" s="16"/>
      <c r="F518" s="16"/>
    </row>
    <row r="519" spans="2:6">
      <c r="B519" s="16"/>
      <c r="C519" s="16"/>
      <c r="D519" s="16"/>
      <c r="E519" s="16"/>
      <c r="F519" s="16"/>
    </row>
    <row r="520" spans="2:6">
      <c r="B520" s="16"/>
      <c r="C520" s="16"/>
      <c r="D520" s="16"/>
      <c r="E520" s="16"/>
      <c r="F520" s="16"/>
    </row>
    <row r="521" spans="2:6">
      <c r="B521" s="16"/>
      <c r="C521" s="16"/>
      <c r="D521" s="16"/>
      <c r="E521" s="16"/>
      <c r="F521" s="16"/>
    </row>
    <row r="522" spans="2:6">
      <c r="B522" s="16"/>
      <c r="C522" s="16"/>
      <c r="D522" s="16"/>
      <c r="E522" s="16"/>
      <c r="F522" s="16"/>
    </row>
    <row r="523" spans="2:6">
      <c r="B523" s="16"/>
      <c r="C523" s="16"/>
      <c r="D523" s="16"/>
      <c r="E523" s="16"/>
      <c r="F523" s="16"/>
    </row>
    <row r="524" spans="2:6">
      <c r="B524" s="16"/>
      <c r="C524" s="16"/>
      <c r="D524" s="16"/>
      <c r="E524" s="16"/>
      <c r="F524" s="16"/>
    </row>
    <row r="525" spans="2:6">
      <c r="B525" s="16"/>
      <c r="C525" s="16"/>
      <c r="D525" s="16"/>
      <c r="E525" s="16"/>
      <c r="F525" s="16"/>
    </row>
    <row r="526" spans="2:6">
      <c r="B526" s="16"/>
      <c r="C526" s="16"/>
      <c r="D526" s="16"/>
      <c r="E526" s="16"/>
      <c r="F526" s="16"/>
    </row>
    <row r="527" spans="2:6">
      <c r="B527" s="16"/>
      <c r="C527" s="16"/>
      <c r="D527" s="16"/>
      <c r="E527" s="16"/>
      <c r="F527" s="16"/>
    </row>
    <row r="528" spans="2:6">
      <c r="B528" s="16"/>
      <c r="C528" s="16"/>
      <c r="D528" s="16"/>
      <c r="E528" s="16"/>
      <c r="F528" s="16"/>
    </row>
    <row r="529" spans="2:6">
      <c r="B529" s="16"/>
      <c r="C529" s="16"/>
      <c r="D529" s="16"/>
      <c r="E529" s="16"/>
      <c r="F529" s="16"/>
    </row>
    <row r="530" spans="2:6">
      <c r="B530" s="16"/>
      <c r="C530" s="16"/>
      <c r="D530" s="16"/>
      <c r="E530" s="16"/>
      <c r="F530" s="16"/>
    </row>
    <row r="531" spans="2:6">
      <c r="B531" s="16"/>
      <c r="C531" s="16"/>
      <c r="D531" s="16"/>
      <c r="E531" s="16"/>
      <c r="F531" s="16"/>
    </row>
    <row r="532" spans="2:6">
      <c r="B532" s="16"/>
      <c r="C532" s="16"/>
      <c r="D532" s="16"/>
      <c r="E532" s="16"/>
      <c r="F532" s="16"/>
    </row>
    <row r="533" spans="2:6">
      <c r="B533" s="16"/>
      <c r="C533" s="16"/>
      <c r="D533" s="16"/>
      <c r="E533" s="16"/>
      <c r="F533" s="16"/>
    </row>
    <row r="534" spans="2:6">
      <c r="B534" s="16"/>
      <c r="C534" s="16"/>
      <c r="D534" s="16"/>
      <c r="E534" s="16"/>
      <c r="F534" s="16"/>
    </row>
    <row r="535" spans="2:6">
      <c r="B535" s="16"/>
      <c r="C535" s="16"/>
      <c r="D535" s="16"/>
      <c r="E535" s="16"/>
      <c r="F535" s="16"/>
    </row>
    <row r="536" spans="2:6">
      <c r="B536" s="16"/>
      <c r="C536" s="16"/>
      <c r="D536" s="16"/>
      <c r="E536" s="16"/>
      <c r="F536" s="16"/>
    </row>
    <row r="537" spans="2:6">
      <c r="B537" s="16"/>
      <c r="C537" s="16"/>
      <c r="D537" s="16"/>
      <c r="E537" s="16"/>
      <c r="F537" s="16"/>
    </row>
    <row r="538" spans="2:6">
      <c r="B538" s="16"/>
      <c r="C538" s="16"/>
      <c r="D538" s="16"/>
      <c r="E538" s="16"/>
      <c r="F538" s="16"/>
    </row>
    <row r="539" spans="2:6">
      <c r="B539" s="16"/>
      <c r="C539" s="16"/>
      <c r="D539" s="16"/>
      <c r="E539" s="16"/>
      <c r="F539" s="16"/>
    </row>
    <row r="540" spans="2:6">
      <c r="B540" s="16"/>
      <c r="C540" s="16"/>
      <c r="D540" s="16"/>
      <c r="E540" s="16"/>
      <c r="F540" s="16"/>
    </row>
    <row r="541" spans="2:6">
      <c r="B541" s="16"/>
      <c r="C541" s="16"/>
      <c r="D541" s="16"/>
      <c r="E541" s="16"/>
      <c r="F541" s="16"/>
    </row>
    <row r="542" spans="2:6">
      <c r="B542" s="16"/>
      <c r="C542" s="16"/>
      <c r="D542" s="16"/>
      <c r="E542" s="16"/>
      <c r="F542" s="16"/>
    </row>
    <row r="543" spans="2:6">
      <c r="B543" s="16"/>
      <c r="C543" s="16"/>
      <c r="D543" s="16"/>
      <c r="E543" s="16"/>
      <c r="F543" s="16"/>
    </row>
    <row r="544" spans="2:6">
      <c r="B544" s="16"/>
      <c r="C544" s="16"/>
      <c r="D544" s="16"/>
      <c r="E544" s="16"/>
      <c r="F544" s="16"/>
    </row>
    <row r="545" spans="2:6">
      <c r="B545" s="16"/>
      <c r="C545" s="16"/>
      <c r="D545" s="16"/>
      <c r="E545" s="16"/>
      <c r="F545" s="16"/>
    </row>
    <row r="546" spans="2:6">
      <c r="B546" s="16"/>
      <c r="C546" s="16"/>
      <c r="D546" s="16"/>
      <c r="E546" s="16"/>
      <c r="F546" s="16"/>
    </row>
    <row r="547" spans="2:6">
      <c r="B547" s="16"/>
      <c r="C547" s="16"/>
      <c r="D547" s="16"/>
      <c r="E547" s="16"/>
      <c r="F547" s="16"/>
    </row>
    <row r="548" spans="2:6">
      <c r="B548" s="16"/>
      <c r="C548" s="16"/>
      <c r="D548" s="16"/>
      <c r="E548" s="16"/>
      <c r="F548" s="16"/>
    </row>
    <row r="549" spans="2:6">
      <c r="B549" s="16"/>
      <c r="C549" s="16"/>
      <c r="D549" s="16"/>
      <c r="E549" s="16"/>
      <c r="F549" s="16"/>
    </row>
    <row r="550" spans="2:6">
      <c r="B550" s="16"/>
      <c r="C550" s="16"/>
      <c r="D550" s="16"/>
      <c r="E550" s="16"/>
      <c r="F550" s="16"/>
    </row>
    <row r="551" spans="2:6">
      <c r="B551" s="16"/>
      <c r="C551" s="16"/>
      <c r="D551" s="16"/>
      <c r="E551" s="16"/>
      <c r="F551" s="16"/>
    </row>
    <row r="552" spans="2:6">
      <c r="B552" s="16"/>
      <c r="C552" s="16"/>
      <c r="D552" s="16"/>
      <c r="E552" s="16"/>
      <c r="F552" s="16"/>
    </row>
    <row r="553" spans="2:6">
      <c r="B553" s="16"/>
      <c r="C553" s="16"/>
      <c r="D553" s="16"/>
      <c r="E553" s="16"/>
      <c r="F553" s="16"/>
    </row>
    <row r="554" spans="2:6">
      <c r="B554" s="16"/>
      <c r="C554" s="16"/>
      <c r="D554" s="16"/>
      <c r="E554" s="16"/>
      <c r="F554" s="16"/>
    </row>
    <row r="555" spans="2:6">
      <c r="B555" s="16"/>
      <c r="C555" s="16"/>
      <c r="D555" s="16"/>
      <c r="E555" s="16"/>
      <c r="F555" s="16"/>
    </row>
    <row r="556" spans="2:6">
      <c r="B556" s="16"/>
      <c r="C556" s="16"/>
      <c r="D556" s="16"/>
      <c r="E556" s="16"/>
      <c r="F556" s="16"/>
    </row>
    <row r="557" spans="2:6">
      <c r="B557" s="16"/>
      <c r="C557" s="16"/>
      <c r="D557" s="16"/>
      <c r="E557" s="16"/>
      <c r="F557" s="16"/>
    </row>
    <row r="558" spans="2:6">
      <c r="B558" s="16"/>
      <c r="C558" s="16"/>
      <c r="D558" s="16"/>
      <c r="E558" s="16"/>
      <c r="F558" s="16"/>
    </row>
    <row r="559" spans="2:6">
      <c r="B559" s="16"/>
      <c r="C559" s="16"/>
      <c r="D559" s="16"/>
      <c r="E559" s="16"/>
      <c r="F559" s="16"/>
    </row>
    <row r="560" spans="2:6">
      <c r="B560" s="16"/>
      <c r="C560" s="16"/>
      <c r="D560" s="16"/>
      <c r="E560" s="16"/>
      <c r="F560" s="16"/>
    </row>
    <row r="561" spans="2:6">
      <c r="B561" s="16"/>
      <c r="C561" s="16"/>
      <c r="D561" s="16"/>
      <c r="E561" s="16"/>
      <c r="F561" s="16"/>
    </row>
    <row r="562" spans="2:6">
      <c r="B562" s="16"/>
      <c r="C562" s="16"/>
      <c r="D562" s="16"/>
      <c r="E562" s="16"/>
      <c r="F562" s="16"/>
    </row>
    <row r="563" spans="2:6">
      <c r="B563" s="16"/>
      <c r="C563" s="16"/>
      <c r="D563" s="16"/>
      <c r="E563" s="16"/>
      <c r="F563" s="16"/>
    </row>
    <row r="564" spans="2:6">
      <c r="B564" s="16"/>
      <c r="C564" s="16"/>
      <c r="D564" s="16"/>
      <c r="E564" s="16"/>
      <c r="F564" s="16"/>
    </row>
    <row r="565" spans="2:6">
      <c r="B565" s="16"/>
      <c r="C565" s="16"/>
      <c r="D565" s="16"/>
      <c r="E565" s="16"/>
      <c r="F565" s="16"/>
    </row>
    <row r="566" spans="2:6">
      <c r="B566" s="16"/>
      <c r="C566" s="16"/>
      <c r="D566" s="16"/>
      <c r="E566" s="16"/>
      <c r="F566" s="16"/>
    </row>
    <row r="567" spans="2:6">
      <c r="B567" s="16"/>
      <c r="C567" s="16"/>
      <c r="D567" s="16"/>
      <c r="E567" s="16"/>
      <c r="F567" s="16"/>
    </row>
    <row r="568" spans="2:6">
      <c r="B568" s="16"/>
      <c r="C568" s="16"/>
      <c r="D568" s="16"/>
      <c r="E568" s="16"/>
      <c r="F568" s="16"/>
    </row>
    <row r="569" spans="2:6">
      <c r="B569" s="16"/>
      <c r="C569" s="16"/>
      <c r="D569" s="16"/>
      <c r="E569" s="16"/>
      <c r="F569" s="16"/>
    </row>
    <row r="570" spans="2:6">
      <c r="B570" s="16"/>
      <c r="C570" s="16"/>
      <c r="D570" s="16"/>
      <c r="E570" s="16"/>
      <c r="F570" s="16"/>
    </row>
    <row r="571" spans="2:6">
      <c r="B571" s="16"/>
      <c r="C571" s="16"/>
      <c r="D571" s="16"/>
      <c r="E571" s="16"/>
      <c r="F571" s="16"/>
    </row>
    <row r="572" spans="2:6">
      <c r="B572" s="16"/>
      <c r="C572" s="16"/>
      <c r="D572" s="16"/>
      <c r="E572" s="16"/>
      <c r="F572" s="16"/>
    </row>
    <row r="573" spans="2:6">
      <c r="B573" s="16"/>
      <c r="C573" s="16"/>
      <c r="D573" s="16"/>
      <c r="E573" s="16"/>
      <c r="F573" s="16"/>
    </row>
    <row r="574" spans="2:6">
      <c r="B574" s="16"/>
      <c r="C574" s="16"/>
      <c r="D574" s="16"/>
      <c r="E574" s="16"/>
      <c r="F574" s="16"/>
    </row>
    <row r="575" spans="2:6">
      <c r="B575" s="16"/>
      <c r="C575" s="16"/>
      <c r="D575" s="16"/>
      <c r="E575" s="16"/>
      <c r="F575" s="16"/>
    </row>
    <row r="576" spans="2:6">
      <c r="B576" s="16"/>
      <c r="C576" s="16"/>
      <c r="D576" s="16"/>
      <c r="E576" s="16"/>
      <c r="F576" s="16"/>
    </row>
    <row r="577" spans="2:6">
      <c r="B577" s="16"/>
      <c r="C577" s="16"/>
      <c r="D577" s="16"/>
      <c r="E577" s="16"/>
      <c r="F577" s="16"/>
    </row>
    <row r="578" spans="2:6">
      <c r="B578" s="16"/>
      <c r="C578" s="16"/>
      <c r="D578" s="16"/>
      <c r="E578" s="16"/>
      <c r="F578" s="16"/>
    </row>
    <row r="579" spans="2:6">
      <c r="B579" s="16"/>
      <c r="C579" s="16"/>
      <c r="D579" s="16"/>
      <c r="E579" s="16"/>
      <c r="F579" s="16"/>
    </row>
    <row r="580" spans="2:6">
      <c r="B580" s="16"/>
      <c r="C580" s="16"/>
      <c r="D580" s="16"/>
      <c r="E580" s="16"/>
      <c r="F580" s="16"/>
    </row>
    <row r="581" spans="2:6">
      <c r="B581" s="16"/>
      <c r="C581" s="16"/>
      <c r="D581" s="16"/>
      <c r="E581" s="16"/>
      <c r="F581" s="16"/>
    </row>
    <row r="582" spans="2:6">
      <c r="B582" s="16"/>
      <c r="C582" s="16"/>
      <c r="D582" s="16"/>
      <c r="E582" s="16"/>
      <c r="F582" s="16"/>
    </row>
    <row r="583" spans="2:6">
      <c r="B583" s="16"/>
      <c r="C583" s="16"/>
      <c r="D583" s="16"/>
      <c r="E583" s="16"/>
      <c r="F583" s="16"/>
    </row>
    <row r="584" spans="2:6">
      <c r="B584" s="16"/>
      <c r="C584" s="16"/>
      <c r="D584" s="16"/>
      <c r="E584" s="16"/>
      <c r="F584" s="16"/>
    </row>
    <row r="585" spans="2:6">
      <c r="B585" s="16"/>
      <c r="C585" s="16"/>
      <c r="D585" s="16"/>
      <c r="E585" s="16"/>
      <c r="F585" s="16"/>
    </row>
    <row r="586" spans="2:6">
      <c r="B586" s="16"/>
      <c r="C586" s="16"/>
      <c r="D586" s="16"/>
      <c r="E586" s="16"/>
      <c r="F586" s="16"/>
    </row>
    <row r="587" spans="2:6">
      <c r="B587" s="16"/>
      <c r="C587" s="16"/>
      <c r="D587" s="16"/>
      <c r="E587" s="16"/>
      <c r="F587" s="16"/>
    </row>
    <row r="588" spans="2:6">
      <c r="B588" s="16"/>
      <c r="C588" s="16"/>
      <c r="D588" s="16"/>
      <c r="E588" s="16"/>
      <c r="F588" s="16"/>
    </row>
    <row r="589" spans="2:6">
      <c r="B589" s="16"/>
      <c r="C589" s="16"/>
      <c r="D589" s="16"/>
      <c r="E589" s="16"/>
      <c r="F589" s="16"/>
    </row>
    <row r="590" spans="2:6">
      <c r="B590" s="16"/>
      <c r="C590" s="16"/>
      <c r="D590" s="16"/>
      <c r="E590" s="16"/>
      <c r="F590" s="16"/>
    </row>
    <row r="591" spans="2:6">
      <c r="B591" s="16"/>
      <c r="C591" s="16"/>
      <c r="D591" s="16"/>
      <c r="E591" s="16"/>
      <c r="F591" s="16"/>
    </row>
    <row r="592" spans="2:6">
      <c r="B592" s="16"/>
      <c r="C592" s="16"/>
      <c r="D592" s="16"/>
      <c r="E592" s="16"/>
      <c r="F592" s="16"/>
    </row>
    <row r="593" spans="2:6">
      <c r="B593" s="16"/>
      <c r="C593" s="16"/>
      <c r="D593" s="16"/>
      <c r="E593" s="16"/>
      <c r="F593" s="16"/>
    </row>
    <row r="594" spans="2:6">
      <c r="B594" s="16"/>
      <c r="C594" s="16"/>
      <c r="D594" s="16"/>
      <c r="E594" s="16"/>
      <c r="F594" s="16"/>
    </row>
    <row r="595" spans="2:6">
      <c r="B595" s="16"/>
      <c r="C595" s="16"/>
      <c r="D595" s="16"/>
      <c r="E595" s="16"/>
      <c r="F595" s="16"/>
    </row>
    <row r="596" spans="2:6">
      <c r="B596" s="16"/>
      <c r="C596" s="16"/>
      <c r="D596" s="16"/>
      <c r="E596" s="16"/>
      <c r="F596" s="16"/>
    </row>
    <row r="597" spans="2:6">
      <c r="B597" s="16"/>
      <c r="C597" s="16"/>
      <c r="D597" s="16"/>
      <c r="E597" s="16"/>
      <c r="F597" s="16"/>
    </row>
    <row r="598" spans="2:6">
      <c r="B598" s="16"/>
      <c r="C598" s="16"/>
      <c r="D598" s="16"/>
      <c r="E598" s="16"/>
      <c r="F598" s="16"/>
    </row>
    <row r="599" spans="2:6">
      <c r="B599" s="16"/>
      <c r="C599" s="16"/>
      <c r="D599" s="16"/>
      <c r="E599" s="16"/>
      <c r="F599" s="16"/>
    </row>
    <row r="600" spans="2:6">
      <c r="B600" s="16"/>
      <c r="C600" s="16"/>
      <c r="D600" s="16"/>
      <c r="E600" s="16"/>
      <c r="F600" s="16"/>
    </row>
    <row r="601" spans="2:6">
      <c r="B601" s="16"/>
      <c r="C601" s="16"/>
      <c r="D601" s="16"/>
      <c r="E601" s="16"/>
      <c r="F601" s="16"/>
    </row>
    <row r="602" spans="2:6">
      <c r="B602" s="16"/>
      <c r="C602" s="16"/>
      <c r="D602" s="16"/>
      <c r="E602" s="16"/>
      <c r="F602" s="16"/>
    </row>
    <row r="603" spans="2:6">
      <c r="B603" s="16"/>
      <c r="C603" s="16"/>
      <c r="D603" s="16"/>
      <c r="E603" s="16"/>
      <c r="F603" s="16"/>
    </row>
    <row r="604" spans="2:6">
      <c r="B604" s="16"/>
      <c r="C604" s="16"/>
      <c r="D604" s="16"/>
      <c r="E604" s="16"/>
      <c r="F604" s="16"/>
    </row>
    <row r="605" spans="2:6">
      <c r="B605" s="16"/>
      <c r="C605" s="16"/>
      <c r="D605" s="16"/>
      <c r="E605" s="16"/>
      <c r="F605" s="16"/>
    </row>
    <row r="606" spans="2:6">
      <c r="B606" s="16"/>
      <c r="C606" s="16"/>
      <c r="D606" s="16"/>
      <c r="E606" s="16"/>
      <c r="F606" s="16"/>
    </row>
    <row r="607" spans="2:6">
      <c r="B607" s="16"/>
      <c r="C607" s="16"/>
      <c r="D607" s="16"/>
      <c r="E607" s="16"/>
      <c r="F607" s="16"/>
    </row>
    <row r="608" spans="2:6">
      <c r="B608" s="16"/>
      <c r="C608" s="16"/>
      <c r="D608" s="16"/>
      <c r="E608" s="16"/>
      <c r="F608" s="16"/>
    </row>
    <row r="609" spans="2:6">
      <c r="B609" s="16"/>
      <c r="C609" s="16"/>
      <c r="D609" s="16"/>
      <c r="E609" s="16"/>
      <c r="F609" s="16"/>
    </row>
    <row r="610" spans="2:6">
      <c r="B610" s="16"/>
      <c r="C610" s="16"/>
      <c r="D610" s="16"/>
      <c r="E610" s="16"/>
      <c r="F610" s="16"/>
    </row>
    <row r="611" spans="2:6">
      <c r="B611" s="16"/>
      <c r="C611" s="16"/>
      <c r="D611" s="16"/>
      <c r="E611" s="16"/>
      <c r="F611" s="16"/>
    </row>
    <row r="612" spans="2:6">
      <c r="B612" s="16"/>
      <c r="C612" s="16"/>
      <c r="D612" s="16"/>
      <c r="E612" s="16"/>
      <c r="F612" s="16"/>
    </row>
    <row r="613" spans="2:6">
      <c r="B613" s="16"/>
      <c r="C613" s="16"/>
      <c r="D613" s="16"/>
      <c r="E613" s="16"/>
      <c r="F613" s="16"/>
    </row>
    <row r="614" spans="2:6">
      <c r="B614" s="16"/>
      <c r="C614" s="16"/>
      <c r="D614" s="16"/>
      <c r="E614" s="16"/>
      <c r="F614" s="16"/>
    </row>
    <row r="615" spans="2:6">
      <c r="B615" s="16"/>
      <c r="C615" s="16"/>
      <c r="D615" s="16"/>
      <c r="E615" s="16"/>
      <c r="F615" s="16"/>
    </row>
    <row r="616" spans="2:6">
      <c r="B616" s="16"/>
      <c r="C616" s="16"/>
      <c r="D616" s="16"/>
      <c r="E616" s="16"/>
      <c r="F616" s="16"/>
    </row>
    <row r="617" spans="2:6">
      <c r="B617" s="16"/>
      <c r="C617" s="16"/>
      <c r="D617" s="16"/>
      <c r="E617" s="16"/>
      <c r="F617" s="16"/>
    </row>
    <row r="618" spans="2:6">
      <c r="B618" s="16"/>
      <c r="C618" s="16"/>
      <c r="D618" s="16"/>
      <c r="E618" s="16"/>
      <c r="F618" s="16"/>
    </row>
    <row r="619" spans="2:6">
      <c r="B619" s="16"/>
      <c r="C619" s="16"/>
      <c r="D619" s="16"/>
      <c r="E619" s="16"/>
      <c r="F619" s="16"/>
    </row>
    <row r="620" spans="2:6">
      <c r="B620" s="16"/>
      <c r="C620" s="16"/>
      <c r="D620" s="16"/>
      <c r="E620" s="16"/>
      <c r="F620" s="16"/>
    </row>
    <row r="621" spans="2:6">
      <c r="B621" s="16"/>
      <c r="C621" s="16"/>
      <c r="D621" s="16"/>
      <c r="E621" s="16"/>
      <c r="F621" s="16"/>
    </row>
    <row r="622" spans="2:6">
      <c r="B622" s="16"/>
      <c r="C622" s="16"/>
      <c r="D622" s="16"/>
      <c r="E622" s="16"/>
      <c r="F622" s="16"/>
    </row>
    <row r="623" spans="2:6">
      <c r="B623" s="16"/>
      <c r="C623" s="16"/>
      <c r="D623" s="16"/>
      <c r="E623" s="16"/>
      <c r="F623" s="16"/>
    </row>
    <row r="624" spans="2:6">
      <c r="B624" s="16"/>
      <c r="C624" s="16"/>
      <c r="D624" s="16"/>
      <c r="E624" s="16"/>
      <c r="F624" s="16"/>
    </row>
    <row r="625" spans="2:6">
      <c r="B625" s="16"/>
      <c r="C625" s="16"/>
      <c r="D625" s="16"/>
      <c r="E625" s="16"/>
      <c r="F625" s="16"/>
    </row>
    <row r="626" spans="2:6">
      <c r="B626" s="16"/>
      <c r="C626" s="16"/>
      <c r="D626" s="16"/>
      <c r="E626" s="16"/>
      <c r="F626" s="16"/>
    </row>
    <row r="627" spans="2:6">
      <c r="B627" s="16"/>
      <c r="C627" s="16"/>
      <c r="D627" s="16"/>
      <c r="E627" s="16"/>
      <c r="F627" s="16"/>
    </row>
    <row r="628" spans="2:6">
      <c r="B628" s="16"/>
      <c r="C628" s="16"/>
      <c r="D628" s="16"/>
      <c r="E628" s="16"/>
      <c r="F628" s="16"/>
    </row>
    <row r="629" spans="2:6">
      <c r="B629" s="16"/>
      <c r="C629" s="16"/>
      <c r="D629" s="16"/>
      <c r="E629" s="16"/>
      <c r="F629" s="16"/>
    </row>
    <row r="630" spans="2:6">
      <c r="B630" s="16"/>
      <c r="C630" s="16"/>
      <c r="D630" s="16"/>
      <c r="E630" s="16"/>
      <c r="F630" s="16"/>
    </row>
    <row r="631" spans="2:6">
      <c r="B631" s="16"/>
      <c r="C631" s="16"/>
      <c r="D631" s="16"/>
      <c r="E631" s="16"/>
      <c r="F631" s="16"/>
    </row>
    <row r="632" spans="2:6">
      <c r="B632" s="16"/>
      <c r="C632" s="16"/>
      <c r="D632" s="16"/>
      <c r="E632" s="16"/>
      <c r="F632" s="16"/>
    </row>
    <row r="633" spans="2:6">
      <c r="B633" s="16"/>
      <c r="C633" s="16"/>
      <c r="D633" s="16"/>
      <c r="E633" s="16"/>
      <c r="F633" s="16"/>
    </row>
    <row r="634" spans="2:6">
      <c r="B634" s="16"/>
      <c r="C634" s="16"/>
      <c r="D634" s="16"/>
      <c r="E634" s="16"/>
      <c r="F634" s="16"/>
    </row>
    <row r="635" spans="2:6">
      <c r="B635" s="16"/>
      <c r="C635" s="16"/>
      <c r="D635" s="16"/>
      <c r="E635" s="16"/>
      <c r="F635" s="16"/>
    </row>
    <row r="636" spans="2:6">
      <c r="B636" s="16"/>
      <c r="C636" s="16"/>
      <c r="D636" s="16"/>
      <c r="E636" s="16"/>
      <c r="F636" s="16"/>
    </row>
    <row r="637" spans="2:6">
      <c r="B637" s="16"/>
      <c r="C637" s="16"/>
      <c r="D637" s="16"/>
      <c r="E637" s="16"/>
      <c r="F637" s="16"/>
    </row>
    <row r="638" spans="2:6">
      <c r="B638" s="16"/>
      <c r="C638" s="16"/>
      <c r="D638" s="16"/>
      <c r="E638" s="16"/>
      <c r="F638" s="16"/>
    </row>
    <row r="639" spans="2:6">
      <c r="B639" s="16"/>
      <c r="C639" s="16"/>
      <c r="D639" s="16"/>
      <c r="E639" s="16"/>
      <c r="F639" s="16"/>
    </row>
    <row r="640" spans="2:6">
      <c r="B640" s="16"/>
      <c r="C640" s="16"/>
      <c r="D640" s="16"/>
      <c r="E640" s="16"/>
      <c r="F640" s="16"/>
    </row>
    <row r="641" spans="2:6">
      <c r="B641" s="16"/>
      <c r="C641" s="16"/>
      <c r="D641" s="16"/>
      <c r="E641" s="16"/>
      <c r="F641" s="16"/>
    </row>
    <row r="642" spans="2:6">
      <c r="B642" s="16"/>
      <c r="C642" s="16"/>
      <c r="D642" s="16"/>
      <c r="E642" s="16"/>
      <c r="F642" s="16"/>
    </row>
    <row r="643" spans="2:6">
      <c r="B643" s="16"/>
      <c r="C643" s="16"/>
      <c r="D643" s="16"/>
      <c r="E643" s="16"/>
      <c r="F643" s="16"/>
    </row>
    <row r="644" spans="2:6">
      <c r="B644" s="16"/>
      <c r="C644" s="16"/>
      <c r="D644" s="16"/>
      <c r="E644" s="16"/>
      <c r="F644" s="16"/>
    </row>
    <row r="645" spans="2:6">
      <c r="B645" s="16"/>
      <c r="C645" s="16"/>
      <c r="D645" s="16"/>
      <c r="E645" s="16"/>
      <c r="F645" s="16"/>
    </row>
    <row r="646" spans="2:6">
      <c r="B646" s="16"/>
      <c r="C646" s="16"/>
      <c r="D646" s="16"/>
      <c r="E646" s="16"/>
      <c r="F646" s="16"/>
    </row>
    <row r="647" spans="2:6">
      <c r="B647" s="16"/>
      <c r="C647" s="16"/>
      <c r="D647" s="16"/>
      <c r="E647" s="16"/>
      <c r="F647" s="16"/>
    </row>
    <row r="648" spans="2:6">
      <c r="B648" s="16"/>
      <c r="C648" s="16"/>
      <c r="D648" s="16"/>
      <c r="E648" s="16"/>
      <c r="F648" s="16"/>
    </row>
    <row r="649" spans="2:6">
      <c r="B649" s="16"/>
      <c r="C649" s="16"/>
      <c r="D649" s="16"/>
      <c r="E649" s="16"/>
      <c r="F649" s="16"/>
    </row>
    <row r="650" spans="2:6">
      <c r="B650" s="16"/>
      <c r="C650" s="16"/>
      <c r="D650" s="16"/>
      <c r="E650" s="16"/>
      <c r="F650" s="16"/>
    </row>
    <row r="651" spans="2:6">
      <c r="B651" s="16"/>
      <c r="C651" s="16"/>
      <c r="D651" s="16"/>
      <c r="E651" s="16"/>
      <c r="F651" s="16"/>
    </row>
    <row r="652" spans="2:6">
      <c r="B652" s="16"/>
      <c r="C652" s="16"/>
      <c r="D652" s="16"/>
      <c r="E652" s="16"/>
      <c r="F652" s="16"/>
    </row>
    <row r="653" spans="2:6">
      <c r="B653" s="16"/>
      <c r="C653" s="16"/>
      <c r="D653" s="16"/>
      <c r="E653" s="16"/>
      <c r="F653" s="16"/>
    </row>
    <row r="654" spans="2:6">
      <c r="B654" s="16"/>
      <c r="C654" s="16"/>
      <c r="D654" s="16"/>
      <c r="E654" s="16"/>
      <c r="F654" s="16"/>
    </row>
    <row r="655" spans="2:6">
      <c r="B655" s="16"/>
      <c r="C655" s="16"/>
      <c r="D655" s="16"/>
      <c r="E655" s="16"/>
      <c r="F655" s="16"/>
    </row>
    <row r="656" spans="2:6">
      <c r="B656" s="16"/>
      <c r="C656" s="16"/>
      <c r="D656" s="16"/>
      <c r="E656" s="16"/>
      <c r="F656" s="16"/>
    </row>
    <row r="657" spans="2:6">
      <c r="B657" s="16"/>
      <c r="C657" s="16"/>
      <c r="D657" s="16"/>
      <c r="E657" s="16"/>
      <c r="F657" s="16"/>
    </row>
    <row r="658" spans="2:6">
      <c r="B658" s="16"/>
      <c r="C658" s="16"/>
      <c r="D658" s="16"/>
      <c r="E658" s="16"/>
      <c r="F658" s="16"/>
    </row>
    <row r="659" spans="2:6">
      <c r="B659" s="16"/>
      <c r="C659" s="16"/>
      <c r="D659" s="16"/>
      <c r="E659" s="16"/>
      <c r="F659" s="16"/>
    </row>
    <row r="660" spans="2:6">
      <c r="B660" s="16"/>
      <c r="C660" s="16"/>
      <c r="D660" s="16"/>
      <c r="E660" s="16"/>
      <c r="F660" s="16"/>
    </row>
    <row r="661" spans="2:6">
      <c r="B661" s="16"/>
      <c r="C661" s="16"/>
      <c r="D661" s="16"/>
      <c r="E661" s="16"/>
      <c r="F661" s="16"/>
    </row>
    <row r="662" spans="2:6">
      <c r="B662" s="16"/>
      <c r="C662" s="16"/>
      <c r="D662" s="16"/>
      <c r="E662" s="16"/>
      <c r="F662" s="16"/>
    </row>
    <row r="663" spans="2:6">
      <c r="B663" s="16"/>
      <c r="C663" s="16"/>
      <c r="D663" s="16"/>
      <c r="E663" s="16"/>
      <c r="F663" s="16"/>
    </row>
    <row r="664" spans="2:6">
      <c r="B664" s="16"/>
      <c r="C664" s="16"/>
      <c r="D664" s="16"/>
      <c r="E664" s="16"/>
      <c r="F664" s="16"/>
    </row>
    <row r="665" spans="2:6">
      <c r="B665" s="16"/>
      <c r="C665" s="16"/>
      <c r="D665" s="16"/>
      <c r="E665" s="16"/>
      <c r="F665" s="16"/>
    </row>
    <row r="666" spans="2:6">
      <c r="B666" s="16"/>
      <c r="C666" s="16"/>
      <c r="D666" s="16"/>
      <c r="E666" s="16"/>
      <c r="F666" s="16"/>
    </row>
    <row r="667" spans="2:6">
      <c r="B667" s="16"/>
      <c r="C667" s="16"/>
      <c r="D667" s="16"/>
      <c r="E667" s="16"/>
      <c r="F667" s="16"/>
    </row>
    <row r="668" spans="2:6">
      <c r="B668" s="16"/>
      <c r="C668" s="16"/>
      <c r="D668" s="16"/>
      <c r="E668" s="16"/>
      <c r="F668" s="16"/>
    </row>
    <row r="669" spans="2:6">
      <c r="B669" s="16"/>
      <c r="C669" s="16"/>
      <c r="D669" s="16"/>
      <c r="E669" s="16"/>
      <c r="F669" s="16"/>
    </row>
    <row r="670" spans="2:6">
      <c r="B670" s="16"/>
      <c r="C670" s="16"/>
      <c r="D670" s="16"/>
      <c r="E670" s="16"/>
      <c r="F670" s="16"/>
    </row>
    <row r="671" spans="2:6">
      <c r="B671" s="16"/>
      <c r="C671" s="16"/>
      <c r="D671" s="16"/>
      <c r="E671" s="16"/>
      <c r="F671" s="16"/>
    </row>
    <row r="672" spans="2:6">
      <c r="B672" s="16"/>
      <c r="C672" s="16"/>
      <c r="D672" s="16"/>
      <c r="E672" s="16"/>
      <c r="F672" s="16"/>
    </row>
    <row r="673" spans="2:6">
      <c r="B673" s="16"/>
      <c r="C673" s="16"/>
      <c r="D673" s="16"/>
      <c r="E673" s="16"/>
      <c r="F673" s="16"/>
    </row>
    <row r="674" spans="2:6">
      <c r="B674" s="16"/>
      <c r="C674" s="16"/>
      <c r="D674" s="16"/>
      <c r="E674" s="16"/>
      <c r="F674" s="16"/>
    </row>
    <row r="675" spans="2:6">
      <c r="B675" s="16"/>
      <c r="C675" s="16"/>
      <c r="D675" s="16"/>
      <c r="E675" s="16"/>
      <c r="F675" s="16"/>
    </row>
    <row r="676" spans="2:6">
      <c r="B676" s="16"/>
      <c r="C676" s="16"/>
      <c r="D676" s="16"/>
      <c r="E676" s="16"/>
      <c r="F676" s="16"/>
    </row>
    <row r="677" spans="2:6">
      <c r="B677" s="16"/>
      <c r="C677" s="16"/>
      <c r="D677" s="16"/>
      <c r="E677" s="16"/>
      <c r="F677" s="16"/>
    </row>
    <row r="678" spans="2:6">
      <c r="B678" s="16"/>
      <c r="C678" s="16"/>
      <c r="D678" s="16"/>
      <c r="E678" s="16"/>
      <c r="F678" s="16"/>
    </row>
    <row r="679" spans="2:6">
      <c r="B679" s="16"/>
      <c r="C679" s="16"/>
      <c r="D679" s="16"/>
      <c r="E679" s="16"/>
      <c r="F679" s="16"/>
    </row>
    <row r="680" spans="2:6">
      <c r="B680" s="16"/>
      <c r="C680" s="16"/>
      <c r="D680" s="16"/>
      <c r="E680" s="16"/>
      <c r="F680" s="16"/>
    </row>
    <row r="681" spans="2:6">
      <c r="B681" s="16"/>
      <c r="C681" s="16"/>
      <c r="D681" s="16"/>
      <c r="E681" s="16"/>
      <c r="F681" s="16"/>
    </row>
    <row r="682" spans="2:6">
      <c r="B682" s="16"/>
      <c r="C682" s="16"/>
      <c r="D682" s="16"/>
      <c r="E682" s="16"/>
      <c r="F682" s="16"/>
    </row>
    <row r="683" spans="2:6">
      <c r="B683" s="16"/>
      <c r="C683" s="16"/>
      <c r="D683" s="16"/>
      <c r="E683" s="16"/>
      <c r="F683" s="16"/>
    </row>
    <row r="684" spans="2:6">
      <c r="B684" s="16"/>
      <c r="C684" s="16"/>
      <c r="D684" s="16"/>
      <c r="E684" s="16"/>
      <c r="F684" s="16"/>
    </row>
    <row r="685" spans="2:6">
      <c r="B685" s="16"/>
      <c r="C685" s="16"/>
      <c r="D685" s="16"/>
      <c r="E685" s="16"/>
      <c r="F685" s="16"/>
    </row>
    <row r="686" spans="2:6">
      <c r="B686" s="16"/>
      <c r="C686" s="16"/>
      <c r="D686" s="16"/>
      <c r="E686" s="16"/>
      <c r="F686" s="16"/>
    </row>
    <row r="687" spans="2:6">
      <c r="B687" s="16"/>
      <c r="C687" s="16"/>
      <c r="D687" s="16"/>
      <c r="E687" s="16"/>
      <c r="F687" s="16"/>
    </row>
    <row r="688" spans="2:6">
      <c r="B688" s="16"/>
      <c r="C688" s="16"/>
      <c r="D688" s="16"/>
      <c r="E688" s="16"/>
      <c r="F688" s="16"/>
    </row>
    <row r="689" spans="2:6">
      <c r="B689" s="16"/>
      <c r="C689" s="16"/>
      <c r="D689" s="16"/>
      <c r="E689" s="16"/>
      <c r="F689" s="16"/>
    </row>
    <row r="690" spans="2:6">
      <c r="B690" s="16"/>
      <c r="C690" s="16"/>
      <c r="D690" s="16"/>
      <c r="E690" s="16"/>
      <c r="F690" s="16"/>
    </row>
    <row r="691" spans="2:6">
      <c r="B691" s="16"/>
      <c r="C691" s="16"/>
      <c r="D691" s="16"/>
      <c r="E691" s="16"/>
      <c r="F691" s="16"/>
    </row>
    <row r="692" spans="2:6">
      <c r="B692" s="16"/>
      <c r="C692" s="16"/>
      <c r="D692" s="16"/>
      <c r="E692" s="16"/>
      <c r="F692" s="16"/>
    </row>
    <row r="693" spans="2:6">
      <c r="B693" s="16"/>
      <c r="C693" s="16"/>
      <c r="D693" s="16"/>
      <c r="E693" s="16"/>
      <c r="F693" s="16"/>
    </row>
    <row r="694" spans="2:6">
      <c r="B694" s="16"/>
      <c r="C694" s="16"/>
      <c r="D694" s="16"/>
      <c r="E694" s="16"/>
      <c r="F694" s="16"/>
    </row>
    <row r="695" spans="2:6">
      <c r="B695" s="16"/>
      <c r="C695" s="16"/>
      <c r="D695" s="16"/>
      <c r="E695" s="16"/>
      <c r="F695" s="16"/>
    </row>
    <row r="696" spans="2:6">
      <c r="B696" s="16"/>
      <c r="C696" s="16"/>
      <c r="D696" s="16"/>
      <c r="E696" s="16"/>
      <c r="F696" s="16"/>
    </row>
    <row r="697" spans="2:6">
      <c r="B697" s="16"/>
      <c r="C697" s="16"/>
      <c r="D697" s="16"/>
      <c r="E697" s="16"/>
      <c r="F697" s="16"/>
    </row>
    <row r="698" spans="2:6">
      <c r="B698" s="16"/>
      <c r="C698" s="16"/>
      <c r="D698" s="16"/>
      <c r="E698" s="16"/>
      <c r="F698" s="16"/>
    </row>
    <row r="699" spans="2:6">
      <c r="B699" s="16"/>
      <c r="C699" s="16"/>
      <c r="D699" s="16"/>
      <c r="E699" s="16"/>
      <c r="F699" s="16"/>
    </row>
    <row r="700" spans="2:6">
      <c r="B700" s="16"/>
      <c r="C700" s="16"/>
      <c r="D700" s="16"/>
      <c r="E700" s="16"/>
      <c r="F700" s="16"/>
    </row>
    <row r="701" spans="2:6">
      <c r="B701" s="16"/>
      <c r="C701" s="16"/>
      <c r="D701" s="16"/>
      <c r="E701" s="16"/>
      <c r="F701" s="16"/>
    </row>
    <row r="702" spans="2:6">
      <c r="B702" s="16"/>
      <c r="C702" s="16"/>
      <c r="D702" s="16"/>
      <c r="E702" s="16"/>
      <c r="F702" s="16"/>
    </row>
    <row r="703" spans="2:6">
      <c r="B703" s="16"/>
      <c r="C703" s="16"/>
      <c r="D703" s="16"/>
      <c r="E703" s="16"/>
      <c r="F703" s="16"/>
    </row>
    <row r="704" spans="2:6">
      <c r="B704" s="16"/>
      <c r="C704" s="16"/>
      <c r="D704" s="16"/>
      <c r="E704" s="16"/>
      <c r="F704" s="16"/>
    </row>
    <row r="705" spans="2:6">
      <c r="B705" s="16"/>
      <c r="C705" s="16"/>
      <c r="D705" s="16"/>
      <c r="E705" s="16"/>
      <c r="F705" s="16"/>
    </row>
    <row r="706" spans="2:6">
      <c r="B706" s="16"/>
      <c r="C706" s="16"/>
      <c r="D706" s="16"/>
      <c r="E706" s="16"/>
      <c r="F706" s="16"/>
    </row>
    <row r="707" spans="2:6">
      <c r="B707" s="16"/>
      <c r="C707" s="16"/>
      <c r="D707" s="16"/>
      <c r="E707" s="16"/>
      <c r="F707" s="16"/>
    </row>
    <row r="708" spans="2:6">
      <c r="B708" s="16"/>
      <c r="C708" s="16"/>
      <c r="D708" s="16"/>
      <c r="E708" s="16"/>
      <c r="F708" s="16"/>
    </row>
    <row r="709" spans="2:6">
      <c r="B709" s="16"/>
      <c r="C709" s="16"/>
      <c r="D709" s="16"/>
      <c r="E709" s="16"/>
      <c r="F709" s="16"/>
    </row>
    <row r="710" spans="2:6">
      <c r="B710" s="16"/>
      <c r="C710" s="16"/>
      <c r="D710" s="16"/>
      <c r="E710" s="16"/>
      <c r="F710" s="16"/>
    </row>
    <row r="711" spans="2:6">
      <c r="B711" s="16"/>
      <c r="C711" s="16"/>
      <c r="D711" s="16"/>
      <c r="E711" s="16"/>
      <c r="F711" s="16"/>
    </row>
    <row r="712" spans="2:6">
      <c r="B712" s="16"/>
      <c r="C712" s="16"/>
      <c r="D712" s="16"/>
      <c r="E712" s="16"/>
      <c r="F712" s="16"/>
    </row>
    <row r="713" spans="2:6">
      <c r="B713" s="16"/>
      <c r="C713" s="16"/>
      <c r="D713" s="16"/>
      <c r="E713" s="16"/>
      <c r="F713" s="16"/>
    </row>
    <row r="714" spans="2:6">
      <c r="B714" s="16"/>
      <c r="C714" s="16"/>
      <c r="D714" s="16"/>
      <c r="E714" s="16"/>
      <c r="F714" s="16"/>
    </row>
    <row r="715" spans="2:6">
      <c r="B715" s="16"/>
      <c r="C715" s="16"/>
      <c r="D715" s="16"/>
      <c r="E715" s="16"/>
      <c r="F715" s="16"/>
    </row>
    <row r="716" spans="2:6">
      <c r="B716" s="16"/>
      <c r="C716" s="16"/>
      <c r="D716" s="16"/>
      <c r="E716" s="16"/>
      <c r="F716" s="16"/>
    </row>
    <row r="717" spans="2:6">
      <c r="B717" s="16"/>
      <c r="C717" s="16"/>
      <c r="D717" s="16"/>
      <c r="E717" s="16"/>
      <c r="F717" s="16"/>
    </row>
    <row r="718" spans="2:6">
      <c r="B718" s="16"/>
      <c r="C718" s="16"/>
      <c r="D718" s="16"/>
      <c r="E718" s="16"/>
      <c r="F718" s="16"/>
    </row>
    <row r="719" spans="2:6">
      <c r="B719" s="16"/>
      <c r="C719" s="16"/>
      <c r="D719" s="16"/>
      <c r="E719" s="16"/>
      <c r="F719" s="16"/>
    </row>
    <row r="720" spans="2:6">
      <c r="B720" s="16"/>
      <c r="C720" s="16"/>
      <c r="D720" s="16"/>
      <c r="E720" s="16"/>
      <c r="F720" s="16"/>
    </row>
    <row r="721" spans="2:6">
      <c r="B721" s="16"/>
      <c r="C721" s="16"/>
      <c r="D721" s="16"/>
      <c r="E721" s="16"/>
      <c r="F721" s="16"/>
    </row>
    <row r="722" spans="2:6">
      <c r="B722" s="16"/>
      <c r="C722" s="16"/>
      <c r="D722" s="16"/>
      <c r="E722" s="16"/>
      <c r="F722" s="16"/>
    </row>
    <row r="723" spans="2:6">
      <c r="B723" s="16"/>
      <c r="C723" s="16"/>
      <c r="D723" s="16"/>
      <c r="E723" s="16"/>
      <c r="F723" s="16"/>
    </row>
    <row r="724" spans="2:6">
      <c r="B724" s="16"/>
      <c r="C724" s="16"/>
      <c r="D724" s="16"/>
      <c r="E724" s="16"/>
      <c r="F724" s="16"/>
    </row>
    <row r="725" spans="2:6">
      <c r="B725" s="16"/>
      <c r="C725" s="16"/>
      <c r="D725" s="16"/>
      <c r="E725" s="16"/>
      <c r="F725" s="16"/>
    </row>
    <row r="726" spans="2:6">
      <c r="B726" s="16"/>
      <c r="C726" s="16"/>
      <c r="D726" s="16"/>
      <c r="E726" s="16"/>
      <c r="F726" s="16"/>
    </row>
    <row r="727" spans="2:6">
      <c r="B727" s="16"/>
      <c r="C727" s="16"/>
      <c r="D727" s="16"/>
      <c r="E727" s="16"/>
      <c r="F727" s="16"/>
    </row>
    <row r="728" spans="2:6">
      <c r="B728" s="16"/>
      <c r="C728" s="16"/>
      <c r="D728" s="16"/>
      <c r="E728" s="16"/>
      <c r="F728" s="16"/>
    </row>
    <row r="729" spans="2:6">
      <c r="B729" s="16"/>
      <c r="C729" s="16"/>
      <c r="D729" s="16"/>
      <c r="E729" s="16"/>
      <c r="F729" s="16"/>
    </row>
    <row r="730" spans="2:6">
      <c r="B730" s="16"/>
      <c r="C730" s="16"/>
      <c r="D730" s="16"/>
      <c r="E730" s="16"/>
      <c r="F730" s="16"/>
    </row>
    <row r="731" spans="2:6">
      <c r="B731" s="16"/>
      <c r="C731" s="16"/>
      <c r="D731" s="16"/>
      <c r="E731" s="16"/>
      <c r="F731" s="16"/>
    </row>
    <row r="732" spans="2:6">
      <c r="B732" s="16"/>
      <c r="C732" s="16"/>
      <c r="D732" s="16"/>
      <c r="E732" s="16"/>
      <c r="F732" s="16"/>
    </row>
    <row r="733" spans="2:6">
      <c r="B733" s="16"/>
      <c r="C733" s="16"/>
      <c r="D733" s="16"/>
      <c r="E733" s="16"/>
      <c r="F733" s="16"/>
    </row>
    <row r="734" spans="2:6">
      <c r="B734" s="16"/>
      <c r="C734" s="16"/>
      <c r="D734" s="16"/>
      <c r="E734" s="16"/>
      <c r="F734" s="16"/>
    </row>
    <row r="735" spans="2:6">
      <c r="B735" s="16"/>
      <c r="C735" s="16"/>
      <c r="D735" s="16"/>
      <c r="E735" s="16"/>
      <c r="F735" s="16"/>
    </row>
    <row r="736" spans="2:6">
      <c r="B736" s="16"/>
      <c r="C736" s="16"/>
      <c r="D736" s="16"/>
      <c r="E736" s="16"/>
      <c r="F736" s="16"/>
    </row>
    <row r="737" spans="2:6">
      <c r="B737" s="16"/>
      <c r="C737" s="16"/>
      <c r="D737" s="16"/>
      <c r="E737" s="16"/>
      <c r="F737" s="16"/>
    </row>
    <row r="738" spans="2:6">
      <c r="B738" s="16"/>
      <c r="C738" s="16"/>
      <c r="D738" s="16"/>
      <c r="E738" s="16"/>
      <c r="F738" s="16"/>
    </row>
    <row r="739" spans="2:6">
      <c r="B739" s="16"/>
      <c r="C739" s="16"/>
      <c r="D739" s="16"/>
      <c r="E739" s="16"/>
      <c r="F739" s="16"/>
    </row>
    <row r="740" spans="2:6">
      <c r="B740" s="16"/>
      <c r="C740" s="16"/>
      <c r="D740" s="16"/>
      <c r="E740" s="16"/>
      <c r="F740" s="16"/>
    </row>
    <row r="741" spans="2:6">
      <c r="B741" s="16"/>
      <c r="C741" s="16"/>
      <c r="D741" s="16"/>
      <c r="E741" s="16"/>
      <c r="F741" s="16"/>
    </row>
    <row r="742" spans="2:6">
      <c r="B742" s="16"/>
      <c r="C742" s="16"/>
      <c r="D742" s="16"/>
      <c r="E742" s="16"/>
      <c r="F742" s="16"/>
    </row>
    <row r="743" spans="2:6">
      <c r="B743" s="16"/>
      <c r="C743" s="16"/>
      <c r="D743" s="16"/>
      <c r="E743" s="16"/>
      <c r="F743" s="16"/>
    </row>
    <row r="744" spans="2:6">
      <c r="B744" s="16"/>
      <c r="C744" s="16"/>
      <c r="D744" s="16"/>
      <c r="E744" s="16"/>
      <c r="F744" s="16"/>
    </row>
    <row r="745" spans="2:6">
      <c r="B745" s="16"/>
      <c r="C745" s="16"/>
      <c r="D745" s="16"/>
      <c r="E745" s="16"/>
      <c r="F745" s="16"/>
    </row>
    <row r="746" spans="2:6">
      <c r="B746" s="16"/>
      <c r="C746" s="16"/>
      <c r="D746" s="16"/>
      <c r="E746" s="16"/>
      <c r="F746" s="16"/>
    </row>
    <row r="747" spans="2:6">
      <c r="B747" s="16"/>
      <c r="C747" s="16"/>
      <c r="D747" s="16"/>
      <c r="E747" s="16"/>
      <c r="F747" s="16"/>
    </row>
    <row r="748" spans="2:6">
      <c r="B748" s="16"/>
      <c r="C748" s="16"/>
      <c r="D748" s="16"/>
      <c r="E748" s="16"/>
      <c r="F748" s="16"/>
    </row>
    <row r="749" spans="2:6">
      <c r="B749" s="16"/>
      <c r="C749" s="16"/>
      <c r="D749" s="16"/>
      <c r="E749" s="16"/>
      <c r="F749" s="16"/>
    </row>
    <row r="750" spans="2:6">
      <c r="B750" s="16"/>
      <c r="C750" s="16"/>
      <c r="D750" s="16"/>
      <c r="E750" s="16"/>
      <c r="F750" s="16"/>
    </row>
    <row r="751" spans="2:6">
      <c r="B751" s="16"/>
      <c r="C751" s="16"/>
      <c r="D751" s="16"/>
      <c r="E751" s="16"/>
      <c r="F751" s="16"/>
    </row>
    <row r="752" spans="2:6">
      <c r="B752" s="16"/>
      <c r="C752" s="16"/>
      <c r="D752" s="16"/>
      <c r="E752" s="16"/>
      <c r="F752" s="16"/>
    </row>
    <row r="753" spans="2:6">
      <c r="B753" s="16"/>
      <c r="C753" s="16"/>
      <c r="D753" s="16"/>
      <c r="E753" s="16"/>
      <c r="F753" s="16"/>
    </row>
    <row r="754" spans="2:6">
      <c r="B754" s="16"/>
      <c r="C754" s="16"/>
      <c r="D754" s="16"/>
      <c r="E754" s="16"/>
      <c r="F754" s="16"/>
    </row>
    <row r="755" spans="2:6">
      <c r="B755" s="16"/>
      <c r="C755" s="16"/>
      <c r="D755" s="16"/>
      <c r="E755" s="16"/>
      <c r="F755" s="16"/>
    </row>
    <row r="756" spans="2:6">
      <c r="B756" s="16"/>
      <c r="C756" s="16"/>
      <c r="D756" s="16"/>
      <c r="E756" s="16"/>
      <c r="F756" s="16"/>
    </row>
    <row r="757" spans="2:6">
      <c r="B757" s="16"/>
      <c r="C757" s="16"/>
      <c r="D757" s="16"/>
      <c r="E757" s="16"/>
      <c r="F757" s="16"/>
    </row>
    <row r="758" spans="2:6">
      <c r="B758" s="16"/>
      <c r="C758" s="16"/>
      <c r="D758" s="16"/>
      <c r="E758" s="16"/>
      <c r="F758" s="16"/>
    </row>
    <row r="759" spans="2:6">
      <c r="B759" s="16"/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B762" s="16"/>
      <c r="C762" s="16"/>
      <c r="D762" s="16"/>
      <c r="E762" s="16"/>
      <c r="F762" s="16"/>
    </row>
    <row r="763" spans="2:6">
      <c r="B763" s="16"/>
      <c r="C763" s="16"/>
      <c r="D763" s="16"/>
      <c r="E763" s="16"/>
      <c r="F763" s="16"/>
    </row>
    <row r="764" spans="2:6">
      <c r="B764" s="19"/>
      <c r="C764" s="16"/>
      <c r="D764" s="16"/>
      <c r="E764" s="16"/>
      <c r="F764" s="16"/>
    </row>
    <row r="765" spans="2:6"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C767" s="16"/>
      <c r="D767" s="16"/>
      <c r="E767" s="16"/>
      <c r="F767" s="16"/>
    </row>
    <row r="768" spans="2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C773" s="16"/>
      <c r="D773" s="16"/>
      <c r="E773" s="16"/>
      <c r="F773" s="16"/>
    </row>
    <row r="774" spans="2:6"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B776" s="16"/>
      <c r="C776" s="16"/>
      <c r="D776" s="16"/>
      <c r="E776" s="16"/>
      <c r="F776" s="16"/>
    </row>
    <row r="777" spans="2:6">
      <c r="B777" s="16"/>
      <c r="C777" s="16"/>
      <c r="D777" s="16"/>
      <c r="E777" s="16"/>
      <c r="F777" s="16"/>
    </row>
    <row r="778" spans="2:6">
      <c r="B778" s="16"/>
      <c r="C778" s="16"/>
      <c r="D778" s="16"/>
      <c r="E778" s="16"/>
      <c r="F778" s="16"/>
    </row>
    <row r="779" spans="2:6">
      <c r="B779" s="16"/>
      <c r="C779" s="16"/>
      <c r="D779" s="16"/>
      <c r="E779" s="16"/>
      <c r="F779" s="16"/>
    </row>
    <row r="780" spans="2:6">
      <c r="B780" s="16"/>
      <c r="C780" s="16"/>
      <c r="D780" s="16"/>
      <c r="E780" s="16"/>
      <c r="F780" s="16"/>
    </row>
    <row r="781" spans="2:6">
      <c r="B781" s="16"/>
      <c r="C781" s="16"/>
      <c r="D781" s="16"/>
      <c r="E781" s="16"/>
      <c r="F781" s="16"/>
    </row>
    <row r="782" spans="2:6">
      <c r="B782" s="16"/>
      <c r="C782" s="16"/>
      <c r="D782" s="16"/>
      <c r="E782" s="16"/>
      <c r="F782" s="16"/>
    </row>
    <row r="783" spans="2:6">
      <c r="B783" s="16"/>
      <c r="C783" s="16"/>
      <c r="D783" s="16"/>
      <c r="E783" s="16"/>
      <c r="F783" s="16"/>
    </row>
    <row r="784" spans="2:6">
      <c r="B784" s="16"/>
      <c r="C784" s="16"/>
      <c r="D784" s="16"/>
      <c r="E784" s="16"/>
      <c r="F784" s="16"/>
    </row>
    <row r="785" spans="2:6">
      <c r="B785" s="16"/>
      <c r="C785" s="16"/>
      <c r="D785" s="16"/>
      <c r="E785" s="16"/>
      <c r="F785" s="16"/>
    </row>
    <row r="786" spans="2:6">
      <c r="B786" s="16"/>
      <c r="C786" s="16"/>
      <c r="D786" s="16"/>
      <c r="E786" s="16"/>
      <c r="F786" s="16"/>
    </row>
    <row r="787" spans="2:6">
      <c r="B787" s="16"/>
      <c r="C787" s="16"/>
      <c r="D787" s="16"/>
      <c r="E787" s="16"/>
      <c r="F787" s="16"/>
    </row>
    <row r="788" spans="2:6">
      <c r="B788" s="16"/>
      <c r="C788" s="16"/>
      <c r="D788" s="16"/>
      <c r="E788" s="16"/>
      <c r="F788" s="16"/>
    </row>
    <row r="789" spans="2:6">
      <c r="B789" s="16"/>
      <c r="C789" s="16"/>
      <c r="D789" s="16"/>
      <c r="E789" s="16"/>
      <c r="F789" s="16"/>
    </row>
    <row r="790" spans="2:6">
      <c r="B790" s="16"/>
      <c r="C790" s="16"/>
      <c r="D790" s="16"/>
      <c r="E790" s="16"/>
      <c r="F790" s="16"/>
    </row>
    <row r="791" spans="2:6">
      <c r="B791" s="16"/>
      <c r="C791" s="16"/>
      <c r="D791" s="16"/>
      <c r="E791" s="16"/>
      <c r="F791" s="16"/>
    </row>
    <row r="792" spans="2:6">
      <c r="B792" s="16"/>
      <c r="C792" s="16"/>
      <c r="D792" s="16"/>
      <c r="E792" s="16"/>
      <c r="F792" s="16"/>
    </row>
    <row r="793" spans="2:6">
      <c r="B793" s="16"/>
      <c r="C793" s="16"/>
      <c r="D793" s="16"/>
      <c r="E793" s="16"/>
      <c r="F793" s="16"/>
    </row>
    <row r="794" spans="2:6">
      <c r="B794" s="16"/>
      <c r="C794" s="16"/>
      <c r="D794" s="16"/>
      <c r="E794" s="16"/>
      <c r="F794" s="16"/>
    </row>
    <row r="795" spans="2:6">
      <c r="B795" s="16"/>
      <c r="C795" s="16"/>
      <c r="D795" s="16"/>
      <c r="E795" s="16"/>
      <c r="F795" s="16"/>
    </row>
    <row r="796" spans="2:6">
      <c r="B796" s="16"/>
      <c r="C796" s="16"/>
      <c r="D796" s="16"/>
      <c r="E796" s="16"/>
      <c r="F796" s="16"/>
    </row>
  </sheetData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4">
      <formula1>$BK$7:$BK$11</formula1>
    </dataValidation>
    <dataValidation type="list" allowBlank="1" showInputMessage="1" showErrorMessage="1" sqref="E12:E788">
      <formula1>$BF$7:$BF$11</formula1>
    </dataValidation>
    <dataValidation type="list" allowBlank="1" showInputMessage="1" showErrorMessage="1" sqref="I12:I794">
      <formula1>$BJ$7:$BJ$10</formula1>
    </dataValidation>
    <dataValidation type="list" allowBlank="1" showInputMessage="1" showErrorMessage="1" sqref="G12:G794">
      <formula1>$BH$7:$BH$11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39"/>
  <sheetViews>
    <sheetView rightToLeft="1" topLeftCell="A135" workbookViewId="0">
      <selection activeCell="F155" sqref="F1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18.85546875" style="16" bestFit="1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24978237.399999999</v>
      </c>
      <c r="J11" s="7"/>
      <c r="K11" s="75">
        <v>1685.2096899999999</v>
      </c>
      <c r="L11" s="75">
        <v>628302.41806905589</v>
      </c>
      <c r="M11" s="7"/>
      <c r="N11" s="76">
        <v>1</v>
      </c>
      <c r="O11" s="76">
        <v>0.19370000000000001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24650414.039999999</v>
      </c>
      <c r="K12" s="81">
        <v>1670.8421800000001</v>
      </c>
      <c r="L12" s="81">
        <v>602304.19819443289</v>
      </c>
      <c r="N12" s="80">
        <v>0.95860000000000001</v>
      </c>
      <c r="O12" s="80">
        <v>0.1857</v>
      </c>
    </row>
    <row r="13" spans="2:62">
      <c r="B13" s="79" t="s">
        <v>1220</v>
      </c>
      <c r="E13" s="16"/>
      <c r="F13" s="16"/>
      <c r="G13" s="16"/>
      <c r="I13" s="81">
        <v>7605050.4900000002</v>
      </c>
      <c r="K13" s="81">
        <v>933.84203000000002</v>
      </c>
      <c r="L13" s="81">
        <v>314066.80268292129</v>
      </c>
      <c r="N13" s="80">
        <v>0.49990000000000001</v>
      </c>
      <c r="O13" s="80">
        <v>9.6799999999999997E-2</v>
      </c>
    </row>
    <row r="14" spans="2:62" s="85" customFormat="1">
      <c r="B14" s="82" t="s">
        <v>1221</v>
      </c>
      <c r="C14" s="82" t="s">
        <v>1222</v>
      </c>
      <c r="D14" s="82" t="s">
        <v>100</v>
      </c>
      <c r="E14" s="82" t="s">
        <v>123</v>
      </c>
      <c r="F14" s="82" t="s">
        <v>987</v>
      </c>
      <c r="G14" s="82" t="s">
        <v>459</v>
      </c>
      <c r="H14" s="82" t="s">
        <v>102</v>
      </c>
      <c r="I14" s="83">
        <v>251594.2</v>
      </c>
      <c r="J14" s="83">
        <v>3643</v>
      </c>
      <c r="K14" s="83">
        <v>0</v>
      </c>
      <c r="L14" s="83">
        <v>9165.5767059999998</v>
      </c>
      <c r="M14" s="84">
        <v>1.1999999999999999E-3</v>
      </c>
      <c r="N14" s="84">
        <v>1.46E-2</v>
      </c>
      <c r="O14" s="84">
        <v>2.8E-3</v>
      </c>
    </row>
    <row r="15" spans="2:62" s="85" customFormat="1">
      <c r="B15" s="82" t="s">
        <v>1223</v>
      </c>
      <c r="C15" s="82" t="s">
        <v>1224</v>
      </c>
      <c r="D15" s="82" t="s">
        <v>100</v>
      </c>
      <c r="E15" s="82" t="s">
        <v>123</v>
      </c>
      <c r="F15" s="82" t="s">
        <v>1225</v>
      </c>
      <c r="G15" s="82" t="s">
        <v>726</v>
      </c>
      <c r="H15" s="82" t="s">
        <v>102</v>
      </c>
      <c r="I15" s="83">
        <v>38849</v>
      </c>
      <c r="J15" s="83">
        <v>25830</v>
      </c>
      <c r="K15" s="83">
        <v>0</v>
      </c>
      <c r="L15" s="83">
        <v>10034.6967</v>
      </c>
      <c r="M15" s="84">
        <v>6.9999999999999999E-4</v>
      </c>
      <c r="N15" s="84">
        <v>1.6E-2</v>
      </c>
      <c r="O15" s="84">
        <v>3.0999999999999999E-3</v>
      </c>
    </row>
    <row r="16" spans="2:62" s="85" customFormat="1">
      <c r="B16" s="82" t="s">
        <v>1226</v>
      </c>
      <c r="C16" s="82" t="s">
        <v>1227</v>
      </c>
      <c r="D16" s="82" t="s">
        <v>100</v>
      </c>
      <c r="E16" s="82" t="s">
        <v>123</v>
      </c>
      <c r="F16" s="82" t="s">
        <v>1228</v>
      </c>
      <c r="G16" s="82" t="s">
        <v>612</v>
      </c>
      <c r="H16" s="82" t="s">
        <v>102</v>
      </c>
      <c r="I16" s="83">
        <v>238347.81</v>
      </c>
      <c r="J16" s="83">
        <v>4205</v>
      </c>
      <c r="K16" s="83">
        <v>0</v>
      </c>
      <c r="L16" s="83">
        <v>10022.5254105</v>
      </c>
      <c r="M16" s="84">
        <v>8.9999999999999998E-4</v>
      </c>
      <c r="N16" s="84">
        <v>1.6E-2</v>
      </c>
      <c r="O16" s="84">
        <v>3.0999999999999999E-3</v>
      </c>
    </row>
    <row r="17" spans="2:15" s="85" customFormat="1">
      <c r="B17" s="82" t="s">
        <v>1229</v>
      </c>
      <c r="C17" s="82" t="s">
        <v>1230</v>
      </c>
      <c r="D17" s="82" t="s">
        <v>100</v>
      </c>
      <c r="E17" s="82" t="s">
        <v>123</v>
      </c>
      <c r="F17" s="82" t="s">
        <v>1231</v>
      </c>
      <c r="G17" s="82" t="s">
        <v>612</v>
      </c>
      <c r="H17" s="82" t="s">
        <v>102</v>
      </c>
      <c r="I17" s="83">
        <v>308385</v>
      </c>
      <c r="J17" s="83">
        <v>3910</v>
      </c>
      <c r="K17" s="83">
        <v>0</v>
      </c>
      <c r="L17" s="83">
        <v>12057.853499999999</v>
      </c>
      <c r="M17" s="84">
        <v>1.4E-3</v>
      </c>
      <c r="N17" s="84">
        <v>1.9199999999999998E-2</v>
      </c>
      <c r="O17" s="84">
        <v>3.7000000000000002E-3</v>
      </c>
    </row>
    <row r="18" spans="2:15" s="85" customFormat="1">
      <c r="B18" s="82" t="s">
        <v>1232</v>
      </c>
      <c r="C18" s="82" t="s">
        <v>1233</v>
      </c>
      <c r="D18" s="82" t="s">
        <v>100</v>
      </c>
      <c r="E18" s="82" t="s">
        <v>123</v>
      </c>
      <c r="F18" s="82" t="s">
        <v>803</v>
      </c>
      <c r="G18" s="82" t="s">
        <v>800</v>
      </c>
      <c r="H18" s="82" t="s">
        <v>102</v>
      </c>
      <c r="I18" s="83">
        <v>8910</v>
      </c>
      <c r="J18" s="83">
        <v>70000</v>
      </c>
      <c r="K18" s="83">
        <v>0</v>
      </c>
      <c r="L18" s="83">
        <v>6237</v>
      </c>
      <c r="M18" s="84">
        <v>2.0000000000000001E-4</v>
      </c>
      <c r="N18" s="84">
        <v>9.9000000000000008E-3</v>
      </c>
      <c r="O18" s="84">
        <v>1.9E-3</v>
      </c>
    </row>
    <row r="19" spans="2:15" s="85" customFormat="1">
      <c r="B19" s="82" t="s">
        <v>1234</v>
      </c>
      <c r="C19" s="82" t="s">
        <v>1235</v>
      </c>
      <c r="D19" s="82" t="s">
        <v>100</v>
      </c>
      <c r="E19" s="82" t="s">
        <v>123</v>
      </c>
      <c r="F19" s="82" t="s">
        <v>703</v>
      </c>
      <c r="G19" s="82" t="s">
        <v>698</v>
      </c>
      <c r="H19" s="82" t="s">
        <v>102</v>
      </c>
      <c r="I19" s="83">
        <v>170600.3</v>
      </c>
      <c r="J19" s="83">
        <v>1920</v>
      </c>
      <c r="K19" s="83">
        <v>0</v>
      </c>
      <c r="L19" s="83">
        <v>3275.52576</v>
      </c>
      <c r="M19" s="84">
        <v>4.0000000000000002E-4</v>
      </c>
      <c r="N19" s="84">
        <v>5.1999999999999998E-3</v>
      </c>
      <c r="O19" s="84">
        <v>1E-3</v>
      </c>
    </row>
    <row r="20" spans="2:15" s="85" customFormat="1">
      <c r="B20" s="82" t="s">
        <v>1236</v>
      </c>
      <c r="C20" s="82" t="s">
        <v>1237</v>
      </c>
      <c r="D20" s="82" t="s">
        <v>100</v>
      </c>
      <c r="E20" s="82" t="s">
        <v>123</v>
      </c>
      <c r="F20" s="82" t="s">
        <v>1238</v>
      </c>
      <c r="G20" s="82" t="s">
        <v>371</v>
      </c>
      <c r="H20" s="82" t="s">
        <v>102</v>
      </c>
      <c r="I20" s="83">
        <v>554991</v>
      </c>
      <c r="J20" s="83">
        <v>1996</v>
      </c>
      <c r="K20" s="83">
        <v>0</v>
      </c>
      <c r="L20" s="83">
        <v>11077.620360000001</v>
      </c>
      <c r="M20" s="84">
        <v>4.0000000000000002E-4</v>
      </c>
      <c r="N20" s="84">
        <v>1.7600000000000001E-2</v>
      </c>
      <c r="O20" s="84">
        <v>3.3999999999999998E-3</v>
      </c>
    </row>
    <row r="21" spans="2:15" s="85" customFormat="1">
      <c r="B21" s="82" t="s">
        <v>1239</v>
      </c>
      <c r="C21" s="82" t="s">
        <v>1240</v>
      </c>
      <c r="D21" s="82" t="s">
        <v>100</v>
      </c>
      <c r="E21" s="82" t="s">
        <v>123</v>
      </c>
      <c r="F21" s="82" t="s">
        <v>382</v>
      </c>
      <c r="G21" s="82" t="s">
        <v>371</v>
      </c>
      <c r="H21" s="82" t="s">
        <v>102</v>
      </c>
      <c r="I21" s="83">
        <v>911293.48</v>
      </c>
      <c r="J21" s="83">
        <v>3454</v>
      </c>
      <c r="K21" s="83">
        <v>368.90390000000002</v>
      </c>
      <c r="L21" s="83">
        <v>31844.980699200001</v>
      </c>
      <c r="M21" s="84">
        <v>5.9999999999999995E-4</v>
      </c>
      <c r="N21" s="84">
        <v>5.0700000000000002E-2</v>
      </c>
      <c r="O21" s="84">
        <v>9.7999999999999997E-3</v>
      </c>
    </row>
    <row r="22" spans="2:15" s="85" customFormat="1">
      <c r="B22" s="82" t="s">
        <v>1241</v>
      </c>
      <c r="C22" s="82" t="s">
        <v>1242</v>
      </c>
      <c r="D22" s="82" t="s">
        <v>100</v>
      </c>
      <c r="E22" s="82" t="s">
        <v>123</v>
      </c>
      <c r="F22" s="82" t="s">
        <v>1243</v>
      </c>
      <c r="G22" s="82" t="s">
        <v>371</v>
      </c>
      <c r="H22" s="82" t="s">
        <v>102</v>
      </c>
      <c r="I22" s="83">
        <v>130286.43</v>
      </c>
      <c r="J22" s="83">
        <v>12520</v>
      </c>
      <c r="K22" s="83">
        <v>0</v>
      </c>
      <c r="L22" s="83">
        <v>16311.861036</v>
      </c>
      <c r="M22" s="84">
        <v>5.0000000000000001E-4</v>
      </c>
      <c r="N22" s="84">
        <v>2.5999999999999999E-2</v>
      </c>
      <c r="O22" s="84">
        <v>5.0000000000000001E-3</v>
      </c>
    </row>
    <row r="23" spans="2:15" s="85" customFormat="1">
      <c r="B23" s="82" t="s">
        <v>1244</v>
      </c>
      <c r="C23" s="82" t="s">
        <v>1245</v>
      </c>
      <c r="D23" s="82" t="s">
        <v>100</v>
      </c>
      <c r="E23" s="82" t="s">
        <v>123</v>
      </c>
      <c r="F23" s="82" t="s">
        <v>433</v>
      </c>
      <c r="G23" s="82" t="s">
        <v>371</v>
      </c>
      <c r="H23" s="82" t="s">
        <v>102</v>
      </c>
      <c r="I23" s="83">
        <v>984521.63</v>
      </c>
      <c r="J23" s="83">
        <v>3175</v>
      </c>
      <c r="K23" s="83">
        <v>0</v>
      </c>
      <c r="L23" s="83">
        <v>31258.561752500002</v>
      </c>
      <c r="M23" s="84">
        <v>6.9999999999999999E-4</v>
      </c>
      <c r="N23" s="84">
        <v>4.9799999999999997E-2</v>
      </c>
      <c r="O23" s="84">
        <v>9.5999999999999992E-3</v>
      </c>
    </row>
    <row r="24" spans="2:15" s="85" customFormat="1">
      <c r="B24" s="82" t="s">
        <v>1246</v>
      </c>
      <c r="C24" s="82" t="s">
        <v>1247</v>
      </c>
      <c r="D24" s="82" t="s">
        <v>100</v>
      </c>
      <c r="E24" s="82" t="s">
        <v>123</v>
      </c>
      <c r="F24" s="82" t="s">
        <v>1248</v>
      </c>
      <c r="G24" s="82" t="s">
        <v>656</v>
      </c>
      <c r="H24" s="82" t="s">
        <v>102</v>
      </c>
      <c r="I24" s="83">
        <v>1272</v>
      </c>
      <c r="J24" s="83">
        <v>237930</v>
      </c>
      <c r="K24" s="83">
        <v>0</v>
      </c>
      <c r="L24" s="83">
        <v>3026.4695999999999</v>
      </c>
      <c r="M24" s="84">
        <v>2.9999999999999997E-4</v>
      </c>
      <c r="N24" s="84">
        <v>4.7999999999999996E-3</v>
      </c>
      <c r="O24" s="84">
        <v>8.9999999999999998E-4</v>
      </c>
    </row>
    <row r="25" spans="2:15" s="85" customFormat="1">
      <c r="B25" s="82" t="s">
        <v>1249</v>
      </c>
      <c r="C25" s="82" t="s">
        <v>1250</v>
      </c>
      <c r="D25" s="82" t="s">
        <v>100</v>
      </c>
      <c r="E25" s="82" t="s">
        <v>123</v>
      </c>
      <c r="F25" s="82" t="s">
        <v>1150</v>
      </c>
      <c r="G25" s="82" t="s">
        <v>656</v>
      </c>
      <c r="H25" s="82" t="s">
        <v>102</v>
      </c>
      <c r="I25" s="83">
        <v>9812.33</v>
      </c>
      <c r="J25" s="83">
        <v>186140</v>
      </c>
      <c r="K25" s="83">
        <v>0</v>
      </c>
      <c r="L25" s="83">
        <v>18264.671062000001</v>
      </c>
      <c r="M25" s="84">
        <v>1.2999999999999999E-3</v>
      </c>
      <c r="N25" s="84">
        <v>2.9100000000000001E-2</v>
      </c>
      <c r="O25" s="84">
        <v>5.5999999999999999E-3</v>
      </c>
    </row>
    <row r="26" spans="2:15" s="85" customFormat="1">
      <c r="B26" s="82" t="s">
        <v>1251</v>
      </c>
      <c r="C26" s="82" t="s">
        <v>1252</v>
      </c>
      <c r="D26" s="82" t="s">
        <v>100</v>
      </c>
      <c r="E26" s="82" t="s">
        <v>123</v>
      </c>
      <c r="F26" s="82" t="s">
        <v>1253</v>
      </c>
      <c r="G26" s="82" t="s">
        <v>656</v>
      </c>
      <c r="H26" s="82" t="s">
        <v>102</v>
      </c>
      <c r="I26" s="83">
        <v>36093.919999999998</v>
      </c>
      <c r="J26" s="83">
        <v>21140</v>
      </c>
      <c r="K26" s="83">
        <v>0</v>
      </c>
      <c r="L26" s="83">
        <v>7630.254688</v>
      </c>
      <c r="M26" s="84">
        <v>6.9999999999999999E-4</v>
      </c>
      <c r="N26" s="84">
        <v>1.21E-2</v>
      </c>
      <c r="O26" s="84">
        <v>2.3999999999999998E-3</v>
      </c>
    </row>
    <row r="27" spans="2:15" s="85" customFormat="1">
      <c r="B27" s="82" t="s">
        <v>1254</v>
      </c>
      <c r="C27" s="82" t="s">
        <v>1255</v>
      </c>
      <c r="D27" s="82" t="s">
        <v>100</v>
      </c>
      <c r="E27" s="82" t="s">
        <v>123</v>
      </c>
      <c r="F27" s="82" t="s">
        <v>853</v>
      </c>
      <c r="G27" s="82" t="s">
        <v>854</v>
      </c>
      <c r="H27" s="82" t="s">
        <v>102</v>
      </c>
      <c r="I27" s="83">
        <v>51617</v>
      </c>
      <c r="J27" s="83">
        <v>15470</v>
      </c>
      <c r="K27" s="83">
        <v>0</v>
      </c>
      <c r="L27" s="83">
        <v>7985.1499000000003</v>
      </c>
      <c r="M27" s="84">
        <v>5.0000000000000001E-4</v>
      </c>
      <c r="N27" s="84">
        <v>1.2699999999999999E-2</v>
      </c>
      <c r="O27" s="84">
        <v>2.5000000000000001E-3</v>
      </c>
    </row>
    <row r="28" spans="2:15" s="85" customFormat="1">
      <c r="B28" s="82" t="s">
        <v>1256</v>
      </c>
      <c r="C28" s="82" t="s">
        <v>1257</v>
      </c>
      <c r="D28" s="82" t="s">
        <v>100</v>
      </c>
      <c r="E28" s="82" t="s">
        <v>123</v>
      </c>
      <c r="F28" s="82" t="s">
        <v>1258</v>
      </c>
      <c r="G28" s="82" t="s">
        <v>854</v>
      </c>
      <c r="H28" s="82" t="s">
        <v>102</v>
      </c>
      <c r="I28" s="83">
        <v>25388.58</v>
      </c>
      <c r="J28" s="83">
        <v>34890</v>
      </c>
      <c r="K28" s="83">
        <v>0</v>
      </c>
      <c r="L28" s="83">
        <v>8858.075562</v>
      </c>
      <c r="M28" s="84">
        <v>8.9999999999999998E-4</v>
      </c>
      <c r="N28" s="84">
        <v>1.41E-2</v>
      </c>
      <c r="O28" s="84">
        <v>2.7000000000000001E-3</v>
      </c>
    </row>
    <row r="29" spans="2:15" s="85" customFormat="1">
      <c r="B29" s="82" t="s">
        <v>1259</v>
      </c>
      <c r="C29" s="82" t="s">
        <v>1260</v>
      </c>
      <c r="D29" s="82" t="s">
        <v>100</v>
      </c>
      <c r="E29" s="82" t="s">
        <v>123</v>
      </c>
      <c r="F29" s="82" t="s">
        <v>795</v>
      </c>
      <c r="G29" s="82" t="s">
        <v>796</v>
      </c>
      <c r="H29" s="82" t="s">
        <v>102</v>
      </c>
      <c r="I29" s="83">
        <v>153802.31</v>
      </c>
      <c r="J29" s="83">
        <v>9532</v>
      </c>
      <c r="K29" s="83">
        <v>375.11381</v>
      </c>
      <c r="L29" s="83">
        <v>15035.5499992</v>
      </c>
      <c r="M29" s="84">
        <v>1.2999999999999999E-3</v>
      </c>
      <c r="N29" s="84">
        <v>2.3900000000000001E-2</v>
      </c>
      <c r="O29" s="84">
        <v>4.5999999999999999E-3</v>
      </c>
    </row>
    <row r="30" spans="2:15" s="85" customFormat="1">
      <c r="B30" s="82" t="s">
        <v>1261</v>
      </c>
      <c r="C30" s="82" t="s">
        <v>1262</v>
      </c>
      <c r="D30" s="82" t="s">
        <v>100</v>
      </c>
      <c r="E30" s="82" t="s">
        <v>123</v>
      </c>
      <c r="F30" s="82" t="s">
        <v>578</v>
      </c>
      <c r="G30" s="82" t="s">
        <v>454</v>
      </c>
      <c r="H30" s="82" t="s">
        <v>102</v>
      </c>
      <c r="I30" s="83">
        <v>123845</v>
      </c>
      <c r="J30" s="83">
        <v>5313</v>
      </c>
      <c r="K30" s="83">
        <v>91.380750000000006</v>
      </c>
      <c r="L30" s="83">
        <v>6671.2655999999997</v>
      </c>
      <c r="M30" s="84">
        <v>6.9999999999999999E-4</v>
      </c>
      <c r="N30" s="84">
        <v>1.06E-2</v>
      </c>
      <c r="O30" s="84">
        <v>2.0999999999999999E-3</v>
      </c>
    </row>
    <row r="31" spans="2:15" s="85" customFormat="1">
      <c r="B31" s="82" t="s">
        <v>1263</v>
      </c>
      <c r="C31" s="82">
        <v>10972780</v>
      </c>
      <c r="D31" s="82" t="s">
        <v>100</v>
      </c>
      <c r="E31" s="82" t="s">
        <v>123</v>
      </c>
      <c r="F31" s="82" t="s">
        <v>505</v>
      </c>
      <c r="G31" s="82" t="s">
        <v>454</v>
      </c>
      <c r="H31" s="82" t="s">
        <v>102</v>
      </c>
      <c r="I31" s="83">
        <v>25000</v>
      </c>
      <c r="J31" s="83">
        <f>L31*1000/I31*100</f>
        <v>2340.0327868852441</v>
      </c>
      <c r="K31" s="83">
        <v>0</v>
      </c>
      <c r="L31" s="83">
        <f>585008.196721311/1000</f>
        <v>585.00819672131092</v>
      </c>
      <c r="M31" s="84">
        <v>1E-3</v>
      </c>
      <c r="N31" s="84">
        <f t="shared" ref="N31:N32" si="0">L31/$L$11</f>
        <v>9.3109333960419906E-4</v>
      </c>
      <c r="O31" s="84">
        <f>L31/'סכום נכסי הקרן'!$C$42</f>
        <v>1.8023813083806799E-4</v>
      </c>
    </row>
    <row r="32" spans="2:15" s="85" customFormat="1">
      <c r="B32" s="82" t="s">
        <v>1263</v>
      </c>
      <c r="C32" s="82">
        <v>1097278</v>
      </c>
      <c r="D32" s="82" t="s">
        <v>100</v>
      </c>
      <c r="E32" s="82" t="s">
        <v>123</v>
      </c>
      <c r="F32" s="82" t="s">
        <v>505</v>
      </c>
      <c r="G32" s="82" t="s">
        <v>454</v>
      </c>
      <c r="H32" s="82" t="s">
        <v>102</v>
      </c>
      <c r="I32" s="83">
        <v>427218.96</v>
      </c>
      <c r="J32" s="83">
        <f>L32*1000/I32*100</f>
        <v>2401.9999999999995</v>
      </c>
      <c r="K32" s="83">
        <v>0</v>
      </c>
      <c r="L32" s="83">
        <f>10261799.4192/1000</f>
        <v>10261.799419199999</v>
      </c>
      <c r="M32" s="84">
        <v>0</v>
      </c>
      <c r="N32" s="84">
        <f t="shared" si="0"/>
        <v>1.6332579859770869E-2</v>
      </c>
      <c r="O32" s="84">
        <f>L32/'סכום נכסי הקרן'!$C$42</f>
        <v>3.1616096265278237E-3</v>
      </c>
    </row>
    <row r="33" spans="2:15" s="85" customFormat="1">
      <c r="B33" s="82" t="s">
        <v>1264</v>
      </c>
      <c r="C33" s="82" t="s">
        <v>1265</v>
      </c>
      <c r="D33" s="82" t="s">
        <v>100</v>
      </c>
      <c r="E33" s="82" t="s">
        <v>123</v>
      </c>
      <c r="F33" s="82" t="s">
        <v>517</v>
      </c>
      <c r="G33" s="82" t="s">
        <v>454</v>
      </c>
      <c r="H33" s="82" t="s">
        <v>102</v>
      </c>
      <c r="I33" s="83">
        <v>37045.03</v>
      </c>
      <c r="J33" s="83">
        <v>49500</v>
      </c>
      <c r="K33" s="83">
        <v>0</v>
      </c>
      <c r="L33" s="83">
        <v>18337.289850000001</v>
      </c>
      <c r="M33" s="84">
        <v>1.6999999999999999E-3</v>
      </c>
      <c r="N33" s="84">
        <v>2.92E-2</v>
      </c>
      <c r="O33" s="84">
        <v>5.7000000000000002E-3</v>
      </c>
    </row>
    <row r="34" spans="2:15" s="85" customFormat="1">
      <c r="B34" s="82" t="s">
        <v>1266</v>
      </c>
      <c r="C34" s="82" t="s">
        <v>1267</v>
      </c>
      <c r="D34" s="82" t="s">
        <v>100</v>
      </c>
      <c r="E34" s="82" t="s">
        <v>123</v>
      </c>
      <c r="F34" s="82" t="s">
        <v>529</v>
      </c>
      <c r="G34" s="82" t="s">
        <v>454</v>
      </c>
      <c r="H34" s="82" t="s">
        <v>102</v>
      </c>
      <c r="I34" s="83">
        <v>990776.72</v>
      </c>
      <c r="J34" s="83">
        <v>1250</v>
      </c>
      <c r="K34" s="83">
        <v>98.443569999999994</v>
      </c>
      <c r="L34" s="83">
        <v>12483.15257</v>
      </c>
      <c r="M34" s="84">
        <v>1.1999999999999999E-3</v>
      </c>
      <c r="N34" s="84">
        <v>1.9900000000000001E-2</v>
      </c>
      <c r="O34" s="84">
        <v>3.8E-3</v>
      </c>
    </row>
    <row r="35" spans="2:15" s="85" customFormat="1">
      <c r="B35" s="82" t="s">
        <v>1268</v>
      </c>
      <c r="C35" s="82" t="s">
        <v>1269</v>
      </c>
      <c r="D35" s="82" t="s">
        <v>100</v>
      </c>
      <c r="E35" s="82" t="s">
        <v>123</v>
      </c>
      <c r="F35" s="82" t="s">
        <v>534</v>
      </c>
      <c r="G35" s="82" t="s">
        <v>454</v>
      </c>
      <c r="H35" s="82" t="s">
        <v>102</v>
      </c>
      <c r="I35" s="83">
        <v>27015.22</v>
      </c>
      <c r="J35" s="83">
        <v>26690</v>
      </c>
      <c r="K35" s="83">
        <v>0</v>
      </c>
      <c r="L35" s="83">
        <v>7210.3622180000002</v>
      </c>
      <c r="M35" s="84">
        <v>5.9999999999999995E-4</v>
      </c>
      <c r="N35" s="84">
        <v>1.15E-2</v>
      </c>
      <c r="O35" s="84">
        <v>2.2000000000000001E-3</v>
      </c>
    </row>
    <row r="36" spans="2:15" s="85" customFormat="1">
      <c r="B36" s="82" t="s">
        <v>1270</v>
      </c>
      <c r="C36" s="82" t="s">
        <v>1271</v>
      </c>
      <c r="D36" s="82" t="s">
        <v>100</v>
      </c>
      <c r="E36" s="82" t="s">
        <v>123</v>
      </c>
      <c r="F36" s="82" t="s">
        <v>482</v>
      </c>
      <c r="G36" s="82" t="s">
        <v>454</v>
      </c>
      <c r="H36" s="82" t="s">
        <v>102</v>
      </c>
      <c r="I36" s="83">
        <v>47427</v>
      </c>
      <c r="J36" s="83">
        <v>28180</v>
      </c>
      <c r="K36" s="83">
        <v>0</v>
      </c>
      <c r="L36" s="83">
        <v>13364.928599999999</v>
      </c>
      <c r="M36" s="84">
        <v>4.0000000000000002E-4</v>
      </c>
      <c r="N36" s="84">
        <v>2.1299999999999999E-2</v>
      </c>
      <c r="O36" s="84">
        <v>4.1000000000000003E-3</v>
      </c>
    </row>
    <row r="37" spans="2:15" s="85" customFormat="1">
      <c r="B37" s="82" t="s">
        <v>1272</v>
      </c>
      <c r="C37" s="82" t="s">
        <v>1273</v>
      </c>
      <c r="D37" s="82" t="s">
        <v>100</v>
      </c>
      <c r="E37" s="82" t="s">
        <v>123</v>
      </c>
      <c r="F37" s="82" t="s">
        <v>1161</v>
      </c>
      <c r="G37" s="82" t="s">
        <v>1274</v>
      </c>
      <c r="H37" s="82" t="s">
        <v>102</v>
      </c>
      <c r="I37" s="83">
        <v>102975</v>
      </c>
      <c r="J37" s="83">
        <v>2976</v>
      </c>
      <c r="K37" s="83">
        <v>0</v>
      </c>
      <c r="L37" s="83">
        <v>3064.5360000000001</v>
      </c>
      <c r="M37" s="84">
        <v>1E-4</v>
      </c>
      <c r="N37" s="84">
        <v>4.8999999999999998E-3</v>
      </c>
      <c r="O37" s="84">
        <v>8.9999999999999998E-4</v>
      </c>
    </row>
    <row r="38" spans="2:15" s="85" customFormat="1">
      <c r="B38" s="82" t="s">
        <v>1275</v>
      </c>
      <c r="C38" s="82" t="s">
        <v>1276</v>
      </c>
      <c r="D38" s="82" t="s">
        <v>100</v>
      </c>
      <c r="E38" s="82" t="s">
        <v>123</v>
      </c>
      <c r="F38" s="82" t="s">
        <v>1277</v>
      </c>
      <c r="G38" s="82" t="s">
        <v>1278</v>
      </c>
      <c r="H38" s="82" t="s">
        <v>102</v>
      </c>
      <c r="I38" s="83">
        <v>40065.57</v>
      </c>
      <c r="J38" s="83">
        <v>6258</v>
      </c>
      <c r="K38" s="83">
        <v>0</v>
      </c>
      <c r="L38" s="83">
        <v>2507.3033706000001</v>
      </c>
      <c r="M38" s="84">
        <v>4.0000000000000002E-4</v>
      </c>
      <c r="N38" s="84">
        <v>4.0000000000000001E-3</v>
      </c>
      <c r="O38" s="84">
        <v>8.0000000000000004E-4</v>
      </c>
    </row>
    <row r="39" spans="2:15" s="85" customFormat="1">
      <c r="B39" s="82" t="s">
        <v>1279</v>
      </c>
      <c r="C39" s="82" t="s">
        <v>1280</v>
      </c>
      <c r="D39" s="82" t="s">
        <v>100</v>
      </c>
      <c r="E39" s="82" t="s">
        <v>123</v>
      </c>
      <c r="F39" s="82" t="s">
        <v>564</v>
      </c>
      <c r="G39" s="82" t="s">
        <v>565</v>
      </c>
      <c r="H39" s="82" t="s">
        <v>102</v>
      </c>
      <c r="I39" s="83">
        <v>586022</v>
      </c>
      <c r="J39" s="83">
        <v>2896</v>
      </c>
      <c r="K39" s="83">
        <v>0</v>
      </c>
      <c r="L39" s="83">
        <v>16971.197120000001</v>
      </c>
      <c r="M39" s="84">
        <v>2.0999999999999999E-3</v>
      </c>
      <c r="N39" s="84">
        <v>2.7E-2</v>
      </c>
      <c r="O39" s="84">
        <v>5.1999999999999998E-3</v>
      </c>
    </row>
    <row r="40" spans="2:15" s="85" customFormat="1">
      <c r="B40" s="82" t="s">
        <v>1281</v>
      </c>
      <c r="C40" s="82" t="s">
        <v>1282</v>
      </c>
      <c r="D40" s="82" t="s">
        <v>100</v>
      </c>
      <c r="E40" s="82" t="s">
        <v>123</v>
      </c>
      <c r="F40" s="82" t="s">
        <v>1283</v>
      </c>
      <c r="G40" s="82" t="s">
        <v>129</v>
      </c>
      <c r="H40" s="82" t="s">
        <v>102</v>
      </c>
      <c r="I40" s="83">
        <v>18862</v>
      </c>
      <c r="J40" s="83">
        <v>70090</v>
      </c>
      <c r="K40" s="83">
        <v>0</v>
      </c>
      <c r="L40" s="83">
        <v>13220.3758</v>
      </c>
      <c r="M40" s="84">
        <v>2.9999999999999997E-4</v>
      </c>
      <c r="N40" s="84">
        <v>2.1000000000000001E-2</v>
      </c>
      <c r="O40" s="84">
        <v>4.1000000000000003E-3</v>
      </c>
    </row>
    <row r="41" spans="2:15" s="85" customFormat="1">
      <c r="B41" s="82" t="s">
        <v>1284</v>
      </c>
      <c r="C41" s="82" t="s">
        <v>1285</v>
      </c>
      <c r="D41" s="82" t="s">
        <v>100</v>
      </c>
      <c r="E41" s="82" t="s">
        <v>123</v>
      </c>
      <c r="F41" s="82" t="s">
        <v>581</v>
      </c>
      <c r="G41" s="82" t="s">
        <v>132</v>
      </c>
      <c r="H41" s="82" t="s">
        <v>102</v>
      </c>
      <c r="I41" s="83">
        <v>1330033</v>
      </c>
      <c r="J41" s="83">
        <v>549.1</v>
      </c>
      <c r="K41" s="83">
        <v>0</v>
      </c>
      <c r="L41" s="83">
        <v>7303.2112029999998</v>
      </c>
      <c r="M41" s="84">
        <v>5.0000000000000001E-4</v>
      </c>
      <c r="N41" s="84">
        <v>1.1599999999999999E-2</v>
      </c>
      <c r="O41" s="84">
        <v>2.3E-3</v>
      </c>
    </row>
    <row r="42" spans="2:15" s="85" customFormat="1">
      <c r="B42" s="86" t="s">
        <v>1286</v>
      </c>
      <c r="C42" s="92"/>
      <c r="D42" s="92"/>
      <c r="I42" s="87">
        <v>11753700.32</v>
      </c>
      <c r="K42" s="87">
        <v>626.29256999999996</v>
      </c>
      <c r="L42" s="87">
        <v>211073.88050423999</v>
      </c>
      <c r="N42" s="88">
        <v>0.33589999999999998</v>
      </c>
      <c r="O42" s="88">
        <v>6.5100000000000005E-2</v>
      </c>
    </row>
    <row r="43" spans="2:15" s="85" customFormat="1">
      <c r="B43" s="82" t="s">
        <v>1287</v>
      </c>
      <c r="C43" s="82" t="s">
        <v>1288</v>
      </c>
      <c r="D43" s="82" t="s">
        <v>100</v>
      </c>
      <c r="E43" s="82" t="s">
        <v>123</v>
      </c>
      <c r="F43" s="82" t="s">
        <v>667</v>
      </c>
      <c r="G43" s="82" t="s">
        <v>459</v>
      </c>
      <c r="H43" s="82" t="s">
        <v>102</v>
      </c>
      <c r="I43" s="83">
        <v>8929</v>
      </c>
      <c r="J43" s="83">
        <v>46890</v>
      </c>
      <c r="K43" s="83">
        <v>0</v>
      </c>
      <c r="L43" s="83">
        <v>4186.8081000000002</v>
      </c>
      <c r="M43" s="84">
        <v>6.9999999999999999E-4</v>
      </c>
      <c r="N43" s="84">
        <v>6.7000000000000002E-3</v>
      </c>
      <c r="O43" s="84">
        <v>1.2999999999999999E-3</v>
      </c>
    </row>
    <row r="44" spans="2:15" s="85" customFormat="1">
      <c r="B44" s="82" t="s">
        <v>1289</v>
      </c>
      <c r="C44" s="82" t="s">
        <v>1290</v>
      </c>
      <c r="D44" s="82" t="s">
        <v>100</v>
      </c>
      <c r="E44" s="82" t="s">
        <v>123</v>
      </c>
      <c r="F44" s="82" t="s">
        <v>937</v>
      </c>
      <c r="G44" s="82" t="s">
        <v>726</v>
      </c>
      <c r="H44" s="82" t="s">
        <v>102</v>
      </c>
      <c r="I44" s="83">
        <v>2235874</v>
      </c>
      <c r="J44" s="83">
        <v>751.7</v>
      </c>
      <c r="K44" s="83">
        <v>0</v>
      </c>
      <c r="L44" s="83">
        <v>16807.064858000002</v>
      </c>
      <c r="M44" s="84">
        <v>2.3E-3</v>
      </c>
      <c r="N44" s="84">
        <v>2.6700000000000002E-2</v>
      </c>
      <c r="O44" s="84">
        <v>5.1999999999999998E-3</v>
      </c>
    </row>
    <row r="45" spans="2:15" s="85" customFormat="1">
      <c r="B45" s="82" t="s">
        <v>1291</v>
      </c>
      <c r="C45" s="82" t="s">
        <v>1292</v>
      </c>
      <c r="D45" s="82" t="s">
        <v>100</v>
      </c>
      <c r="E45" s="82" t="s">
        <v>123</v>
      </c>
      <c r="F45" s="82" t="s">
        <v>1293</v>
      </c>
      <c r="G45" s="82" t="s">
        <v>612</v>
      </c>
      <c r="H45" s="82" t="s">
        <v>102</v>
      </c>
      <c r="I45" s="83">
        <v>31516</v>
      </c>
      <c r="J45" s="83">
        <v>10850</v>
      </c>
      <c r="K45" s="83">
        <v>0</v>
      </c>
      <c r="L45" s="83">
        <v>3419.4859999999999</v>
      </c>
      <c r="M45" s="84">
        <v>2.0999999999999999E-3</v>
      </c>
      <c r="N45" s="84">
        <v>5.4000000000000003E-3</v>
      </c>
      <c r="O45" s="84">
        <v>1.1000000000000001E-3</v>
      </c>
    </row>
    <row r="46" spans="2:15" s="85" customFormat="1">
      <c r="B46" s="82" t="s">
        <v>1294</v>
      </c>
      <c r="C46" s="82" t="s">
        <v>1295</v>
      </c>
      <c r="D46" s="82" t="s">
        <v>100</v>
      </c>
      <c r="E46" s="82" t="s">
        <v>123</v>
      </c>
      <c r="F46" s="82" t="s">
        <v>1296</v>
      </c>
      <c r="G46" s="82" t="s">
        <v>612</v>
      </c>
      <c r="H46" s="82" t="s">
        <v>102</v>
      </c>
      <c r="I46" s="83">
        <v>91331.46</v>
      </c>
      <c r="J46" s="83">
        <v>7518</v>
      </c>
      <c r="K46" s="83">
        <v>0</v>
      </c>
      <c r="L46" s="83">
        <v>6866.2991628</v>
      </c>
      <c r="M46" s="84">
        <v>1.1999999999999999E-3</v>
      </c>
      <c r="N46" s="84">
        <v>1.09E-2</v>
      </c>
      <c r="O46" s="84">
        <v>2.0999999999999999E-3</v>
      </c>
    </row>
    <row r="47" spans="2:15" s="85" customFormat="1">
      <c r="B47" s="82" t="s">
        <v>1297</v>
      </c>
      <c r="C47" s="82" t="s">
        <v>1298</v>
      </c>
      <c r="D47" s="82" t="s">
        <v>100</v>
      </c>
      <c r="E47" s="82" t="s">
        <v>123</v>
      </c>
      <c r="F47" s="82" t="s">
        <v>1299</v>
      </c>
      <c r="G47" s="82" t="s">
        <v>612</v>
      </c>
      <c r="H47" s="82" t="s">
        <v>102</v>
      </c>
      <c r="I47" s="83">
        <v>811487.6</v>
      </c>
      <c r="J47" s="83">
        <v>571.70000000000005</v>
      </c>
      <c r="K47" s="83">
        <v>0</v>
      </c>
      <c r="L47" s="83">
        <v>4639.2746091999998</v>
      </c>
      <c r="M47" s="84">
        <v>8.0000000000000004E-4</v>
      </c>
      <c r="N47" s="84">
        <v>7.4000000000000003E-3</v>
      </c>
      <c r="O47" s="84">
        <v>1.4E-3</v>
      </c>
    </row>
    <row r="48" spans="2:15" s="85" customFormat="1">
      <c r="B48" s="82" t="s">
        <v>1300</v>
      </c>
      <c r="C48" s="82" t="s">
        <v>1301</v>
      </c>
      <c r="D48" s="82" t="s">
        <v>100</v>
      </c>
      <c r="E48" s="82" t="s">
        <v>123</v>
      </c>
      <c r="F48" s="82" t="s">
        <v>1302</v>
      </c>
      <c r="G48" s="82" t="s">
        <v>612</v>
      </c>
      <c r="H48" s="82" t="s">
        <v>102</v>
      </c>
      <c r="I48" s="83">
        <v>35193.07</v>
      </c>
      <c r="J48" s="83">
        <v>7900</v>
      </c>
      <c r="K48" s="83">
        <v>0</v>
      </c>
      <c r="L48" s="83">
        <v>2780.2525300000002</v>
      </c>
      <c r="M48" s="84">
        <v>5.9999999999999995E-4</v>
      </c>
      <c r="N48" s="84">
        <v>4.4000000000000003E-3</v>
      </c>
      <c r="O48" s="84">
        <v>8.9999999999999998E-4</v>
      </c>
    </row>
    <row r="49" spans="2:15" s="85" customFormat="1">
      <c r="B49" s="82" t="s">
        <v>1303</v>
      </c>
      <c r="C49" s="82" t="s">
        <v>1304</v>
      </c>
      <c r="D49" s="82" t="s">
        <v>100</v>
      </c>
      <c r="E49" s="82" t="s">
        <v>123</v>
      </c>
      <c r="F49" s="82" t="s">
        <v>1022</v>
      </c>
      <c r="G49" s="82" t="s">
        <v>698</v>
      </c>
      <c r="H49" s="82" t="s">
        <v>102</v>
      </c>
      <c r="I49" s="83">
        <v>234118</v>
      </c>
      <c r="J49" s="83">
        <v>748</v>
      </c>
      <c r="K49" s="83">
        <v>0</v>
      </c>
      <c r="L49" s="83">
        <v>1751.20264</v>
      </c>
      <c r="M49" s="84">
        <v>8.9999999999999998E-4</v>
      </c>
      <c r="N49" s="84">
        <v>2.8E-3</v>
      </c>
      <c r="O49" s="84">
        <v>5.0000000000000001E-4</v>
      </c>
    </row>
    <row r="50" spans="2:15" s="85" customFormat="1">
      <c r="B50" s="82" t="s">
        <v>1305</v>
      </c>
      <c r="C50" s="82" t="s">
        <v>1306</v>
      </c>
      <c r="D50" s="82" t="s">
        <v>100</v>
      </c>
      <c r="E50" s="82" t="s">
        <v>123</v>
      </c>
      <c r="F50" s="82" t="s">
        <v>1307</v>
      </c>
      <c r="G50" s="82" t="s">
        <v>698</v>
      </c>
      <c r="H50" s="82" t="s">
        <v>102</v>
      </c>
      <c r="I50" s="83">
        <v>185779</v>
      </c>
      <c r="J50" s="83">
        <v>1769</v>
      </c>
      <c r="K50" s="83">
        <v>0</v>
      </c>
      <c r="L50" s="83">
        <v>3286.4305100000001</v>
      </c>
      <c r="M50" s="84">
        <v>8.9999999999999998E-4</v>
      </c>
      <c r="N50" s="84">
        <v>5.1999999999999998E-3</v>
      </c>
      <c r="O50" s="84">
        <v>1E-3</v>
      </c>
    </row>
    <row r="51" spans="2:15" s="85" customFormat="1">
      <c r="B51" s="82" t="s">
        <v>1308</v>
      </c>
      <c r="C51" s="82" t="s">
        <v>1309</v>
      </c>
      <c r="D51" s="82" t="s">
        <v>100</v>
      </c>
      <c r="E51" s="82" t="s">
        <v>123</v>
      </c>
      <c r="F51" s="82" t="s">
        <v>1310</v>
      </c>
      <c r="G51" s="82" t="s">
        <v>698</v>
      </c>
      <c r="H51" s="82" t="s">
        <v>102</v>
      </c>
      <c r="I51" s="83">
        <v>8740</v>
      </c>
      <c r="J51" s="83">
        <v>22120</v>
      </c>
      <c r="K51" s="83">
        <v>20.737870000000001</v>
      </c>
      <c r="L51" s="83">
        <v>1954.0258699999999</v>
      </c>
      <c r="M51" s="84">
        <v>6.9999999999999999E-4</v>
      </c>
      <c r="N51" s="84">
        <v>3.0999999999999999E-3</v>
      </c>
      <c r="O51" s="84">
        <v>5.9999999999999995E-4</v>
      </c>
    </row>
    <row r="52" spans="2:15" s="85" customFormat="1">
      <c r="B52" s="82" t="s">
        <v>1311</v>
      </c>
      <c r="C52" s="82" t="s">
        <v>1312</v>
      </c>
      <c r="D52" s="82" t="s">
        <v>100</v>
      </c>
      <c r="E52" s="82" t="s">
        <v>123</v>
      </c>
      <c r="F52" s="82" t="s">
        <v>876</v>
      </c>
      <c r="G52" s="82" t="s">
        <v>698</v>
      </c>
      <c r="H52" s="82" t="s">
        <v>102</v>
      </c>
      <c r="I52" s="83">
        <v>8039</v>
      </c>
      <c r="J52" s="83">
        <v>29650</v>
      </c>
      <c r="K52" s="83">
        <v>0</v>
      </c>
      <c r="L52" s="83">
        <v>2383.5635000000002</v>
      </c>
      <c r="M52" s="84">
        <v>4.0000000000000002E-4</v>
      </c>
      <c r="N52" s="84">
        <v>3.8E-3</v>
      </c>
      <c r="O52" s="84">
        <v>6.9999999999999999E-4</v>
      </c>
    </row>
    <row r="53" spans="2:15" s="85" customFormat="1">
      <c r="B53" s="82" t="s">
        <v>1313</v>
      </c>
      <c r="C53" s="82" t="s">
        <v>1314</v>
      </c>
      <c r="D53" s="82" t="s">
        <v>100</v>
      </c>
      <c r="E53" s="82" t="s">
        <v>123</v>
      </c>
      <c r="F53" s="82" t="s">
        <v>1315</v>
      </c>
      <c r="G53" s="82" t="s">
        <v>371</v>
      </c>
      <c r="H53" s="82" t="s">
        <v>102</v>
      </c>
      <c r="I53" s="83">
        <v>102433</v>
      </c>
      <c r="J53" s="83">
        <v>15460</v>
      </c>
      <c r="K53" s="83">
        <v>229.69864999999999</v>
      </c>
      <c r="L53" s="83">
        <v>16065.84045</v>
      </c>
      <c r="M53" s="84">
        <v>2.8999999999999998E-3</v>
      </c>
      <c r="N53" s="84">
        <v>2.5600000000000001E-2</v>
      </c>
      <c r="O53" s="84">
        <v>5.0000000000000001E-3</v>
      </c>
    </row>
    <row r="54" spans="2:15" s="85" customFormat="1">
      <c r="B54" s="82" t="s">
        <v>1316</v>
      </c>
      <c r="C54" s="82" t="s">
        <v>1317</v>
      </c>
      <c r="D54" s="82" t="s">
        <v>100</v>
      </c>
      <c r="E54" s="82" t="s">
        <v>123</v>
      </c>
      <c r="F54" s="82" t="s">
        <v>835</v>
      </c>
      <c r="G54" s="82" t="s">
        <v>656</v>
      </c>
      <c r="H54" s="82" t="s">
        <v>102</v>
      </c>
      <c r="I54" s="83">
        <v>28197.68</v>
      </c>
      <c r="J54" s="83">
        <v>27300</v>
      </c>
      <c r="K54" s="83">
        <v>51.579369999999997</v>
      </c>
      <c r="L54" s="83">
        <v>7749.54601</v>
      </c>
      <c r="M54" s="84">
        <v>8.0000000000000004E-4</v>
      </c>
      <c r="N54" s="84">
        <v>1.23E-2</v>
      </c>
      <c r="O54" s="84">
        <v>2.3999999999999998E-3</v>
      </c>
    </row>
    <row r="55" spans="2:15" s="85" customFormat="1">
      <c r="B55" s="82" t="s">
        <v>1318</v>
      </c>
      <c r="C55" s="82" t="s">
        <v>1319</v>
      </c>
      <c r="D55" s="82" t="s">
        <v>100</v>
      </c>
      <c r="E55" s="82" t="s">
        <v>123</v>
      </c>
      <c r="F55" s="82" t="s">
        <v>1320</v>
      </c>
      <c r="G55" s="82" t="s">
        <v>656</v>
      </c>
      <c r="H55" s="82" t="s">
        <v>102</v>
      </c>
      <c r="I55" s="83">
        <v>11661</v>
      </c>
      <c r="J55" s="83">
        <v>44450</v>
      </c>
      <c r="K55" s="83">
        <v>0</v>
      </c>
      <c r="L55" s="83">
        <v>5183.3145000000004</v>
      </c>
      <c r="M55" s="84">
        <v>1.5E-3</v>
      </c>
      <c r="N55" s="84">
        <v>8.2000000000000007E-3</v>
      </c>
      <c r="O55" s="84">
        <v>1.6000000000000001E-3</v>
      </c>
    </row>
    <row r="56" spans="2:15" s="85" customFormat="1">
      <c r="B56" s="82" t="s">
        <v>1321</v>
      </c>
      <c r="C56" s="82" t="s">
        <v>1322</v>
      </c>
      <c r="D56" s="82" t="s">
        <v>100</v>
      </c>
      <c r="E56" s="82" t="s">
        <v>123</v>
      </c>
      <c r="F56" s="82" t="s">
        <v>1126</v>
      </c>
      <c r="G56" s="82" t="s">
        <v>823</v>
      </c>
      <c r="H56" s="82" t="s">
        <v>102</v>
      </c>
      <c r="I56" s="83">
        <v>3735124.54</v>
      </c>
      <c r="J56" s="83">
        <v>90.1</v>
      </c>
      <c r="K56" s="83">
        <v>0</v>
      </c>
      <c r="L56" s="83">
        <v>3365.3472105400001</v>
      </c>
      <c r="M56" s="84">
        <v>1.4E-3</v>
      </c>
      <c r="N56" s="84">
        <v>5.4000000000000003E-3</v>
      </c>
      <c r="O56" s="84">
        <v>1E-3</v>
      </c>
    </row>
    <row r="57" spans="2:15" s="85" customFormat="1">
      <c r="B57" s="82" t="s">
        <v>1323</v>
      </c>
      <c r="C57" s="82" t="s">
        <v>1324</v>
      </c>
      <c r="D57" s="82" t="s">
        <v>100</v>
      </c>
      <c r="E57" s="82" t="s">
        <v>123</v>
      </c>
      <c r="F57" s="82" t="s">
        <v>1325</v>
      </c>
      <c r="G57" s="82" t="s">
        <v>854</v>
      </c>
      <c r="H57" s="82" t="s">
        <v>102</v>
      </c>
      <c r="I57" s="83">
        <v>27980</v>
      </c>
      <c r="J57" s="83">
        <v>10000</v>
      </c>
      <c r="K57" s="83">
        <v>0</v>
      </c>
      <c r="L57" s="83">
        <v>2798</v>
      </c>
      <c r="M57" s="84">
        <v>5.9999999999999995E-4</v>
      </c>
      <c r="N57" s="84">
        <v>4.4999999999999997E-3</v>
      </c>
      <c r="O57" s="84">
        <v>8.9999999999999998E-4</v>
      </c>
    </row>
    <row r="58" spans="2:15" s="85" customFormat="1">
      <c r="B58" s="82" t="s">
        <v>1326</v>
      </c>
      <c r="C58" s="82" t="s">
        <v>1327</v>
      </c>
      <c r="D58" s="82" t="s">
        <v>100</v>
      </c>
      <c r="E58" s="82" t="s">
        <v>123</v>
      </c>
      <c r="F58" s="82" t="s">
        <v>1328</v>
      </c>
      <c r="G58" s="82" t="s">
        <v>796</v>
      </c>
      <c r="H58" s="82" t="s">
        <v>102</v>
      </c>
      <c r="I58" s="83">
        <v>28352</v>
      </c>
      <c r="J58" s="83">
        <v>2038</v>
      </c>
      <c r="K58" s="83">
        <v>0</v>
      </c>
      <c r="L58" s="83">
        <v>577.81376</v>
      </c>
      <c r="M58" s="84">
        <v>2.9999999999999997E-4</v>
      </c>
      <c r="N58" s="84">
        <v>8.9999999999999998E-4</v>
      </c>
      <c r="O58" s="84">
        <v>2.0000000000000001E-4</v>
      </c>
    </row>
    <row r="59" spans="2:15" s="85" customFormat="1">
      <c r="B59" s="82" t="s">
        <v>1329</v>
      </c>
      <c r="C59" s="82" t="s">
        <v>1330</v>
      </c>
      <c r="D59" s="82" t="s">
        <v>100</v>
      </c>
      <c r="E59" s="82" t="s">
        <v>123</v>
      </c>
      <c r="F59" s="82" t="s">
        <v>1331</v>
      </c>
      <c r="G59" s="82" t="s">
        <v>592</v>
      </c>
      <c r="H59" s="82" t="s">
        <v>102</v>
      </c>
      <c r="I59" s="83">
        <v>29565</v>
      </c>
      <c r="J59" s="83">
        <v>5600</v>
      </c>
      <c r="K59" s="83">
        <v>0</v>
      </c>
      <c r="L59" s="83">
        <v>1655.64</v>
      </c>
      <c r="M59" s="84">
        <v>1.1000000000000001E-3</v>
      </c>
      <c r="N59" s="84">
        <v>2.5999999999999999E-3</v>
      </c>
      <c r="O59" s="84">
        <v>5.0000000000000001E-4</v>
      </c>
    </row>
    <row r="60" spans="2:15" s="85" customFormat="1">
      <c r="B60" s="82" t="s">
        <v>1332</v>
      </c>
      <c r="C60" s="82" t="s">
        <v>1333</v>
      </c>
      <c r="D60" s="82" t="s">
        <v>100</v>
      </c>
      <c r="E60" s="82" t="s">
        <v>123</v>
      </c>
      <c r="F60" s="82" t="s">
        <v>1334</v>
      </c>
      <c r="G60" s="82" t="s">
        <v>592</v>
      </c>
      <c r="H60" s="82" t="s">
        <v>102</v>
      </c>
      <c r="I60" s="83">
        <v>65927</v>
      </c>
      <c r="J60" s="83">
        <v>4927</v>
      </c>
      <c r="K60" s="83">
        <v>0</v>
      </c>
      <c r="L60" s="83">
        <v>3248.2232899999999</v>
      </c>
      <c r="M60" s="84">
        <v>6.9999999999999999E-4</v>
      </c>
      <c r="N60" s="84">
        <v>5.1999999999999998E-3</v>
      </c>
      <c r="O60" s="84">
        <v>1E-3</v>
      </c>
    </row>
    <row r="61" spans="2:15" s="85" customFormat="1">
      <c r="B61" s="82" t="s">
        <v>1335</v>
      </c>
      <c r="C61" s="82" t="s">
        <v>1336</v>
      </c>
      <c r="D61" s="82" t="s">
        <v>100</v>
      </c>
      <c r="E61" s="82" t="s">
        <v>123</v>
      </c>
      <c r="F61" s="82" t="s">
        <v>1337</v>
      </c>
      <c r="G61" s="82" t="s">
        <v>592</v>
      </c>
      <c r="H61" s="82" t="s">
        <v>102</v>
      </c>
      <c r="I61" s="83">
        <v>21424</v>
      </c>
      <c r="J61" s="83">
        <v>15570</v>
      </c>
      <c r="K61" s="83">
        <v>0</v>
      </c>
      <c r="L61" s="83">
        <v>3335.7168000000001</v>
      </c>
      <c r="M61" s="84">
        <v>1E-3</v>
      </c>
      <c r="N61" s="84">
        <v>5.3E-3</v>
      </c>
      <c r="O61" s="84">
        <v>1E-3</v>
      </c>
    </row>
    <row r="62" spans="2:15" s="85" customFormat="1">
      <c r="B62" s="82" t="s">
        <v>1338</v>
      </c>
      <c r="C62" s="82" t="s">
        <v>1339</v>
      </c>
      <c r="D62" s="82" t="s">
        <v>100</v>
      </c>
      <c r="E62" s="82" t="s">
        <v>123</v>
      </c>
      <c r="F62" s="82" t="s">
        <v>915</v>
      </c>
      <c r="G62" s="82" t="s">
        <v>592</v>
      </c>
      <c r="H62" s="82" t="s">
        <v>102</v>
      </c>
      <c r="I62" s="83">
        <v>173762</v>
      </c>
      <c r="J62" s="83">
        <v>2300</v>
      </c>
      <c r="K62" s="83">
        <v>0</v>
      </c>
      <c r="L62" s="83">
        <v>3996.5259999999998</v>
      </c>
      <c r="M62" s="84">
        <v>1.9E-3</v>
      </c>
      <c r="N62" s="84">
        <v>6.4000000000000003E-3</v>
      </c>
      <c r="O62" s="84">
        <v>1.1999999999999999E-3</v>
      </c>
    </row>
    <row r="63" spans="2:15" s="85" customFormat="1">
      <c r="B63" s="82" t="s">
        <v>1340</v>
      </c>
      <c r="C63" s="82" t="s">
        <v>1341</v>
      </c>
      <c r="D63" s="82" t="s">
        <v>100</v>
      </c>
      <c r="E63" s="82" t="s">
        <v>123</v>
      </c>
      <c r="F63" s="82" t="s">
        <v>1342</v>
      </c>
      <c r="G63" s="82" t="s">
        <v>1343</v>
      </c>
      <c r="H63" s="82" t="s">
        <v>102</v>
      </c>
      <c r="I63" s="83">
        <v>89806</v>
      </c>
      <c r="J63" s="83">
        <v>1490</v>
      </c>
      <c r="K63" s="83">
        <v>0</v>
      </c>
      <c r="L63" s="83">
        <v>1338.1094000000001</v>
      </c>
      <c r="M63" s="84">
        <v>6.9999999999999999E-4</v>
      </c>
      <c r="N63" s="84">
        <v>2.0999999999999999E-3</v>
      </c>
      <c r="O63" s="84">
        <v>4.0000000000000002E-4</v>
      </c>
    </row>
    <row r="64" spans="2:15" s="85" customFormat="1">
      <c r="B64" s="82" t="s">
        <v>1344</v>
      </c>
      <c r="C64" s="82" t="s">
        <v>1345</v>
      </c>
      <c r="D64" s="82" t="s">
        <v>100</v>
      </c>
      <c r="E64" s="82" t="s">
        <v>123</v>
      </c>
      <c r="F64" s="82" t="s">
        <v>996</v>
      </c>
      <c r="G64" s="82" t="s">
        <v>588</v>
      </c>
      <c r="H64" s="82" t="s">
        <v>102</v>
      </c>
      <c r="I64" s="83">
        <v>117905</v>
      </c>
      <c r="J64" s="83">
        <v>6088</v>
      </c>
      <c r="K64" s="83">
        <v>0</v>
      </c>
      <c r="L64" s="83">
        <v>7178.0564000000004</v>
      </c>
      <c r="M64" s="84">
        <v>2.0999999999999999E-3</v>
      </c>
      <c r="N64" s="84">
        <v>1.14E-2</v>
      </c>
      <c r="O64" s="84">
        <v>2.2000000000000001E-3</v>
      </c>
    </row>
    <row r="65" spans="2:15" s="85" customFormat="1">
      <c r="B65" s="82" t="s">
        <v>1346</v>
      </c>
      <c r="C65" s="82" t="s">
        <v>1347</v>
      </c>
      <c r="D65" s="82" t="s">
        <v>100</v>
      </c>
      <c r="E65" s="82" t="s">
        <v>123</v>
      </c>
      <c r="F65" s="82" t="s">
        <v>637</v>
      </c>
      <c r="G65" s="82" t="s">
        <v>588</v>
      </c>
      <c r="H65" s="82" t="s">
        <v>102</v>
      </c>
      <c r="I65" s="83">
        <v>107613.4</v>
      </c>
      <c r="J65" s="83">
        <v>2909</v>
      </c>
      <c r="K65" s="83">
        <v>0</v>
      </c>
      <c r="L65" s="83">
        <v>3130.473806</v>
      </c>
      <c r="M65" s="84">
        <v>6.9999999999999999E-4</v>
      </c>
      <c r="N65" s="84">
        <v>5.0000000000000001E-3</v>
      </c>
      <c r="O65" s="84">
        <v>1E-3</v>
      </c>
    </row>
    <row r="66" spans="2:15" s="85" customFormat="1">
      <c r="B66" s="82" t="s">
        <v>1348</v>
      </c>
      <c r="C66" s="82" t="s">
        <v>1349</v>
      </c>
      <c r="D66" s="82" t="s">
        <v>100</v>
      </c>
      <c r="E66" s="82" t="s">
        <v>123</v>
      </c>
      <c r="F66" s="82" t="s">
        <v>826</v>
      </c>
      <c r="G66" s="82" t="s">
        <v>588</v>
      </c>
      <c r="H66" s="82" t="s">
        <v>102</v>
      </c>
      <c r="I66" s="83">
        <v>205607.2</v>
      </c>
      <c r="J66" s="83">
        <v>7315</v>
      </c>
      <c r="K66" s="83">
        <v>0</v>
      </c>
      <c r="L66" s="83">
        <v>15040.16668</v>
      </c>
      <c r="M66" s="84">
        <v>2.8E-3</v>
      </c>
      <c r="N66" s="84">
        <v>2.3900000000000001E-2</v>
      </c>
      <c r="O66" s="84">
        <v>4.5999999999999999E-3</v>
      </c>
    </row>
    <row r="67" spans="2:15" s="85" customFormat="1">
      <c r="B67" s="82" t="s">
        <v>1350</v>
      </c>
      <c r="C67" s="82" t="s">
        <v>1351</v>
      </c>
      <c r="D67" s="82" t="s">
        <v>100</v>
      </c>
      <c r="E67" s="82" t="s">
        <v>123</v>
      </c>
      <c r="F67" s="82" t="s">
        <v>1352</v>
      </c>
      <c r="G67" s="82" t="s">
        <v>454</v>
      </c>
      <c r="H67" s="82" t="s">
        <v>102</v>
      </c>
      <c r="I67" s="83">
        <v>211196</v>
      </c>
      <c r="J67" s="83">
        <v>1084</v>
      </c>
      <c r="K67" s="83">
        <v>112.52867000000001</v>
      </c>
      <c r="L67" s="83">
        <v>2401.8933099999999</v>
      </c>
      <c r="M67" s="84">
        <v>1.4E-3</v>
      </c>
      <c r="N67" s="84">
        <v>3.8E-3</v>
      </c>
      <c r="O67" s="84">
        <v>6.9999999999999999E-4</v>
      </c>
    </row>
    <row r="68" spans="2:15" s="85" customFormat="1">
      <c r="B68" s="82" t="s">
        <v>1353</v>
      </c>
      <c r="C68" s="82" t="s">
        <v>1354</v>
      </c>
      <c r="D68" s="82" t="s">
        <v>100</v>
      </c>
      <c r="E68" s="82" t="s">
        <v>123</v>
      </c>
      <c r="F68" s="82" t="s">
        <v>608</v>
      </c>
      <c r="G68" s="82" t="s">
        <v>454</v>
      </c>
      <c r="H68" s="82" t="s">
        <v>102</v>
      </c>
      <c r="I68" s="83">
        <v>119109</v>
      </c>
      <c r="J68" s="83">
        <v>12530</v>
      </c>
      <c r="K68" s="83">
        <v>0</v>
      </c>
      <c r="L68" s="83">
        <v>14924.3577</v>
      </c>
      <c r="M68" s="84">
        <v>3.3E-3</v>
      </c>
      <c r="N68" s="84">
        <v>2.3800000000000002E-2</v>
      </c>
      <c r="O68" s="84">
        <v>4.5999999999999999E-3</v>
      </c>
    </row>
    <row r="69" spans="2:15" s="85" customFormat="1">
      <c r="B69" s="82" t="s">
        <v>1355</v>
      </c>
      <c r="C69" s="82" t="s">
        <v>1356</v>
      </c>
      <c r="D69" s="82" t="s">
        <v>100</v>
      </c>
      <c r="E69" s="82" t="s">
        <v>123</v>
      </c>
      <c r="F69" s="82" t="s">
        <v>734</v>
      </c>
      <c r="G69" s="82" t="s">
        <v>454</v>
      </c>
      <c r="H69" s="82" t="s">
        <v>102</v>
      </c>
      <c r="I69" s="83">
        <v>661030</v>
      </c>
      <c r="J69" s="83">
        <v>226</v>
      </c>
      <c r="K69" s="83">
        <v>29.570889999999999</v>
      </c>
      <c r="L69" s="83">
        <v>1523.4986899999999</v>
      </c>
      <c r="M69" s="84">
        <v>1E-3</v>
      </c>
      <c r="N69" s="84">
        <v>2.3999999999999998E-3</v>
      </c>
      <c r="O69" s="84">
        <v>5.0000000000000001E-4</v>
      </c>
    </row>
    <row r="70" spans="2:15" s="85" customFormat="1">
      <c r="B70" s="82" t="s">
        <v>1357</v>
      </c>
      <c r="C70" s="82" t="s">
        <v>1358</v>
      </c>
      <c r="D70" s="82" t="s">
        <v>100</v>
      </c>
      <c r="E70" s="82" t="s">
        <v>123</v>
      </c>
      <c r="F70" s="82" t="s">
        <v>1359</v>
      </c>
      <c r="G70" s="82" t="s">
        <v>454</v>
      </c>
      <c r="H70" s="82" t="s">
        <v>102</v>
      </c>
      <c r="I70" s="83">
        <v>4598</v>
      </c>
      <c r="J70" s="83">
        <v>43080</v>
      </c>
      <c r="K70" s="83">
        <v>0</v>
      </c>
      <c r="L70" s="83">
        <v>1980.8184000000001</v>
      </c>
      <c r="M70" s="84">
        <v>5.9999999999999995E-4</v>
      </c>
      <c r="N70" s="84">
        <v>3.2000000000000002E-3</v>
      </c>
      <c r="O70" s="84">
        <v>5.9999999999999995E-4</v>
      </c>
    </row>
    <row r="71" spans="2:15" s="85" customFormat="1">
      <c r="B71" s="82" t="s">
        <v>1360</v>
      </c>
      <c r="C71" s="82" t="s">
        <v>1361</v>
      </c>
      <c r="D71" s="82" t="s">
        <v>100</v>
      </c>
      <c r="E71" s="82" t="s">
        <v>123</v>
      </c>
      <c r="F71" s="82" t="s">
        <v>551</v>
      </c>
      <c r="G71" s="82" t="s">
        <v>454</v>
      </c>
      <c r="H71" s="82" t="s">
        <v>102</v>
      </c>
      <c r="I71" s="83">
        <v>7284.81</v>
      </c>
      <c r="J71" s="83">
        <v>27350</v>
      </c>
      <c r="K71" s="83">
        <v>0</v>
      </c>
      <c r="L71" s="83">
        <v>1992.3955350000001</v>
      </c>
      <c r="M71" s="84">
        <v>5.9999999999999995E-4</v>
      </c>
      <c r="N71" s="84">
        <v>3.2000000000000002E-3</v>
      </c>
      <c r="O71" s="84">
        <v>5.9999999999999995E-4</v>
      </c>
    </row>
    <row r="72" spans="2:15" s="85" customFormat="1">
      <c r="B72" s="82" t="s">
        <v>1362</v>
      </c>
      <c r="C72" s="82" t="s">
        <v>1363</v>
      </c>
      <c r="D72" s="82" t="s">
        <v>100</v>
      </c>
      <c r="E72" s="82" t="s">
        <v>123</v>
      </c>
      <c r="F72" s="82" t="s">
        <v>1364</v>
      </c>
      <c r="G72" s="82" t="s">
        <v>1365</v>
      </c>
      <c r="H72" s="82" t="s">
        <v>102</v>
      </c>
      <c r="I72" s="83">
        <v>12620</v>
      </c>
      <c r="J72" s="83">
        <v>8070</v>
      </c>
      <c r="K72" s="83">
        <v>0</v>
      </c>
      <c r="L72" s="83">
        <v>1018.434</v>
      </c>
      <c r="M72" s="84">
        <v>2.0000000000000001E-4</v>
      </c>
      <c r="N72" s="84">
        <v>1.6000000000000001E-3</v>
      </c>
      <c r="O72" s="84">
        <v>2.9999999999999997E-4</v>
      </c>
    </row>
    <row r="73" spans="2:15" s="85" customFormat="1">
      <c r="B73" s="82" t="s">
        <v>1366</v>
      </c>
      <c r="C73" s="82" t="s">
        <v>1367</v>
      </c>
      <c r="D73" s="82" t="s">
        <v>100</v>
      </c>
      <c r="E73" s="82" t="s">
        <v>123</v>
      </c>
      <c r="F73" s="82" t="s">
        <v>1368</v>
      </c>
      <c r="G73" s="82" t="s">
        <v>1365</v>
      </c>
      <c r="H73" s="82" t="s">
        <v>102</v>
      </c>
      <c r="I73" s="83">
        <v>31250</v>
      </c>
      <c r="J73" s="83">
        <v>2830</v>
      </c>
      <c r="K73" s="83">
        <v>0</v>
      </c>
      <c r="L73" s="83">
        <v>884.375</v>
      </c>
      <c r="M73" s="84">
        <v>5.9999999999999995E-4</v>
      </c>
      <c r="N73" s="84">
        <v>1.4E-3</v>
      </c>
      <c r="O73" s="84">
        <v>2.9999999999999997E-4</v>
      </c>
    </row>
    <row r="74" spans="2:15" s="85" customFormat="1">
      <c r="B74" s="82" t="s">
        <v>1369</v>
      </c>
      <c r="C74" s="82" t="s">
        <v>1370</v>
      </c>
      <c r="D74" s="82" t="s">
        <v>100</v>
      </c>
      <c r="E74" s="82" t="s">
        <v>123</v>
      </c>
      <c r="F74" s="82" t="s">
        <v>839</v>
      </c>
      <c r="G74" s="82" t="s">
        <v>565</v>
      </c>
      <c r="H74" s="82" t="s">
        <v>102</v>
      </c>
      <c r="I74" s="83">
        <v>15026</v>
      </c>
      <c r="J74" s="83">
        <v>18990</v>
      </c>
      <c r="K74" s="83">
        <v>19.641739999999999</v>
      </c>
      <c r="L74" s="83">
        <v>2873.0791399999998</v>
      </c>
      <c r="M74" s="84">
        <v>6.9999999999999999E-4</v>
      </c>
      <c r="N74" s="84">
        <v>4.5999999999999999E-3</v>
      </c>
      <c r="O74" s="84">
        <v>8.9999999999999998E-4</v>
      </c>
    </row>
    <row r="75" spans="2:15" s="85" customFormat="1">
      <c r="B75" s="82" t="s">
        <v>1371</v>
      </c>
      <c r="C75" s="82" t="s">
        <v>1372</v>
      </c>
      <c r="D75" s="82" t="s">
        <v>100</v>
      </c>
      <c r="E75" s="82" t="s">
        <v>123</v>
      </c>
      <c r="F75" s="82" t="s">
        <v>1373</v>
      </c>
      <c r="G75" s="82" t="s">
        <v>565</v>
      </c>
      <c r="H75" s="82" t="s">
        <v>102</v>
      </c>
      <c r="I75" s="83">
        <v>5286</v>
      </c>
      <c r="J75" s="83">
        <v>51260</v>
      </c>
      <c r="K75" s="83">
        <v>0</v>
      </c>
      <c r="L75" s="83">
        <v>2709.6035999999999</v>
      </c>
      <c r="M75" s="84">
        <v>4.0000000000000002E-4</v>
      </c>
      <c r="N75" s="84">
        <v>4.3E-3</v>
      </c>
      <c r="O75" s="84">
        <v>8.0000000000000004E-4</v>
      </c>
    </row>
    <row r="76" spans="2:15" s="85" customFormat="1">
      <c r="B76" s="82" t="s">
        <v>1374</v>
      </c>
      <c r="C76" s="82" t="s">
        <v>1375</v>
      </c>
      <c r="D76" s="82" t="s">
        <v>100</v>
      </c>
      <c r="E76" s="82" t="s">
        <v>123</v>
      </c>
      <c r="F76" s="82" t="s">
        <v>1376</v>
      </c>
      <c r="G76" s="82" t="s">
        <v>565</v>
      </c>
      <c r="H76" s="82" t="s">
        <v>102</v>
      </c>
      <c r="I76" s="83">
        <v>33782</v>
      </c>
      <c r="J76" s="83">
        <v>7477</v>
      </c>
      <c r="K76" s="83">
        <v>0</v>
      </c>
      <c r="L76" s="83">
        <v>2525.8801400000002</v>
      </c>
      <c r="M76" s="84">
        <v>6.9999999999999999E-4</v>
      </c>
      <c r="N76" s="84">
        <v>4.0000000000000001E-3</v>
      </c>
      <c r="O76" s="84">
        <v>8.0000000000000004E-4</v>
      </c>
    </row>
    <row r="77" spans="2:15" s="85" customFormat="1">
      <c r="B77" s="82" t="s">
        <v>1377</v>
      </c>
      <c r="C77" s="82" t="s">
        <v>1378</v>
      </c>
      <c r="D77" s="82" t="s">
        <v>100</v>
      </c>
      <c r="E77" s="82" t="s">
        <v>123</v>
      </c>
      <c r="F77" s="82" t="s">
        <v>879</v>
      </c>
      <c r="G77" s="82" t="s">
        <v>866</v>
      </c>
      <c r="H77" s="82" t="s">
        <v>102</v>
      </c>
      <c r="I77" s="83">
        <v>144588</v>
      </c>
      <c r="J77" s="83">
        <v>5555</v>
      </c>
      <c r="K77" s="83">
        <v>48.413269999999997</v>
      </c>
      <c r="L77" s="83">
        <v>8080.2766700000002</v>
      </c>
      <c r="M77" s="84">
        <v>2E-3</v>
      </c>
      <c r="N77" s="84">
        <v>1.29E-2</v>
      </c>
      <c r="O77" s="84">
        <v>2.5000000000000001E-3</v>
      </c>
    </row>
    <row r="78" spans="2:15" s="85" customFormat="1">
      <c r="B78" s="82" t="s">
        <v>1379</v>
      </c>
      <c r="C78" s="82" t="s">
        <v>1380</v>
      </c>
      <c r="D78" s="82" t="s">
        <v>100</v>
      </c>
      <c r="E78" s="82" t="s">
        <v>123</v>
      </c>
      <c r="F78" s="82" t="s">
        <v>1381</v>
      </c>
      <c r="G78" s="82" t="s">
        <v>866</v>
      </c>
      <c r="H78" s="82" t="s">
        <v>102</v>
      </c>
      <c r="I78" s="83">
        <v>18039</v>
      </c>
      <c r="J78" s="83">
        <v>8350</v>
      </c>
      <c r="K78" s="83">
        <v>9.9872499999999995</v>
      </c>
      <c r="L78" s="83">
        <v>1516.2437500000001</v>
      </c>
      <c r="M78" s="84">
        <v>2.9999999999999997E-4</v>
      </c>
      <c r="N78" s="84">
        <v>2.3999999999999998E-3</v>
      </c>
      <c r="O78" s="84">
        <v>5.0000000000000001E-4</v>
      </c>
    </row>
    <row r="79" spans="2:15" s="85" customFormat="1">
      <c r="B79" s="82" t="s">
        <v>1382</v>
      </c>
      <c r="C79" s="82" t="s">
        <v>1383</v>
      </c>
      <c r="D79" s="82" t="s">
        <v>100</v>
      </c>
      <c r="E79" s="82" t="s">
        <v>123</v>
      </c>
      <c r="F79" s="82" t="s">
        <v>865</v>
      </c>
      <c r="G79" s="82" t="s">
        <v>866</v>
      </c>
      <c r="H79" s="82" t="s">
        <v>102</v>
      </c>
      <c r="I79" s="83">
        <v>46636.76</v>
      </c>
      <c r="J79" s="83">
        <v>32080</v>
      </c>
      <c r="K79" s="83">
        <v>0</v>
      </c>
      <c r="L79" s="83">
        <v>14961.072608</v>
      </c>
      <c r="M79" s="84">
        <v>2.8999999999999998E-3</v>
      </c>
      <c r="N79" s="84">
        <v>2.3800000000000002E-2</v>
      </c>
      <c r="O79" s="84">
        <v>4.5999999999999999E-3</v>
      </c>
    </row>
    <row r="80" spans="2:15" s="85" customFormat="1">
      <c r="B80" s="82" t="s">
        <v>1384</v>
      </c>
      <c r="C80" s="82" t="s">
        <v>1385</v>
      </c>
      <c r="D80" s="82" t="s">
        <v>100</v>
      </c>
      <c r="E80" s="82" t="s">
        <v>123</v>
      </c>
      <c r="F80" s="82" t="s">
        <v>1386</v>
      </c>
      <c r="G80" s="82" t="s">
        <v>423</v>
      </c>
      <c r="H80" s="82" t="s">
        <v>102</v>
      </c>
      <c r="I80" s="83">
        <v>9132</v>
      </c>
      <c r="J80" s="83">
        <v>58970</v>
      </c>
      <c r="K80" s="83">
        <v>0</v>
      </c>
      <c r="L80" s="83">
        <v>5385.1404000000002</v>
      </c>
      <c r="M80" s="84">
        <v>1.6000000000000001E-3</v>
      </c>
      <c r="N80" s="84">
        <v>8.6E-3</v>
      </c>
      <c r="O80" s="84">
        <v>1.6999999999999999E-3</v>
      </c>
    </row>
    <row r="81" spans="2:15" s="85" customFormat="1">
      <c r="B81" s="82" t="s">
        <v>1387</v>
      </c>
      <c r="C81" s="82" t="s">
        <v>1388</v>
      </c>
      <c r="D81" s="82" t="s">
        <v>100</v>
      </c>
      <c r="E81" s="82" t="s">
        <v>123</v>
      </c>
      <c r="F81" s="82" t="s">
        <v>1389</v>
      </c>
      <c r="G81" s="82" t="s">
        <v>423</v>
      </c>
      <c r="H81" s="82" t="s">
        <v>102</v>
      </c>
      <c r="I81" s="83">
        <v>1154438</v>
      </c>
      <c r="J81" s="83">
        <v>309.89999999999998</v>
      </c>
      <c r="K81" s="83">
        <v>35.084870000000002</v>
      </c>
      <c r="L81" s="83">
        <v>3612.688232</v>
      </c>
      <c r="M81" s="84">
        <v>2.3E-3</v>
      </c>
      <c r="N81" s="84">
        <v>5.7000000000000002E-3</v>
      </c>
      <c r="O81" s="84">
        <v>1.1000000000000001E-3</v>
      </c>
    </row>
    <row r="82" spans="2:15" s="85" customFormat="1">
      <c r="B82" s="82" t="s">
        <v>1390</v>
      </c>
      <c r="C82" s="82" t="s">
        <v>1391</v>
      </c>
      <c r="D82" s="82" t="s">
        <v>100</v>
      </c>
      <c r="E82" s="82" t="s">
        <v>123</v>
      </c>
      <c r="F82" s="82" t="s">
        <v>1392</v>
      </c>
      <c r="G82" s="82" t="s">
        <v>1393</v>
      </c>
      <c r="H82" s="82" t="s">
        <v>102</v>
      </c>
      <c r="I82" s="83">
        <v>194333</v>
      </c>
      <c r="J82" s="83">
        <v>1500</v>
      </c>
      <c r="K82" s="83">
        <v>0</v>
      </c>
      <c r="L82" s="83">
        <v>2914.9949999999999</v>
      </c>
      <c r="M82" s="84">
        <v>1E-3</v>
      </c>
      <c r="N82" s="84">
        <v>4.5999999999999999E-3</v>
      </c>
      <c r="O82" s="84">
        <v>8.9999999999999998E-4</v>
      </c>
    </row>
    <row r="83" spans="2:15" s="85" customFormat="1">
      <c r="B83" s="82" t="s">
        <v>1394</v>
      </c>
      <c r="C83" s="82" t="s">
        <v>1395</v>
      </c>
      <c r="D83" s="82" t="s">
        <v>100</v>
      </c>
      <c r="E83" s="82" t="s">
        <v>123</v>
      </c>
      <c r="F83" s="82" t="s">
        <v>1396</v>
      </c>
      <c r="G83" s="82" t="s">
        <v>1393</v>
      </c>
      <c r="H83" s="82" t="s">
        <v>102</v>
      </c>
      <c r="I83" s="83">
        <v>440565</v>
      </c>
      <c r="J83" s="83">
        <v>1581</v>
      </c>
      <c r="K83" s="83">
        <v>0</v>
      </c>
      <c r="L83" s="83">
        <v>6965.3326500000003</v>
      </c>
      <c r="M83" s="84">
        <v>2.2000000000000001E-3</v>
      </c>
      <c r="N83" s="84">
        <v>1.11E-2</v>
      </c>
      <c r="O83" s="84">
        <v>2.0999999999999999E-3</v>
      </c>
    </row>
    <row r="84" spans="2:15" s="85" customFormat="1">
      <c r="B84" s="82" t="s">
        <v>1397</v>
      </c>
      <c r="C84" s="82" t="s">
        <v>1398</v>
      </c>
      <c r="D84" s="82" t="s">
        <v>100</v>
      </c>
      <c r="E84" s="82" t="s">
        <v>123</v>
      </c>
      <c r="F84" s="82" t="s">
        <v>1399</v>
      </c>
      <c r="G84" s="82" t="s">
        <v>129</v>
      </c>
      <c r="H84" s="82" t="s">
        <v>102</v>
      </c>
      <c r="I84" s="83">
        <v>102323.89</v>
      </c>
      <c r="J84" s="83">
        <v>5615</v>
      </c>
      <c r="K84" s="83">
        <v>69.049989999999994</v>
      </c>
      <c r="L84" s="83">
        <v>5814.5364135</v>
      </c>
      <c r="M84" s="84">
        <v>2.0999999999999999E-3</v>
      </c>
      <c r="N84" s="84">
        <v>9.2999999999999992E-3</v>
      </c>
      <c r="O84" s="84">
        <v>1.8E-3</v>
      </c>
    </row>
    <row r="85" spans="2:15" s="85" customFormat="1">
      <c r="B85" s="82" t="s">
        <v>1400</v>
      </c>
      <c r="C85" s="82" t="s">
        <v>1401</v>
      </c>
      <c r="D85" s="82" t="s">
        <v>100</v>
      </c>
      <c r="E85" s="82" t="s">
        <v>123</v>
      </c>
      <c r="F85" s="82" t="s">
        <v>1402</v>
      </c>
      <c r="G85" s="82" t="s">
        <v>129</v>
      </c>
      <c r="H85" s="82" t="s">
        <v>102</v>
      </c>
      <c r="I85" s="83">
        <v>31245</v>
      </c>
      <c r="J85" s="83">
        <v>588</v>
      </c>
      <c r="K85" s="83">
        <v>0</v>
      </c>
      <c r="L85" s="83">
        <v>183.72059999999999</v>
      </c>
      <c r="M85" s="84">
        <v>1E-4</v>
      </c>
      <c r="N85" s="84">
        <v>2.9999999999999997E-4</v>
      </c>
      <c r="O85" s="84">
        <v>1E-4</v>
      </c>
    </row>
    <row r="86" spans="2:15" s="85" customFormat="1">
      <c r="B86" s="82" t="s">
        <v>1403</v>
      </c>
      <c r="C86" s="82" t="s">
        <v>1404</v>
      </c>
      <c r="D86" s="82" t="s">
        <v>100</v>
      </c>
      <c r="E86" s="82" t="s">
        <v>123</v>
      </c>
      <c r="F86" s="82" t="s">
        <v>1139</v>
      </c>
      <c r="G86" s="82" t="s">
        <v>129</v>
      </c>
      <c r="H86" s="82" t="s">
        <v>102</v>
      </c>
      <c r="I86" s="83">
        <v>55290.91</v>
      </c>
      <c r="J86" s="83">
        <v>8112</v>
      </c>
      <c r="K86" s="83">
        <v>0</v>
      </c>
      <c r="L86" s="83">
        <v>4485.1986192000004</v>
      </c>
      <c r="M86" s="84">
        <v>1E-3</v>
      </c>
      <c r="N86" s="84">
        <v>7.1000000000000004E-3</v>
      </c>
      <c r="O86" s="84">
        <v>1.4E-3</v>
      </c>
    </row>
    <row r="87" spans="2:15" s="85" customFormat="1">
      <c r="B87" s="82" t="s">
        <v>1405</v>
      </c>
      <c r="C87" s="82" t="s">
        <v>1406</v>
      </c>
      <c r="D87" s="82" t="s">
        <v>100</v>
      </c>
      <c r="E87" s="82" t="s">
        <v>123</v>
      </c>
      <c r="F87" s="82" t="s">
        <v>908</v>
      </c>
      <c r="G87" s="82" t="s">
        <v>132</v>
      </c>
      <c r="H87" s="82" t="s">
        <v>102</v>
      </c>
      <c r="I87" s="83">
        <v>59562</v>
      </c>
      <c r="J87" s="83">
        <v>2658</v>
      </c>
      <c r="K87" s="83">
        <v>0</v>
      </c>
      <c r="L87" s="83">
        <v>1583.15796</v>
      </c>
      <c r="M87" s="84">
        <v>2.9999999999999997E-4</v>
      </c>
      <c r="N87" s="84">
        <v>2.5000000000000001E-3</v>
      </c>
      <c r="O87" s="84">
        <v>5.0000000000000001E-4</v>
      </c>
    </row>
    <row r="88" spans="2:15" s="85" customFormat="1">
      <c r="B88" s="86" t="s">
        <v>1407</v>
      </c>
      <c r="C88" s="92"/>
      <c r="D88" s="92"/>
      <c r="I88" s="87">
        <v>5291663.2300000004</v>
      </c>
      <c r="K88" s="87">
        <v>110.70757999999999</v>
      </c>
      <c r="L88" s="87">
        <v>77163.515007271591</v>
      </c>
      <c r="N88" s="88">
        <v>0.12280000000000001</v>
      </c>
      <c r="O88" s="88">
        <v>2.3800000000000002E-2</v>
      </c>
    </row>
    <row r="89" spans="2:15" s="85" customFormat="1">
      <c r="B89" s="82" t="s">
        <v>1408</v>
      </c>
      <c r="C89" s="82" t="s">
        <v>1409</v>
      </c>
      <c r="D89" s="82" t="s">
        <v>100</v>
      </c>
      <c r="E89" s="82" t="s">
        <v>123</v>
      </c>
      <c r="F89" s="82" t="s">
        <v>1410</v>
      </c>
      <c r="G89" s="82" t="s">
        <v>1411</v>
      </c>
      <c r="H89" s="82" t="s">
        <v>102</v>
      </c>
      <c r="I89" s="83">
        <v>90340</v>
      </c>
      <c r="J89" s="83">
        <v>4790</v>
      </c>
      <c r="K89" s="83">
        <v>0</v>
      </c>
      <c r="L89" s="83">
        <v>4327.2860000000001</v>
      </c>
      <c r="M89" s="84">
        <v>3.7000000000000002E-3</v>
      </c>
      <c r="N89" s="84">
        <v>6.8999999999999999E-3</v>
      </c>
      <c r="O89" s="84">
        <v>1.2999999999999999E-3</v>
      </c>
    </row>
    <row r="90" spans="2:15" s="85" customFormat="1">
      <c r="B90" s="82" t="s">
        <v>1412</v>
      </c>
      <c r="C90" s="82" t="s">
        <v>1413</v>
      </c>
      <c r="D90" s="82" t="s">
        <v>100</v>
      </c>
      <c r="E90" s="82" t="s">
        <v>123</v>
      </c>
      <c r="F90" s="82" t="s">
        <v>1414</v>
      </c>
      <c r="G90" s="82" t="s">
        <v>1411</v>
      </c>
      <c r="H90" s="82" t="s">
        <v>102</v>
      </c>
      <c r="I90" s="83">
        <v>171054</v>
      </c>
      <c r="J90" s="83">
        <v>386.8</v>
      </c>
      <c r="K90" s="83">
        <v>0</v>
      </c>
      <c r="L90" s="83">
        <v>661.63687200000004</v>
      </c>
      <c r="M90" s="84">
        <v>2.3999999999999998E-3</v>
      </c>
      <c r="N90" s="84">
        <v>1.1000000000000001E-3</v>
      </c>
      <c r="O90" s="84">
        <v>2.0000000000000001E-4</v>
      </c>
    </row>
    <row r="91" spans="2:15" s="85" customFormat="1">
      <c r="B91" s="82" t="s">
        <v>1415</v>
      </c>
      <c r="C91" s="82" t="s">
        <v>1416</v>
      </c>
      <c r="D91" s="82" t="s">
        <v>100</v>
      </c>
      <c r="E91" s="82" t="s">
        <v>123</v>
      </c>
      <c r="F91" s="82" t="s">
        <v>895</v>
      </c>
      <c r="G91" s="82" t="s">
        <v>459</v>
      </c>
      <c r="H91" s="82" t="s">
        <v>102</v>
      </c>
      <c r="I91" s="83">
        <v>41774</v>
      </c>
      <c r="J91" s="83">
        <v>6311</v>
      </c>
      <c r="K91" s="83">
        <v>0</v>
      </c>
      <c r="L91" s="83">
        <v>2636.3571400000001</v>
      </c>
      <c r="M91" s="84">
        <v>2.5999999999999999E-3</v>
      </c>
      <c r="N91" s="84">
        <v>4.1999999999999997E-3</v>
      </c>
      <c r="O91" s="84">
        <v>8.0000000000000004E-4</v>
      </c>
    </row>
    <row r="92" spans="2:15" s="85" customFormat="1">
      <c r="B92" s="82" t="s">
        <v>1417</v>
      </c>
      <c r="C92" s="82" t="s">
        <v>1418</v>
      </c>
      <c r="D92" s="82" t="s">
        <v>100</v>
      </c>
      <c r="E92" s="82" t="s">
        <v>123</v>
      </c>
      <c r="F92" s="82" t="s">
        <v>1033</v>
      </c>
      <c r="G92" s="82" t="s">
        <v>726</v>
      </c>
      <c r="H92" s="82" t="s">
        <v>102</v>
      </c>
      <c r="I92" s="83">
        <v>56899</v>
      </c>
      <c r="J92" s="83">
        <v>8335</v>
      </c>
      <c r="K92" s="83">
        <v>0</v>
      </c>
      <c r="L92" s="83">
        <v>4742.5316499999999</v>
      </c>
      <c r="M92" s="84">
        <v>4.3E-3</v>
      </c>
      <c r="N92" s="84">
        <v>7.4999999999999997E-3</v>
      </c>
      <c r="O92" s="84">
        <v>1.5E-3</v>
      </c>
    </row>
    <row r="93" spans="2:15" s="85" customFormat="1">
      <c r="B93" s="82" t="s">
        <v>1419</v>
      </c>
      <c r="C93" s="82" t="s">
        <v>1420</v>
      </c>
      <c r="D93" s="82" t="s">
        <v>100</v>
      </c>
      <c r="E93" s="82" t="s">
        <v>123</v>
      </c>
      <c r="F93" s="82" t="s">
        <v>1086</v>
      </c>
      <c r="G93" s="82" t="s">
        <v>726</v>
      </c>
      <c r="H93" s="82" t="s">
        <v>102</v>
      </c>
      <c r="I93" s="83">
        <v>31285</v>
      </c>
      <c r="J93" s="83">
        <v>2109</v>
      </c>
      <c r="K93" s="83">
        <v>0</v>
      </c>
      <c r="L93" s="83">
        <v>659.80065000000002</v>
      </c>
      <c r="M93" s="84">
        <v>6.9999999999999999E-4</v>
      </c>
      <c r="N93" s="84">
        <v>1.1000000000000001E-3</v>
      </c>
      <c r="O93" s="84">
        <v>2.0000000000000001E-4</v>
      </c>
    </row>
    <row r="94" spans="2:15" s="85" customFormat="1">
      <c r="B94" s="82" t="s">
        <v>1421</v>
      </c>
      <c r="C94" s="82" t="s">
        <v>1422</v>
      </c>
      <c r="D94" s="82" t="s">
        <v>100</v>
      </c>
      <c r="E94" s="82" t="s">
        <v>123</v>
      </c>
      <c r="F94" s="82" t="s">
        <v>742</v>
      </c>
      <c r="G94" s="82" t="s">
        <v>726</v>
      </c>
      <c r="H94" s="82" t="s">
        <v>102</v>
      </c>
      <c r="I94" s="83">
        <v>132982</v>
      </c>
      <c r="J94" s="83">
        <v>380.7</v>
      </c>
      <c r="K94" s="83">
        <v>0</v>
      </c>
      <c r="L94" s="83">
        <v>506.262474</v>
      </c>
      <c r="M94" s="84">
        <v>8.0000000000000004E-4</v>
      </c>
      <c r="N94" s="84">
        <v>8.0000000000000004E-4</v>
      </c>
      <c r="O94" s="84">
        <v>2.0000000000000001E-4</v>
      </c>
    </row>
    <row r="95" spans="2:15" s="85" customFormat="1">
      <c r="B95" s="82" t="s">
        <v>1423</v>
      </c>
      <c r="C95" s="82" t="s">
        <v>1424</v>
      </c>
      <c r="D95" s="82" t="s">
        <v>100</v>
      </c>
      <c r="E95" s="82" t="s">
        <v>123</v>
      </c>
      <c r="F95" s="82" t="s">
        <v>750</v>
      </c>
      <c r="G95" s="82" t="s">
        <v>726</v>
      </c>
      <c r="H95" s="82" t="s">
        <v>102</v>
      </c>
      <c r="I95" s="83">
        <v>35156</v>
      </c>
      <c r="J95" s="83">
        <v>3731</v>
      </c>
      <c r="K95" s="83">
        <v>0</v>
      </c>
      <c r="L95" s="83">
        <v>1311.6703600000001</v>
      </c>
      <c r="M95" s="84">
        <v>2.5000000000000001E-3</v>
      </c>
      <c r="N95" s="84">
        <v>2.0999999999999999E-3</v>
      </c>
      <c r="O95" s="84">
        <v>4.0000000000000002E-4</v>
      </c>
    </row>
    <row r="96" spans="2:15" s="85" customFormat="1">
      <c r="B96" s="82" t="s">
        <v>1425</v>
      </c>
      <c r="C96" s="82" t="s">
        <v>1426</v>
      </c>
      <c r="D96" s="82" t="s">
        <v>100</v>
      </c>
      <c r="E96" s="82" t="s">
        <v>123</v>
      </c>
      <c r="F96" s="82" t="s">
        <v>974</v>
      </c>
      <c r="G96" s="82" t="s">
        <v>689</v>
      </c>
      <c r="H96" s="82" t="s">
        <v>102</v>
      </c>
      <c r="I96" s="83">
        <v>199799</v>
      </c>
      <c r="J96" s="83">
        <v>274.39999999999998</v>
      </c>
      <c r="K96" s="83">
        <v>0</v>
      </c>
      <c r="L96" s="83">
        <v>548.24845600000003</v>
      </c>
      <c r="M96" s="84">
        <v>8.9999999999999998E-4</v>
      </c>
      <c r="N96" s="84">
        <v>8.9999999999999998E-4</v>
      </c>
      <c r="O96" s="84">
        <v>2.0000000000000001E-4</v>
      </c>
    </row>
    <row r="97" spans="2:15" s="85" customFormat="1">
      <c r="B97" s="82" t="s">
        <v>1427</v>
      </c>
      <c r="C97" s="82" t="s">
        <v>1428</v>
      </c>
      <c r="D97" s="82" t="s">
        <v>100</v>
      </c>
      <c r="E97" s="82" t="s">
        <v>123</v>
      </c>
      <c r="F97" s="82" t="s">
        <v>1429</v>
      </c>
      <c r="G97" s="82" t="s">
        <v>612</v>
      </c>
      <c r="H97" s="82" t="s">
        <v>102</v>
      </c>
      <c r="I97" s="83">
        <v>23346</v>
      </c>
      <c r="J97" s="83">
        <v>742.7</v>
      </c>
      <c r="K97" s="83">
        <v>0</v>
      </c>
      <c r="L97" s="83">
        <v>173.39074199999999</v>
      </c>
      <c r="M97" s="84">
        <v>5.0000000000000001E-4</v>
      </c>
      <c r="N97" s="84">
        <v>2.9999999999999997E-4</v>
      </c>
      <c r="O97" s="84">
        <v>1E-4</v>
      </c>
    </row>
    <row r="98" spans="2:15" s="85" customFormat="1">
      <c r="B98" s="82" t="s">
        <v>1430</v>
      </c>
      <c r="C98" s="82" t="s">
        <v>1431</v>
      </c>
      <c r="D98" s="82" t="s">
        <v>100</v>
      </c>
      <c r="E98" s="82" t="s">
        <v>123</v>
      </c>
      <c r="F98" s="82" t="s">
        <v>1432</v>
      </c>
      <c r="G98" s="82" t="s">
        <v>800</v>
      </c>
      <c r="H98" s="82" t="s">
        <v>102</v>
      </c>
      <c r="I98" s="83">
        <v>21642</v>
      </c>
      <c r="J98" s="83">
        <v>2165</v>
      </c>
      <c r="K98" s="83">
        <v>0</v>
      </c>
      <c r="L98" s="83">
        <v>468.54930000000002</v>
      </c>
      <c r="M98" s="84">
        <v>1.1000000000000001E-3</v>
      </c>
      <c r="N98" s="84">
        <v>6.9999999999999999E-4</v>
      </c>
      <c r="O98" s="84">
        <v>1E-4</v>
      </c>
    </row>
    <row r="99" spans="2:15" s="85" customFormat="1">
      <c r="B99" s="82" t="s">
        <v>1433</v>
      </c>
      <c r="C99" s="82" t="s">
        <v>1434</v>
      </c>
      <c r="D99" s="82" t="s">
        <v>100</v>
      </c>
      <c r="E99" s="82" t="s">
        <v>123</v>
      </c>
      <c r="F99" s="82" t="s">
        <v>1435</v>
      </c>
      <c r="G99" s="82" t="s">
        <v>800</v>
      </c>
      <c r="H99" s="82" t="s">
        <v>102</v>
      </c>
      <c r="I99" s="83">
        <v>40524</v>
      </c>
      <c r="J99" s="83">
        <v>2256</v>
      </c>
      <c r="K99" s="83">
        <v>0</v>
      </c>
      <c r="L99" s="83">
        <v>914.22144000000003</v>
      </c>
      <c r="M99" s="84">
        <v>6.9999999999999999E-4</v>
      </c>
      <c r="N99" s="84">
        <v>1.5E-3</v>
      </c>
      <c r="O99" s="84">
        <v>2.9999999999999997E-4</v>
      </c>
    </row>
    <row r="100" spans="2:15" s="85" customFormat="1">
      <c r="B100" s="82" t="s">
        <v>1436</v>
      </c>
      <c r="C100" s="82" t="s">
        <v>1437</v>
      </c>
      <c r="D100" s="82" t="s">
        <v>100</v>
      </c>
      <c r="E100" s="82" t="s">
        <v>123</v>
      </c>
      <c r="F100" s="82" t="s">
        <v>1438</v>
      </c>
      <c r="G100" s="82" t="s">
        <v>698</v>
      </c>
      <c r="H100" s="82" t="s">
        <v>102</v>
      </c>
      <c r="I100" s="83">
        <v>8896.7999999999993</v>
      </c>
      <c r="J100" s="83">
        <v>21010</v>
      </c>
      <c r="K100" s="83">
        <v>0</v>
      </c>
      <c r="L100" s="83">
        <v>1869.21768</v>
      </c>
      <c r="M100" s="84">
        <v>1.4E-3</v>
      </c>
      <c r="N100" s="84">
        <v>3.0000000000000001E-3</v>
      </c>
      <c r="O100" s="84">
        <v>5.9999999999999995E-4</v>
      </c>
    </row>
    <row r="101" spans="2:15" s="85" customFormat="1">
      <c r="B101" s="89" t="s">
        <v>1439</v>
      </c>
      <c r="C101" s="89">
        <v>11025320</v>
      </c>
      <c r="D101" s="89" t="s">
        <v>100</v>
      </c>
      <c r="E101" s="89" t="s">
        <v>123</v>
      </c>
      <c r="F101" s="89" t="s">
        <v>730</v>
      </c>
      <c r="G101" s="89" t="s">
        <v>698</v>
      </c>
      <c r="H101" s="89" t="s">
        <v>102</v>
      </c>
      <c r="I101" s="90">
        <v>6000</v>
      </c>
      <c r="J101" s="90">
        <f>L101*1000/I101*100</f>
        <v>5837.8716639344339</v>
      </c>
      <c r="K101" s="90">
        <v>7.5370699999999999</v>
      </c>
      <c r="L101" s="90">
        <f>350272.299836066/1000</f>
        <v>350.27229983606605</v>
      </c>
      <c r="M101" s="91">
        <v>1.9E-3</v>
      </c>
      <c r="N101" s="91">
        <f t="shared" ref="N101:N102" si="1">L101/$L$11</f>
        <v>5.5748997578673666E-4</v>
      </c>
      <c r="O101" s="91">
        <f>L101/'סכום נכסי הקרן'!$C$42</f>
        <v>1.0791716246136495E-4</v>
      </c>
    </row>
    <row r="102" spans="2:15" s="85" customFormat="1">
      <c r="B102" s="89" t="s">
        <v>1439</v>
      </c>
      <c r="C102" s="89">
        <v>1102532</v>
      </c>
      <c r="D102" s="89" t="s">
        <v>100</v>
      </c>
      <c r="E102" s="89" t="s">
        <v>123</v>
      </c>
      <c r="F102" s="89" t="s">
        <v>730</v>
      </c>
      <c r="G102" s="89" t="s">
        <v>698</v>
      </c>
      <c r="H102" s="89" t="s">
        <v>102</v>
      </c>
      <c r="I102" s="90">
        <v>27431</v>
      </c>
      <c r="J102" s="90">
        <f>L102*1000/I102*100</f>
        <v>5743</v>
      </c>
      <c r="K102" s="90">
        <v>0</v>
      </c>
      <c r="L102" s="90">
        <f>1575362.33/1000</f>
        <v>1575.3623300000002</v>
      </c>
      <c r="M102" s="91">
        <v>0</v>
      </c>
      <c r="N102" s="91">
        <f t="shared" si="1"/>
        <v>2.5073313180005207E-3</v>
      </c>
      <c r="O102" s="91">
        <f>L102/'סכום נכסי הקרן'!$C$42</f>
        <v>4.8536133911157586E-4</v>
      </c>
    </row>
    <row r="103" spans="2:15" s="85" customFormat="1">
      <c r="B103" s="82" t="s">
        <v>1440</v>
      </c>
      <c r="C103" s="82" t="s">
        <v>1441</v>
      </c>
      <c r="D103" s="82" t="s">
        <v>100</v>
      </c>
      <c r="E103" s="82" t="s">
        <v>123</v>
      </c>
      <c r="F103" s="82" t="s">
        <v>1044</v>
      </c>
      <c r="G103" s="82" t="s">
        <v>698</v>
      </c>
      <c r="H103" s="82" t="s">
        <v>102</v>
      </c>
      <c r="I103" s="83">
        <v>58459</v>
      </c>
      <c r="J103" s="83">
        <v>3669</v>
      </c>
      <c r="K103" s="83">
        <v>0</v>
      </c>
      <c r="L103" s="83">
        <v>2144.8607099999999</v>
      </c>
      <c r="M103" s="84">
        <v>2.8999999999999998E-3</v>
      </c>
      <c r="N103" s="84">
        <v>3.3999999999999998E-3</v>
      </c>
      <c r="O103" s="84">
        <v>6.9999999999999999E-4</v>
      </c>
    </row>
    <row r="104" spans="2:15" s="85" customFormat="1">
      <c r="B104" s="82" t="s">
        <v>1442</v>
      </c>
      <c r="C104" s="82" t="s">
        <v>1443</v>
      </c>
      <c r="D104" s="82" t="s">
        <v>100</v>
      </c>
      <c r="E104" s="82" t="s">
        <v>123</v>
      </c>
      <c r="F104" s="82" t="s">
        <v>1444</v>
      </c>
      <c r="G104" s="82" t="s">
        <v>656</v>
      </c>
      <c r="H104" s="82" t="s">
        <v>102</v>
      </c>
      <c r="I104" s="83">
        <v>1012559</v>
      </c>
      <c r="J104" s="83">
        <v>579.79999999999995</v>
      </c>
      <c r="K104" s="83">
        <v>0</v>
      </c>
      <c r="L104" s="83">
        <v>5870.8170819999996</v>
      </c>
      <c r="M104" s="84">
        <v>4.3E-3</v>
      </c>
      <c r="N104" s="84">
        <v>9.2999999999999992E-3</v>
      </c>
      <c r="O104" s="84">
        <v>1.8E-3</v>
      </c>
    </row>
    <row r="105" spans="2:15" s="85" customFormat="1">
      <c r="B105" s="82" t="s">
        <v>1445</v>
      </c>
      <c r="C105" s="82" t="s">
        <v>1446</v>
      </c>
      <c r="D105" s="82" t="s">
        <v>100</v>
      </c>
      <c r="E105" s="82" t="s">
        <v>123</v>
      </c>
      <c r="F105" s="82" t="s">
        <v>1447</v>
      </c>
      <c r="G105" s="82" t="s">
        <v>656</v>
      </c>
      <c r="H105" s="82" t="s">
        <v>102</v>
      </c>
      <c r="I105" s="83">
        <v>56459</v>
      </c>
      <c r="J105" s="83">
        <v>10770</v>
      </c>
      <c r="K105" s="83">
        <v>0</v>
      </c>
      <c r="L105" s="83">
        <v>6080.6342999999997</v>
      </c>
      <c r="M105" s="84">
        <v>5.3E-3</v>
      </c>
      <c r="N105" s="84">
        <v>9.7000000000000003E-3</v>
      </c>
      <c r="O105" s="84">
        <v>1.9E-3</v>
      </c>
    </row>
    <row r="106" spans="2:15" s="85" customFormat="1">
      <c r="B106" s="82" t="s">
        <v>1448</v>
      </c>
      <c r="C106" s="82" t="s">
        <v>1449</v>
      </c>
      <c r="D106" s="82" t="s">
        <v>100</v>
      </c>
      <c r="E106" s="82" t="s">
        <v>123</v>
      </c>
      <c r="F106" s="82" t="s">
        <v>1450</v>
      </c>
      <c r="G106" s="82" t="s">
        <v>656</v>
      </c>
      <c r="H106" s="82" t="s">
        <v>102</v>
      </c>
      <c r="I106" s="83">
        <v>50057</v>
      </c>
      <c r="J106" s="83">
        <v>3086</v>
      </c>
      <c r="K106" s="83">
        <v>16.018239999999999</v>
      </c>
      <c r="L106" s="83">
        <v>1560.7772600000001</v>
      </c>
      <c r="M106" s="84">
        <v>3.0000000000000001E-3</v>
      </c>
      <c r="N106" s="84">
        <v>2.5000000000000001E-3</v>
      </c>
      <c r="O106" s="84">
        <v>5.0000000000000001E-4</v>
      </c>
    </row>
    <row r="107" spans="2:15" s="85" customFormat="1">
      <c r="B107" s="82" t="s">
        <v>1451</v>
      </c>
      <c r="C107" s="82" t="s">
        <v>1452</v>
      </c>
      <c r="D107" s="82" t="s">
        <v>100</v>
      </c>
      <c r="E107" s="82" t="s">
        <v>123</v>
      </c>
      <c r="F107" s="82" t="s">
        <v>1453</v>
      </c>
      <c r="G107" s="82" t="s">
        <v>1454</v>
      </c>
      <c r="H107" s="82" t="s">
        <v>102</v>
      </c>
      <c r="I107" s="83">
        <v>231192.54</v>
      </c>
      <c r="J107" s="83">
        <v>86.3</v>
      </c>
      <c r="K107" s="83">
        <v>0</v>
      </c>
      <c r="L107" s="83">
        <v>199.51916202000001</v>
      </c>
      <c r="M107" s="84">
        <v>1.6000000000000001E-3</v>
      </c>
      <c r="N107" s="84">
        <v>2.9999999999999997E-4</v>
      </c>
      <c r="O107" s="84">
        <v>1E-4</v>
      </c>
    </row>
    <row r="108" spans="2:15" s="85" customFormat="1">
      <c r="B108" s="82" t="s">
        <v>1455</v>
      </c>
      <c r="C108" s="82" t="s">
        <v>1456</v>
      </c>
      <c r="D108" s="82" t="s">
        <v>100</v>
      </c>
      <c r="E108" s="82" t="s">
        <v>123</v>
      </c>
      <c r="F108" s="82" t="s">
        <v>1457</v>
      </c>
      <c r="G108" s="82" t="s">
        <v>573</v>
      </c>
      <c r="H108" s="82" t="s">
        <v>102</v>
      </c>
      <c r="I108" s="83">
        <v>80660</v>
      </c>
      <c r="J108" s="83">
        <v>2119</v>
      </c>
      <c r="K108" s="83">
        <v>0</v>
      </c>
      <c r="L108" s="83">
        <v>1709.1854000000001</v>
      </c>
      <c r="M108" s="84">
        <v>5.3E-3</v>
      </c>
      <c r="N108" s="84">
        <v>2.7000000000000001E-3</v>
      </c>
      <c r="O108" s="84">
        <v>5.0000000000000001E-4</v>
      </c>
    </row>
    <row r="109" spans="2:15" s="85" customFormat="1">
      <c r="B109" s="82" t="s">
        <v>1458</v>
      </c>
      <c r="C109" s="82" t="s">
        <v>1459</v>
      </c>
      <c r="D109" s="82" t="s">
        <v>100</v>
      </c>
      <c r="E109" s="82" t="s">
        <v>123</v>
      </c>
      <c r="F109" s="82" t="s">
        <v>1460</v>
      </c>
      <c r="G109" s="82" t="s">
        <v>573</v>
      </c>
      <c r="H109" s="82" t="s">
        <v>102</v>
      </c>
      <c r="I109" s="83">
        <v>24515</v>
      </c>
      <c r="J109" s="83">
        <v>2549</v>
      </c>
      <c r="K109" s="83">
        <v>0</v>
      </c>
      <c r="L109" s="83">
        <v>624.88734999999997</v>
      </c>
      <c r="M109" s="84">
        <v>1E-3</v>
      </c>
      <c r="N109" s="84">
        <v>1E-3</v>
      </c>
      <c r="O109" s="84">
        <v>2.0000000000000001E-4</v>
      </c>
    </row>
    <row r="110" spans="2:15" s="85" customFormat="1">
      <c r="B110" s="82" t="s">
        <v>1461</v>
      </c>
      <c r="C110" s="82" t="s">
        <v>1462</v>
      </c>
      <c r="D110" s="82" t="s">
        <v>100</v>
      </c>
      <c r="E110" s="82" t="s">
        <v>123</v>
      </c>
      <c r="F110" s="82" t="s">
        <v>1111</v>
      </c>
      <c r="G110" s="82" t="s">
        <v>573</v>
      </c>
      <c r="H110" s="82" t="s">
        <v>102</v>
      </c>
      <c r="I110" s="83">
        <v>201706</v>
      </c>
      <c r="J110" s="83">
        <v>605.4</v>
      </c>
      <c r="K110" s="83">
        <v>0</v>
      </c>
      <c r="L110" s="83">
        <v>1221.1281240000001</v>
      </c>
      <c r="M110" s="84">
        <v>2.3999999999999998E-3</v>
      </c>
      <c r="N110" s="84">
        <v>1.9E-3</v>
      </c>
      <c r="O110" s="84">
        <v>4.0000000000000002E-4</v>
      </c>
    </row>
    <row r="111" spans="2:15" s="85" customFormat="1">
      <c r="B111" s="82" t="s">
        <v>1463</v>
      </c>
      <c r="C111" s="82" t="s">
        <v>1464</v>
      </c>
      <c r="D111" s="82" t="s">
        <v>100</v>
      </c>
      <c r="E111" s="82" t="s">
        <v>123</v>
      </c>
      <c r="F111" s="82" t="s">
        <v>1465</v>
      </c>
      <c r="G111" s="82" t="s">
        <v>573</v>
      </c>
      <c r="H111" s="82" t="s">
        <v>102</v>
      </c>
      <c r="I111" s="83">
        <v>32242</v>
      </c>
      <c r="J111" s="83">
        <v>1742</v>
      </c>
      <c r="K111" s="83">
        <v>4.8519100000000002</v>
      </c>
      <c r="L111" s="83">
        <v>566.50755000000004</v>
      </c>
      <c r="M111" s="84">
        <v>1.9E-3</v>
      </c>
      <c r="N111" s="84">
        <v>8.9999999999999998E-4</v>
      </c>
      <c r="O111" s="84">
        <v>2.0000000000000001E-4</v>
      </c>
    </row>
    <row r="112" spans="2:15" s="85" customFormat="1">
      <c r="B112" s="82" t="s">
        <v>1466</v>
      </c>
      <c r="C112" s="82" t="s">
        <v>1467</v>
      </c>
      <c r="D112" s="82" t="s">
        <v>100</v>
      </c>
      <c r="E112" s="82" t="s">
        <v>123</v>
      </c>
      <c r="F112" s="82" t="s">
        <v>1108</v>
      </c>
      <c r="G112" s="82" t="s">
        <v>854</v>
      </c>
      <c r="H112" s="82" t="s">
        <v>102</v>
      </c>
      <c r="I112" s="83">
        <v>11696</v>
      </c>
      <c r="J112" s="83">
        <v>9732</v>
      </c>
      <c r="K112" s="83">
        <v>0</v>
      </c>
      <c r="L112" s="83">
        <v>1138.2547199999999</v>
      </c>
      <c r="M112" s="84">
        <v>8.9999999999999998E-4</v>
      </c>
      <c r="N112" s="84">
        <v>1.8E-3</v>
      </c>
      <c r="O112" s="84">
        <v>4.0000000000000002E-4</v>
      </c>
    </row>
    <row r="113" spans="2:15" s="85" customFormat="1">
      <c r="B113" s="82" t="s">
        <v>1468</v>
      </c>
      <c r="C113" s="82" t="s">
        <v>1469</v>
      </c>
      <c r="D113" s="82" t="s">
        <v>100</v>
      </c>
      <c r="E113" s="82" t="s">
        <v>123</v>
      </c>
      <c r="F113" s="82" t="s">
        <v>1470</v>
      </c>
      <c r="G113" s="82" t="s">
        <v>796</v>
      </c>
      <c r="H113" s="82" t="s">
        <v>102</v>
      </c>
      <c r="I113" s="83">
        <v>37009</v>
      </c>
      <c r="J113" s="83">
        <v>1905</v>
      </c>
      <c r="K113" s="83">
        <v>0</v>
      </c>
      <c r="L113" s="83">
        <v>705.02144999999996</v>
      </c>
      <c r="M113" s="84">
        <v>2.3E-3</v>
      </c>
      <c r="N113" s="84">
        <v>1.1000000000000001E-3</v>
      </c>
      <c r="O113" s="84">
        <v>2.0000000000000001E-4</v>
      </c>
    </row>
    <row r="114" spans="2:15" s="85" customFormat="1">
      <c r="B114" s="82" t="s">
        <v>1471</v>
      </c>
      <c r="C114" s="82" t="s">
        <v>1472</v>
      </c>
      <c r="D114" s="82" t="s">
        <v>100</v>
      </c>
      <c r="E114" s="82" t="s">
        <v>123</v>
      </c>
      <c r="F114" s="82" t="s">
        <v>1473</v>
      </c>
      <c r="G114" s="82" t="s">
        <v>796</v>
      </c>
      <c r="H114" s="82" t="s">
        <v>102</v>
      </c>
      <c r="I114" s="83">
        <v>88346</v>
      </c>
      <c r="J114" s="83">
        <v>3707</v>
      </c>
      <c r="K114" s="83">
        <v>0</v>
      </c>
      <c r="L114" s="83">
        <v>3274.9862199999998</v>
      </c>
      <c r="M114" s="84">
        <v>8.8000000000000005E-3</v>
      </c>
      <c r="N114" s="84">
        <v>5.1999999999999998E-3</v>
      </c>
      <c r="O114" s="84">
        <v>1E-3</v>
      </c>
    </row>
    <row r="115" spans="2:15" s="85" customFormat="1">
      <c r="B115" s="82" t="s">
        <v>1474</v>
      </c>
      <c r="C115" s="82" t="s">
        <v>1475</v>
      </c>
      <c r="D115" s="82" t="s">
        <v>100</v>
      </c>
      <c r="E115" s="82" t="s">
        <v>123</v>
      </c>
      <c r="F115" s="82" t="s">
        <v>1476</v>
      </c>
      <c r="G115" s="82" t="s">
        <v>796</v>
      </c>
      <c r="H115" s="82" t="s">
        <v>102</v>
      </c>
      <c r="I115" s="83">
        <v>4953</v>
      </c>
      <c r="J115" s="83">
        <v>17960</v>
      </c>
      <c r="K115" s="83">
        <v>0</v>
      </c>
      <c r="L115" s="83">
        <v>889.55880000000002</v>
      </c>
      <c r="M115" s="84">
        <v>1.5E-3</v>
      </c>
      <c r="N115" s="84">
        <v>1.4E-3</v>
      </c>
      <c r="O115" s="84">
        <v>2.9999999999999997E-4</v>
      </c>
    </row>
    <row r="116" spans="2:15" s="85" customFormat="1">
      <c r="B116" s="82" t="s">
        <v>1477</v>
      </c>
      <c r="C116" s="82" t="s">
        <v>1478</v>
      </c>
      <c r="D116" s="82" t="s">
        <v>100</v>
      </c>
      <c r="E116" s="82" t="s">
        <v>123</v>
      </c>
      <c r="F116" s="82" t="s">
        <v>1479</v>
      </c>
      <c r="G116" s="82" t="s">
        <v>796</v>
      </c>
      <c r="H116" s="82" t="s">
        <v>102</v>
      </c>
      <c r="I116" s="83">
        <v>3069</v>
      </c>
      <c r="J116" s="83">
        <v>22680</v>
      </c>
      <c r="K116" s="83">
        <v>0</v>
      </c>
      <c r="L116" s="83">
        <v>696.04920000000004</v>
      </c>
      <c r="M116" s="84">
        <v>8.0000000000000004E-4</v>
      </c>
      <c r="N116" s="84">
        <v>1.1000000000000001E-3</v>
      </c>
      <c r="O116" s="84">
        <v>2.0000000000000001E-4</v>
      </c>
    </row>
    <row r="117" spans="2:15" s="85" customFormat="1">
      <c r="B117" s="82" t="s">
        <v>1480</v>
      </c>
      <c r="C117" s="82" t="s">
        <v>1481</v>
      </c>
      <c r="D117" s="82" t="s">
        <v>100</v>
      </c>
      <c r="E117" s="82" t="s">
        <v>123</v>
      </c>
      <c r="F117" s="82" t="s">
        <v>1482</v>
      </c>
      <c r="G117" s="82" t="s">
        <v>796</v>
      </c>
      <c r="H117" s="82" t="s">
        <v>102</v>
      </c>
      <c r="I117" s="83">
        <v>9366.86</v>
      </c>
      <c r="J117" s="83">
        <v>8502</v>
      </c>
      <c r="K117" s="83">
        <v>18.61824</v>
      </c>
      <c r="L117" s="83">
        <v>814.98867719999998</v>
      </c>
      <c r="M117" s="84">
        <v>6.9999999999999999E-4</v>
      </c>
      <c r="N117" s="84">
        <v>1.2999999999999999E-3</v>
      </c>
      <c r="O117" s="84">
        <v>2.9999999999999997E-4</v>
      </c>
    </row>
    <row r="118" spans="2:15" s="85" customFormat="1">
      <c r="B118" s="82" t="s">
        <v>1483</v>
      </c>
      <c r="C118" s="82" t="s">
        <v>1484</v>
      </c>
      <c r="D118" s="82" t="s">
        <v>100</v>
      </c>
      <c r="E118" s="82" t="s">
        <v>123</v>
      </c>
      <c r="F118" s="82" t="s">
        <v>1485</v>
      </c>
      <c r="G118" s="82" t="s">
        <v>1486</v>
      </c>
      <c r="H118" s="82" t="s">
        <v>102</v>
      </c>
      <c r="I118" s="83">
        <v>20753</v>
      </c>
      <c r="J118" s="83">
        <v>1984</v>
      </c>
      <c r="K118" s="83">
        <v>0</v>
      </c>
      <c r="L118" s="83">
        <v>411.73952000000003</v>
      </c>
      <c r="M118" s="84">
        <v>5.9999999999999995E-4</v>
      </c>
      <c r="N118" s="84">
        <v>6.9999999999999999E-4</v>
      </c>
      <c r="O118" s="84">
        <v>1E-4</v>
      </c>
    </row>
    <row r="119" spans="2:15" s="85" customFormat="1">
      <c r="B119" s="82" t="s">
        <v>1487</v>
      </c>
      <c r="C119" s="82" t="s">
        <v>1488</v>
      </c>
      <c r="D119" s="82" t="s">
        <v>100</v>
      </c>
      <c r="E119" s="82" t="s">
        <v>123</v>
      </c>
      <c r="F119" s="82" t="s">
        <v>1489</v>
      </c>
      <c r="G119" s="82" t="s">
        <v>1486</v>
      </c>
      <c r="H119" s="82" t="s">
        <v>102</v>
      </c>
      <c r="I119" s="83">
        <v>56600</v>
      </c>
      <c r="J119" s="83">
        <v>1131</v>
      </c>
      <c r="K119" s="83">
        <v>0</v>
      </c>
      <c r="L119" s="83">
        <v>640.14599999999996</v>
      </c>
      <c r="M119" s="84">
        <v>1.1999999999999999E-3</v>
      </c>
      <c r="N119" s="84">
        <v>1E-3</v>
      </c>
      <c r="O119" s="84">
        <v>2.0000000000000001E-4</v>
      </c>
    </row>
    <row r="120" spans="2:15" s="85" customFormat="1">
      <c r="B120" s="82" t="s">
        <v>1490</v>
      </c>
      <c r="C120" s="82">
        <v>10810740</v>
      </c>
      <c r="D120" s="82" t="s">
        <v>100</v>
      </c>
      <c r="E120" s="82" t="s">
        <v>123</v>
      </c>
      <c r="F120" s="82" t="s">
        <v>1491</v>
      </c>
      <c r="G120" s="82" t="s">
        <v>1017</v>
      </c>
      <c r="H120" s="82" t="s">
        <v>102</v>
      </c>
      <c r="I120" s="83">
        <v>4300</v>
      </c>
      <c r="J120" s="83">
        <f>L120*1000/I120*100</f>
        <v>10916.065573770489</v>
      </c>
      <c r="K120" s="83">
        <v>0</v>
      </c>
      <c r="L120" s="83">
        <f>469390.819672131/1000</f>
        <v>469.39081967213099</v>
      </c>
      <c r="M120" s="84">
        <v>5.9999999999999995E-4</v>
      </c>
      <c r="N120" s="84">
        <f t="shared" ref="N120:N121" si="2">L120/$L$11</f>
        <v>7.4707785004981609E-4</v>
      </c>
      <c r="O120" s="84">
        <f>L120/'סכום נכסי הקרן'!$C$42</f>
        <v>1.4461698903435485E-4</v>
      </c>
    </row>
    <row r="121" spans="2:15" s="85" customFormat="1">
      <c r="B121" s="82" t="s">
        <v>1490</v>
      </c>
      <c r="C121" s="82">
        <v>1081074</v>
      </c>
      <c r="D121" s="82" t="s">
        <v>100</v>
      </c>
      <c r="E121" s="82" t="s">
        <v>123</v>
      </c>
      <c r="F121" s="82" t="s">
        <v>1491</v>
      </c>
      <c r="G121" s="82" t="s">
        <v>1017</v>
      </c>
      <c r="H121" s="82" t="s">
        <v>102</v>
      </c>
      <c r="I121" s="83">
        <v>5770</v>
      </c>
      <c r="J121" s="83">
        <f>L121*1000/I121*100</f>
        <v>11470</v>
      </c>
      <c r="K121" s="83">
        <v>0</v>
      </c>
      <c r="L121" s="83">
        <f>661819/1000</f>
        <v>661.81899999999996</v>
      </c>
      <c r="M121" s="84">
        <v>0</v>
      </c>
      <c r="N121" s="84">
        <f t="shared" si="2"/>
        <v>1.0533446648732462E-3</v>
      </c>
      <c r="O121" s="84">
        <f>L121/'סכום נכסי הקרן'!$C$42</f>
        <v>2.0390315927478346E-4</v>
      </c>
    </row>
    <row r="122" spans="2:15" s="85" customFormat="1">
      <c r="B122" s="82" t="s">
        <v>1492</v>
      </c>
      <c r="C122" s="82" t="s">
        <v>1493</v>
      </c>
      <c r="D122" s="82" t="s">
        <v>100</v>
      </c>
      <c r="E122" s="82" t="s">
        <v>123</v>
      </c>
      <c r="F122" s="82" t="s">
        <v>1494</v>
      </c>
      <c r="G122" s="82" t="s">
        <v>1017</v>
      </c>
      <c r="H122" s="82" t="s">
        <v>102</v>
      </c>
      <c r="I122" s="83">
        <v>9228</v>
      </c>
      <c r="J122" s="83">
        <v>10300</v>
      </c>
      <c r="K122" s="83">
        <v>0</v>
      </c>
      <c r="L122" s="83">
        <v>950.48400000000004</v>
      </c>
      <c r="M122" s="84">
        <v>2.0000000000000001E-4</v>
      </c>
      <c r="N122" s="84">
        <v>1.5E-3</v>
      </c>
      <c r="O122" s="84">
        <v>2.9999999999999997E-4</v>
      </c>
    </row>
    <row r="123" spans="2:15" s="85" customFormat="1">
      <c r="B123" s="82" t="s">
        <v>1495</v>
      </c>
      <c r="C123" s="82" t="s">
        <v>1496</v>
      </c>
      <c r="D123" s="82" t="s">
        <v>100</v>
      </c>
      <c r="E123" s="82" t="s">
        <v>123</v>
      </c>
      <c r="F123" s="82" t="s">
        <v>1497</v>
      </c>
      <c r="G123" s="82" t="s">
        <v>592</v>
      </c>
      <c r="H123" s="82" t="s">
        <v>102</v>
      </c>
      <c r="I123" s="83">
        <v>2589.67</v>
      </c>
      <c r="J123" s="83">
        <v>41710</v>
      </c>
      <c r="K123" s="83">
        <v>0</v>
      </c>
      <c r="L123" s="83">
        <v>1080.151357</v>
      </c>
      <c r="M123" s="84">
        <v>2.0999999999999999E-3</v>
      </c>
      <c r="N123" s="84">
        <v>1.6999999999999999E-3</v>
      </c>
      <c r="O123" s="84">
        <v>2.9999999999999997E-4</v>
      </c>
    </row>
    <row r="124" spans="2:15" s="85" customFormat="1">
      <c r="B124" s="82" t="s">
        <v>1498</v>
      </c>
      <c r="C124" s="82" t="s">
        <v>1499</v>
      </c>
      <c r="D124" s="82" t="s">
        <v>100</v>
      </c>
      <c r="E124" s="82" t="s">
        <v>123</v>
      </c>
      <c r="F124" s="82" t="s">
        <v>1500</v>
      </c>
      <c r="G124" s="82" t="s">
        <v>1343</v>
      </c>
      <c r="H124" s="82" t="s">
        <v>102</v>
      </c>
      <c r="I124" s="83">
        <v>14497.16</v>
      </c>
      <c r="J124" s="83">
        <v>8663</v>
      </c>
      <c r="K124" s="83">
        <v>0</v>
      </c>
      <c r="L124" s="83">
        <v>1255.8889707999999</v>
      </c>
      <c r="M124" s="84">
        <v>1.6000000000000001E-3</v>
      </c>
      <c r="N124" s="84">
        <v>2E-3</v>
      </c>
      <c r="O124" s="84">
        <v>4.0000000000000002E-4</v>
      </c>
    </row>
    <row r="125" spans="2:15" s="85" customFormat="1">
      <c r="B125" s="82" t="s">
        <v>1501</v>
      </c>
      <c r="C125" s="82" t="s">
        <v>1502</v>
      </c>
      <c r="D125" s="82" t="s">
        <v>100</v>
      </c>
      <c r="E125" s="82" t="s">
        <v>123</v>
      </c>
      <c r="F125" s="82" t="s">
        <v>1503</v>
      </c>
      <c r="G125" s="82" t="s">
        <v>1343</v>
      </c>
      <c r="H125" s="82" t="s">
        <v>102</v>
      </c>
      <c r="I125" s="83">
        <v>11779</v>
      </c>
      <c r="J125" s="83">
        <v>27780</v>
      </c>
      <c r="K125" s="83">
        <v>0</v>
      </c>
      <c r="L125" s="83">
        <v>3272.2062000000001</v>
      </c>
      <c r="M125" s="84">
        <v>4.1999999999999997E-3</v>
      </c>
      <c r="N125" s="84">
        <v>5.1999999999999998E-3</v>
      </c>
      <c r="O125" s="84">
        <v>1E-3</v>
      </c>
    </row>
    <row r="126" spans="2:15" s="85" customFormat="1">
      <c r="B126" s="82" t="s">
        <v>1504</v>
      </c>
      <c r="C126" s="82" t="s">
        <v>1505</v>
      </c>
      <c r="D126" s="82" t="s">
        <v>100</v>
      </c>
      <c r="E126" s="82" t="s">
        <v>123</v>
      </c>
      <c r="F126" s="82" t="s">
        <v>1506</v>
      </c>
      <c r="G126" s="82" t="s">
        <v>588</v>
      </c>
      <c r="H126" s="82" t="s">
        <v>102</v>
      </c>
      <c r="I126" s="83">
        <v>268411</v>
      </c>
      <c r="J126" s="83">
        <v>754</v>
      </c>
      <c r="K126" s="83">
        <v>24.71321</v>
      </c>
      <c r="L126" s="83">
        <v>2048.53215</v>
      </c>
      <c r="M126" s="84">
        <v>1.6000000000000001E-3</v>
      </c>
      <c r="N126" s="84">
        <v>3.3E-3</v>
      </c>
      <c r="O126" s="84">
        <v>5.9999999999999995E-4</v>
      </c>
    </row>
    <row r="127" spans="2:15" s="85" customFormat="1">
      <c r="B127" s="82" t="s">
        <v>1507</v>
      </c>
      <c r="C127" s="82" t="s">
        <v>1508</v>
      </c>
      <c r="D127" s="82" t="s">
        <v>100</v>
      </c>
      <c r="E127" s="82" t="s">
        <v>123</v>
      </c>
      <c r="F127" s="82" t="s">
        <v>1509</v>
      </c>
      <c r="G127" s="82" t="s">
        <v>588</v>
      </c>
      <c r="H127" s="82" t="s">
        <v>102</v>
      </c>
      <c r="I127" s="83">
        <v>16781.29</v>
      </c>
      <c r="J127" s="83">
        <v>8400</v>
      </c>
      <c r="K127" s="83">
        <v>0</v>
      </c>
      <c r="L127" s="83">
        <v>1409.6283599999999</v>
      </c>
      <c r="M127" s="84">
        <v>3.0999999999999999E-3</v>
      </c>
      <c r="N127" s="84">
        <v>2.2000000000000001E-3</v>
      </c>
      <c r="O127" s="84">
        <v>4.0000000000000002E-4</v>
      </c>
    </row>
    <row r="128" spans="2:15" s="85" customFormat="1">
      <c r="B128" s="82" t="s">
        <v>1510</v>
      </c>
      <c r="C128" s="82" t="s">
        <v>1511</v>
      </c>
      <c r="D128" s="82" t="s">
        <v>100</v>
      </c>
      <c r="E128" s="82" t="s">
        <v>123</v>
      </c>
      <c r="F128" s="82" t="s">
        <v>453</v>
      </c>
      <c r="G128" s="82" t="s">
        <v>454</v>
      </c>
      <c r="H128" s="82" t="s">
        <v>102</v>
      </c>
      <c r="I128" s="83">
        <v>14849.7</v>
      </c>
      <c r="J128" s="83">
        <v>18680</v>
      </c>
      <c r="K128" s="83">
        <v>0</v>
      </c>
      <c r="L128" s="83">
        <v>2773.9239600000001</v>
      </c>
      <c r="M128" s="84">
        <v>6.9999999999999999E-4</v>
      </c>
      <c r="N128" s="84">
        <v>4.4000000000000003E-3</v>
      </c>
      <c r="O128" s="84">
        <v>8.9999999999999998E-4</v>
      </c>
    </row>
    <row r="129" spans="2:15" s="85" customFormat="1">
      <c r="B129" s="82" t="s">
        <v>1512</v>
      </c>
      <c r="C129" s="82" t="s">
        <v>1513</v>
      </c>
      <c r="D129" s="82" t="s">
        <v>100</v>
      </c>
      <c r="E129" s="82" t="s">
        <v>123</v>
      </c>
      <c r="F129" s="82" t="s">
        <v>1514</v>
      </c>
      <c r="G129" s="82" t="s">
        <v>1515</v>
      </c>
      <c r="H129" s="82" t="s">
        <v>102</v>
      </c>
      <c r="I129" s="83">
        <v>606678</v>
      </c>
      <c r="J129" s="83">
        <v>246.1</v>
      </c>
      <c r="K129" s="83">
        <v>0</v>
      </c>
      <c r="L129" s="83">
        <v>1493.0345580000001</v>
      </c>
      <c r="M129" s="84">
        <v>2E-3</v>
      </c>
      <c r="N129" s="84">
        <v>2.3999999999999998E-3</v>
      </c>
      <c r="O129" s="84">
        <v>5.0000000000000001E-4</v>
      </c>
    </row>
    <row r="130" spans="2:15" s="85" customFormat="1">
      <c r="B130" s="82" t="s">
        <v>1516</v>
      </c>
      <c r="C130" s="82" t="s">
        <v>1517</v>
      </c>
      <c r="D130" s="82" t="s">
        <v>100</v>
      </c>
      <c r="E130" s="82" t="s">
        <v>123</v>
      </c>
      <c r="F130" s="82" t="s">
        <v>1518</v>
      </c>
      <c r="G130" s="82" t="s">
        <v>1515</v>
      </c>
      <c r="H130" s="82" t="s">
        <v>102</v>
      </c>
      <c r="I130" s="83">
        <v>14354</v>
      </c>
      <c r="J130" s="83">
        <v>2085</v>
      </c>
      <c r="K130" s="83">
        <v>0</v>
      </c>
      <c r="L130" s="83">
        <v>299.28089999999997</v>
      </c>
      <c r="M130" s="84">
        <v>1.5E-3</v>
      </c>
      <c r="N130" s="84">
        <v>5.0000000000000001E-4</v>
      </c>
      <c r="O130" s="84">
        <v>1E-4</v>
      </c>
    </row>
    <row r="131" spans="2:15" s="85" customFormat="1">
      <c r="B131" s="82" t="s">
        <v>1519</v>
      </c>
      <c r="C131" s="82" t="s">
        <v>1520</v>
      </c>
      <c r="D131" s="82" t="s">
        <v>100</v>
      </c>
      <c r="E131" s="82" t="s">
        <v>123</v>
      </c>
      <c r="F131" s="82" t="s">
        <v>1521</v>
      </c>
      <c r="G131" s="82" t="s">
        <v>1515</v>
      </c>
      <c r="H131" s="82" t="s">
        <v>102</v>
      </c>
      <c r="I131" s="83">
        <v>141021</v>
      </c>
      <c r="J131" s="83">
        <v>593.1</v>
      </c>
      <c r="K131" s="83">
        <v>0</v>
      </c>
      <c r="L131" s="83">
        <v>836.39555099999995</v>
      </c>
      <c r="M131" s="84">
        <v>2.0999999999999999E-3</v>
      </c>
      <c r="N131" s="84">
        <v>1.2999999999999999E-3</v>
      </c>
      <c r="O131" s="84">
        <v>2.9999999999999997E-4</v>
      </c>
    </row>
    <row r="132" spans="2:15" s="85" customFormat="1">
      <c r="B132" s="82" t="s">
        <v>1522</v>
      </c>
      <c r="C132" s="82" t="s">
        <v>1523</v>
      </c>
      <c r="D132" s="82" t="s">
        <v>100</v>
      </c>
      <c r="E132" s="82" t="s">
        <v>123</v>
      </c>
      <c r="F132" s="82" t="s">
        <v>1524</v>
      </c>
      <c r="G132" s="82" t="s">
        <v>125</v>
      </c>
      <c r="H132" s="82" t="s">
        <v>102</v>
      </c>
      <c r="I132" s="83">
        <v>71076</v>
      </c>
      <c r="J132" s="83">
        <v>727</v>
      </c>
      <c r="K132" s="83">
        <v>0</v>
      </c>
      <c r="L132" s="83">
        <v>516.72252000000003</v>
      </c>
      <c r="M132" s="84">
        <v>6.9999999999999999E-4</v>
      </c>
      <c r="N132" s="84">
        <v>8.0000000000000004E-4</v>
      </c>
      <c r="O132" s="84">
        <v>2.0000000000000001E-4</v>
      </c>
    </row>
    <row r="133" spans="2:15" s="85" customFormat="1">
      <c r="B133" s="82" t="s">
        <v>1525</v>
      </c>
      <c r="C133" s="82" t="s">
        <v>1526</v>
      </c>
      <c r="D133" s="82" t="s">
        <v>100</v>
      </c>
      <c r="E133" s="82" t="s">
        <v>123</v>
      </c>
      <c r="F133" s="82" t="s">
        <v>1527</v>
      </c>
      <c r="G133" s="82" t="s">
        <v>125</v>
      </c>
      <c r="H133" s="82" t="s">
        <v>102</v>
      </c>
      <c r="I133" s="83">
        <v>171975</v>
      </c>
      <c r="J133" s="83">
        <v>724.8</v>
      </c>
      <c r="K133" s="83">
        <v>0</v>
      </c>
      <c r="L133" s="83">
        <v>1246.4748</v>
      </c>
      <c r="M133" s="84">
        <v>2.2000000000000001E-3</v>
      </c>
      <c r="N133" s="84">
        <v>2E-3</v>
      </c>
      <c r="O133" s="84">
        <v>4.0000000000000002E-4</v>
      </c>
    </row>
    <row r="134" spans="2:15" s="85" customFormat="1">
      <c r="B134" s="82" t="s">
        <v>1528</v>
      </c>
      <c r="C134" s="82" t="s">
        <v>1529</v>
      </c>
      <c r="D134" s="82" t="s">
        <v>100</v>
      </c>
      <c r="E134" s="82" t="s">
        <v>123</v>
      </c>
      <c r="F134" s="82" t="s">
        <v>1530</v>
      </c>
      <c r="G134" s="82" t="s">
        <v>125</v>
      </c>
      <c r="H134" s="82" t="s">
        <v>102</v>
      </c>
      <c r="I134" s="83">
        <v>170500</v>
      </c>
      <c r="J134" s="83">
        <v>291.60000000000002</v>
      </c>
      <c r="K134" s="83">
        <v>0</v>
      </c>
      <c r="L134" s="83">
        <v>497.178</v>
      </c>
      <c r="M134" s="84">
        <v>2.5000000000000001E-3</v>
      </c>
      <c r="N134" s="84">
        <v>8.0000000000000004E-4</v>
      </c>
      <c r="O134" s="84">
        <v>2.0000000000000001E-4</v>
      </c>
    </row>
    <row r="135" spans="2:15">
      <c r="B135" t="s">
        <v>1531</v>
      </c>
      <c r="C135" t="s">
        <v>1532</v>
      </c>
      <c r="D135" t="s">
        <v>100</v>
      </c>
      <c r="E135" t="s">
        <v>123</v>
      </c>
      <c r="F135" t="s">
        <v>1533</v>
      </c>
      <c r="G135" t="s">
        <v>1278</v>
      </c>
      <c r="H135" t="s">
        <v>102</v>
      </c>
      <c r="I135" s="77">
        <v>69761</v>
      </c>
      <c r="J135" s="77">
        <v>193.2</v>
      </c>
      <c r="K135" s="77">
        <v>0</v>
      </c>
      <c r="L135" s="77">
        <v>134.77825200000001</v>
      </c>
      <c r="M135" s="78">
        <v>2E-3</v>
      </c>
      <c r="N135" s="78">
        <v>2.0000000000000001E-4</v>
      </c>
      <c r="O135" s="78">
        <v>0</v>
      </c>
    </row>
    <row r="136" spans="2:15" s="85" customFormat="1">
      <c r="B136" s="82" t="s">
        <v>1534</v>
      </c>
      <c r="C136" s="82">
        <v>11699450</v>
      </c>
      <c r="D136" s="82" t="s">
        <v>100</v>
      </c>
      <c r="E136" s="82" t="s">
        <v>123</v>
      </c>
      <c r="F136" s="82" t="s">
        <v>1535</v>
      </c>
      <c r="G136" s="82" t="s">
        <v>1278</v>
      </c>
      <c r="H136" s="82" t="s">
        <v>102</v>
      </c>
      <c r="I136" s="83">
        <v>302000</v>
      </c>
      <c r="J136" s="83">
        <f>L136*1000/I136*100</f>
        <v>258.54972677595623</v>
      </c>
      <c r="K136" s="83">
        <v>0</v>
      </c>
      <c r="L136" s="83">
        <f>828.084-47.2638251366121</f>
        <v>780.82017486338782</v>
      </c>
      <c r="M136" s="84">
        <v>3.3E-3</v>
      </c>
      <c r="N136" s="84">
        <f>L136/$L$11</f>
        <v>1.2427457740224214E-3</v>
      </c>
      <c r="O136" s="84">
        <f>L136/'סכום נכסי הקרן'!$C$42</f>
        <v>2.4056683244230468E-4</v>
      </c>
    </row>
    <row r="137" spans="2:15">
      <c r="B137" t="s">
        <v>1536</v>
      </c>
      <c r="C137" t="s">
        <v>1537</v>
      </c>
      <c r="D137" t="s">
        <v>100</v>
      </c>
      <c r="E137" t="s">
        <v>123</v>
      </c>
      <c r="F137" t="s">
        <v>965</v>
      </c>
      <c r="G137" t="s">
        <v>565</v>
      </c>
      <c r="H137" t="s">
        <v>102</v>
      </c>
      <c r="I137" s="77">
        <v>19666</v>
      </c>
      <c r="J137" s="77">
        <v>5879</v>
      </c>
      <c r="K137" s="77">
        <v>0</v>
      </c>
      <c r="L137" s="77">
        <v>1156.1641400000001</v>
      </c>
      <c r="M137" s="78">
        <v>1.4E-3</v>
      </c>
      <c r="N137" s="78">
        <v>1.8E-3</v>
      </c>
      <c r="O137" s="78">
        <v>4.0000000000000002E-4</v>
      </c>
    </row>
    <row r="138" spans="2:15">
      <c r="B138" t="s">
        <v>1538</v>
      </c>
      <c r="C138" t="s">
        <v>1539</v>
      </c>
      <c r="D138" t="s">
        <v>100</v>
      </c>
      <c r="E138" t="s">
        <v>123</v>
      </c>
      <c r="F138" t="s">
        <v>1540</v>
      </c>
      <c r="G138" t="s">
        <v>866</v>
      </c>
      <c r="H138" t="s">
        <v>102</v>
      </c>
      <c r="I138" s="77">
        <v>2413</v>
      </c>
      <c r="J138" s="77">
        <v>33080</v>
      </c>
      <c r="K138" s="77">
        <v>0</v>
      </c>
      <c r="L138" s="77">
        <v>798.22040000000004</v>
      </c>
      <c r="M138" s="78">
        <v>5.0000000000000001E-4</v>
      </c>
      <c r="N138" s="78">
        <v>1.2999999999999999E-3</v>
      </c>
      <c r="O138" s="78">
        <v>2.0000000000000001E-4</v>
      </c>
    </row>
    <row r="139" spans="2:15">
      <c r="B139" t="s">
        <v>1541</v>
      </c>
      <c r="C139" t="s">
        <v>1542</v>
      </c>
      <c r="D139" t="s">
        <v>100</v>
      </c>
      <c r="E139" t="s">
        <v>123</v>
      </c>
      <c r="F139" t="s">
        <v>1543</v>
      </c>
      <c r="G139" t="s">
        <v>423</v>
      </c>
      <c r="H139" t="s">
        <v>102</v>
      </c>
      <c r="I139" s="77">
        <v>463010.48</v>
      </c>
      <c r="J139" s="77">
        <v>431.6</v>
      </c>
      <c r="K139" s="77">
        <v>38.968910000000001</v>
      </c>
      <c r="L139" s="77">
        <v>2037.32214168</v>
      </c>
      <c r="M139" s="78">
        <v>8.3999999999999995E-3</v>
      </c>
      <c r="N139" s="78">
        <v>3.2000000000000002E-3</v>
      </c>
      <c r="O139" s="78">
        <v>5.9999999999999995E-4</v>
      </c>
    </row>
    <row r="140" spans="2:15">
      <c r="B140" t="s">
        <v>1544</v>
      </c>
      <c r="C140" t="s">
        <v>1545</v>
      </c>
      <c r="D140" t="s">
        <v>100</v>
      </c>
      <c r="E140" t="s">
        <v>123</v>
      </c>
      <c r="F140" t="s">
        <v>991</v>
      </c>
      <c r="G140" t="s">
        <v>423</v>
      </c>
      <c r="H140" t="s">
        <v>102</v>
      </c>
      <c r="I140" s="77">
        <v>78370</v>
      </c>
      <c r="J140" s="77">
        <v>3695</v>
      </c>
      <c r="K140" s="77">
        <v>0</v>
      </c>
      <c r="L140" s="77">
        <v>2895.7714999999998</v>
      </c>
      <c r="M140" s="78">
        <v>4.7000000000000002E-3</v>
      </c>
      <c r="N140" s="78">
        <v>4.5999999999999999E-3</v>
      </c>
      <c r="O140" s="78">
        <v>8.9999999999999998E-4</v>
      </c>
    </row>
    <row r="141" spans="2:15">
      <c r="B141" t="s">
        <v>1546</v>
      </c>
      <c r="C141" t="s">
        <v>1547</v>
      </c>
      <c r="D141" t="s">
        <v>100</v>
      </c>
      <c r="E141" t="s">
        <v>123</v>
      </c>
      <c r="F141" t="s">
        <v>1548</v>
      </c>
      <c r="G141" t="s">
        <v>129</v>
      </c>
      <c r="H141" t="s">
        <v>102</v>
      </c>
      <c r="I141" s="77">
        <v>7963</v>
      </c>
      <c r="J141" s="77">
        <v>3916</v>
      </c>
      <c r="K141" s="77">
        <v>0</v>
      </c>
      <c r="L141" s="77">
        <v>311.83107999999999</v>
      </c>
      <c r="M141" s="78">
        <v>6.9999999999999999E-4</v>
      </c>
      <c r="N141" s="78">
        <v>5.0000000000000001E-4</v>
      </c>
      <c r="O141" s="78">
        <v>1E-4</v>
      </c>
    </row>
    <row r="142" spans="2:15">
      <c r="B142" t="s">
        <v>1549</v>
      </c>
      <c r="C142" t="s">
        <v>1550</v>
      </c>
      <c r="D142" t="s">
        <v>100</v>
      </c>
      <c r="E142" t="s">
        <v>123</v>
      </c>
      <c r="F142" t="s">
        <v>1070</v>
      </c>
      <c r="G142" t="s">
        <v>132</v>
      </c>
      <c r="H142" t="s">
        <v>102</v>
      </c>
      <c r="I142" s="77">
        <v>63586.73</v>
      </c>
      <c r="J142" s="77">
        <v>1484</v>
      </c>
      <c r="K142" s="77">
        <v>0</v>
      </c>
      <c r="L142" s="77">
        <v>943.62707320000004</v>
      </c>
      <c r="M142" s="78">
        <v>5.0000000000000001E-4</v>
      </c>
      <c r="N142" s="78">
        <v>1.5E-3</v>
      </c>
      <c r="O142" s="78">
        <v>2.9999999999999997E-4</v>
      </c>
    </row>
    <row r="143" spans="2:15">
      <c r="B143" s="79" t="s">
        <v>1551</v>
      </c>
      <c r="E143" s="16"/>
      <c r="F143" s="16"/>
      <c r="G143" s="16"/>
      <c r="I143" s="81">
        <v>0</v>
      </c>
      <c r="K143" s="81">
        <v>0</v>
      </c>
      <c r="L143" s="81">
        <v>0</v>
      </c>
      <c r="N143" s="80">
        <v>0</v>
      </c>
      <c r="O143" s="80">
        <v>0</v>
      </c>
    </row>
    <row r="144" spans="2:15">
      <c r="B144" t="s">
        <v>212</v>
      </c>
      <c r="C144" t="s">
        <v>212</v>
      </c>
      <c r="E144" s="16"/>
      <c r="F144" s="16"/>
      <c r="G144" t="s">
        <v>212</v>
      </c>
      <c r="H144" t="s">
        <v>212</v>
      </c>
      <c r="I144" s="77">
        <v>0</v>
      </c>
      <c r="J144" s="77">
        <v>0</v>
      </c>
      <c r="L144" s="77">
        <v>0</v>
      </c>
      <c r="M144" s="78">
        <v>0</v>
      </c>
      <c r="N144" s="78">
        <v>0</v>
      </c>
      <c r="O144" s="78">
        <v>0</v>
      </c>
    </row>
    <row r="145" spans="2:15">
      <c r="B145" s="79" t="s">
        <v>231</v>
      </c>
      <c r="E145" s="16"/>
      <c r="F145" s="16"/>
      <c r="G145" s="16"/>
      <c r="I145" s="81">
        <v>327823.35999999999</v>
      </c>
      <c r="K145" s="81">
        <v>14.367509999999999</v>
      </c>
      <c r="L145" s="81">
        <v>25998.219874622981</v>
      </c>
      <c r="N145" s="80">
        <v>4.1399999999999999E-2</v>
      </c>
      <c r="O145" s="80">
        <v>8.0000000000000002E-3</v>
      </c>
    </row>
    <row r="146" spans="2:15">
      <c r="B146" s="79" t="s">
        <v>358</v>
      </c>
      <c r="E146" s="16"/>
      <c r="F146" s="16"/>
      <c r="G146" s="16"/>
      <c r="I146" s="81">
        <v>97723</v>
      </c>
      <c r="K146" s="81">
        <v>2.2210700000000001</v>
      </c>
      <c r="L146" s="81">
        <v>18659.664512399999</v>
      </c>
      <c r="N146" s="80">
        <v>2.9700000000000001E-2</v>
      </c>
      <c r="O146" s="80">
        <v>5.7999999999999996E-3</v>
      </c>
    </row>
    <row r="147" spans="2:15">
      <c r="B147" t="s">
        <v>1552</v>
      </c>
      <c r="C147" t="s">
        <v>1553</v>
      </c>
      <c r="D147" t="s">
        <v>1554</v>
      </c>
      <c r="E147" t="s">
        <v>1160</v>
      </c>
      <c r="F147" t="s">
        <v>1555</v>
      </c>
      <c r="G147" t="s">
        <v>1556</v>
      </c>
      <c r="H147" t="s">
        <v>106</v>
      </c>
      <c r="I147" s="77">
        <v>9586</v>
      </c>
      <c r="J147" s="77">
        <v>3691</v>
      </c>
      <c r="K147" s="77">
        <v>0</v>
      </c>
      <c r="L147" s="77">
        <v>1123.7299697599999</v>
      </c>
      <c r="M147" s="78">
        <v>1E-4</v>
      </c>
      <c r="N147" s="78">
        <v>1.8E-3</v>
      </c>
      <c r="O147" s="78">
        <v>2.9999999999999997E-4</v>
      </c>
    </row>
    <row r="148" spans="2:15">
      <c r="B148" t="s">
        <v>1557</v>
      </c>
      <c r="C148" t="s">
        <v>1558</v>
      </c>
      <c r="D148" t="s">
        <v>1554</v>
      </c>
      <c r="E148" t="s">
        <v>1160</v>
      </c>
      <c r="F148" t="s">
        <v>1559</v>
      </c>
      <c r="G148" t="s">
        <v>1560</v>
      </c>
      <c r="H148" t="s">
        <v>106</v>
      </c>
      <c r="I148" s="77">
        <v>7825</v>
      </c>
      <c r="J148" s="77">
        <v>1052</v>
      </c>
      <c r="K148" s="77">
        <v>0</v>
      </c>
      <c r="L148" s="77">
        <v>261.44514400000003</v>
      </c>
      <c r="M148" s="78">
        <v>2.0000000000000001E-4</v>
      </c>
      <c r="N148" s="78">
        <v>4.0000000000000002E-4</v>
      </c>
      <c r="O148" s="78">
        <v>1E-4</v>
      </c>
    </row>
    <row r="149" spans="2:15">
      <c r="B149" t="s">
        <v>1561</v>
      </c>
      <c r="C149" t="s">
        <v>1562</v>
      </c>
      <c r="D149" t="s">
        <v>349</v>
      </c>
      <c r="E149" t="s">
        <v>1160</v>
      </c>
      <c r="F149" t="s">
        <v>1563</v>
      </c>
      <c r="G149" t="s">
        <v>1560</v>
      </c>
      <c r="H149" t="s">
        <v>106</v>
      </c>
      <c r="I149" s="77">
        <v>11206</v>
      </c>
      <c r="J149" s="77">
        <v>8269</v>
      </c>
      <c r="K149" s="77">
        <v>0</v>
      </c>
      <c r="L149" s="77">
        <v>2942.9582686399999</v>
      </c>
      <c r="M149" s="78">
        <v>2.0000000000000001E-4</v>
      </c>
      <c r="N149" s="78">
        <v>4.7000000000000002E-3</v>
      </c>
      <c r="O149" s="78">
        <v>8.9999999999999998E-4</v>
      </c>
    </row>
    <row r="150" spans="2:15">
      <c r="B150" t="s">
        <v>1564</v>
      </c>
      <c r="C150" t="s">
        <v>1565</v>
      </c>
      <c r="D150" t="s">
        <v>1554</v>
      </c>
      <c r="E150" t="s">
        <v>1160</v>
      </c>
      <c r="F150" t="s">
        <v>1566</v>
      </c>
      <c r="G150" t="s">
        <v>1567</v>
      </c>
      <c r="H150" t="s">
        <v>106</v>
      </c>
      <c r="I150" s="77">
        <v>1325</v>
      </c>
      <c r="J150" s="77">
        <v>10446</v>
      </c>
      <c r="K150" s="77">
        <v>0</v>
      </c>
      <c r="L150" s="77">
        <v>439.588572</v>
      </c>
      <c r="M150" s="78">
        <v>0</v>
      </c>
      <c r="N150" s="78">
        <v>6.9999999999999999E-4</v>
      </c>
      <c r="O150" s="78">
        <v>1E-4</v>
      </c>
    </row>
    <row r="151" spans="2:15">
      <c r="B151" t="s">
        <v>1568</v>
      </c>
      <c r="C151" t="s">
        <v>1569</v>
      </c>
      <c r="D151" t="s">
        <v>1554</v>
      </c>
      <c r="E151" t="s">
        <v>1160</v>
      </c>
      <c r="F151" t="s">
        <v>1570</v>
      </c>
      <c r="G151" t="s">
        <v>1571</v>
      </c>
      <c r="H151" t="s">
        <v>106</v>
      </c>
      <c r="I151" s="77">
        <v>19550</v>
      </c>
      <c r="J151" s="77">
        <v>3197</v>
      </c>
      <c r="K151" s="77">
        <v>0</v>
      </c>
      <c r="L151" s="77">
        <v>1985.042876</v>
      </c>
      <c r="M151" s="78">
        <v>4.0000000000000002E-4</v>
      </c>
      <c r="N151" s="78">
        <v>3.2000000000000002E-3</v>
      </c>
      <c r="O151" s="78">
        <v>5.9999999999999995E-4</v>
      </c>
    </row>
    <row r="152" spans="2:15">
      <c r="B152" t="s">
        <v>1572</v>
      </c>
      <c r="C152" t="s">
        <v>1573</v>
      </c>
      <c r="D152" t="s">
        <v>349</v>
      </c>
      <c r="E152" t="s">
        <v>1160</v>
      </c>
      <c r="F152" t="s">
        <v>1574</v>
      </c>
      <c r="G152" t="s">
        <v>1571</v>
      </c>
      <c r="H152" t="s">
        <v>106</v>
      </c>
      <c r="I152" s="77">
        <v>8821</v>
      </c>
      <c r="J152" s="77">
        <v>32237</v>
      </c>
      <c r="K152" s="77">
        <v>0</v>
      </c>
      <c r="L152" s="77">
        <v>9031.3554455199992</v>
      </c>
      <c r="M152" s="78">
        <v>2.0000000000000001E-4</v>
      </c>
      <c r="N152" s="78">
        <v>1.44E-2</v>
      </c>
      <c r="O152" s="78">
        <v>2.8E-3</v>
      </c>
    </row>
    <row r="153" spans="2:15">
      <c r="B153" t="s">
        <v>1575</v>
      </c>
      <c r="C153" t="s">
        <v>1576</v>
      </c>
      <c r="D153" t="s">
        <v>349</v>
      </c>
      <c r="E153" t="s">
        <v>1160</v>
      </c>
      <c r="F153" t="s">
        <v>1577</v>
      </c>
      <c r="G153" t="s">
        <v>1571</v>
      </c>
      <c r="H153" t="s">
        <v>106</v>
      </c>
      <c r="I153" s="77">
        <v>12387</v>
      </c>
      <c r="J153" s="77">
        <v>3937</v>
      </c>
      <c r="K153" s="77">
        <v>0</v>
      </c>
      <c r="L153" s="77">
        <v>1548.8595794400001</v>
      </c>
      <c r="M153" s="78">
        <v>1.8E-3</v>
      </c>
      <c r="N153" s="78">
        <v>2.5000000000000001E-3</v>
      </c>
      <c r="O153" s="78">
        <v>5.0000000000000001E-4</v>
      </c>
    </row>
    <row r="154" spans="2:15">
      <c r="B154" t="s">
        <v>1578</v>
      </c>
      <c r="C154" t="s">
        <v>1579</v>
      </c>
      <c r="D154" t="s">
        <v>349</v>
      </c>
      <c r="E154" t="s">
        <v>1160</v>
      </c>
      <c r="F154" t="s">
        <v>1580</v>
      </c>
      <c r="G154" t="s">
        <v>1184</v>
      </c>
      <c r="H154" t="s">
        <v>106</v>
      </c>
      <c r="I154" s="77">
        <v>6600</v>
      </c>
      <c r="J154" s="77">
        <v>2302</v>
      </c>
      <c r="K154" s="77">
        <v>2.2210700000000001</v>
      </c>
      <c r="L154" s="77">
        <v>484.75710199999997</v>
      </c>
      <c r="M154" s="78">
        <v>2.9999999999999997E-4</v>
      </c>
      <c r="N154" s="78">
        <v>8.0000000000000004E-4</v>
      </c>
      <c r="O154" s="78">
        <v>1E-4</v>
      </c>
    </row>
    <row r="155" spans="2:15">
      <c r="B155" t="s">
        <v>1581</v>
      </c>
      <c r="C155" t="s">
        <v>1582</v>
      </c>
      <c r="D155" t="s">
        <v>349</v>
      </c>
      <c r="E155" t="s">
        <v>1160</v>
      </c>
      <c r="F155" t="s">
        <v>1583</v>
      </c>
      <c r="G155" t="s">
        <v>1184</v>
      </c>
      <c r="H155" t="s">
        <v>106</v>
      </c>
      <c r="I155" s="77">
        <v>20423</v>
      </c>
      <c r="J155" s="77">
        <v>1298</v>
      </c>
      <c r="K155" s="77">
        <v>0</v>
      </c>
      <c r="L155" s="77">
        <v>841.92755504000002</v>
      </c>
      <c r="M155" s="78">
        <v>1.4E-3</v>
      </c>
      <c r="N155" s="78">
        <v>1.2999999999999999E-3</v>
      </c>
      <c r="O155" s="78">
        <v>2.9999999999999997E-4</v>
      </c>
    </row>
    <row r="156" spans="2:15">
      <c r="B156" s="79" t="s">
        <v>359</v>
      </c>
      <c r="E156" s="16"/>
      <c r="F156" s="16"/>
      <c r="G156" s="16"/>
      <c r="I156" s="81">
        <v>230100.36</v>
      </c>
      <c r="K156" s="81">
        <v>12.14644</v>
      </c>
      <c r="L156" s="81">
        <v>7338.55536222298</v>
      </c>
      <c r="N156" s="80">
        <v>1.17E-2</v>
      </c>
      <c r="O156" s="80">
        <v>2.3E-3</v>
      </c>
    </row>
    <row r="157" spans="2:15">
      <c r="B157" t="s">
        <v>1584</v>
      </c>
      <c r="C157" t="s">
        <v>1585</v>
      </c>
      <c r="D157" t="s">
        <v>349</v>
      </c>
      <c r="E157" t="s">
        <v>1160</v>
      </c>
      <c r="F157" t="s">
        <v>1586</v>
      </c>
      <c r="G157" t="s">
        <v>1587</v>
      </c>
      <c r="H157" t="s">
        <v>106</v>
      </c>
      <c r="I157" s="77">
        <v>6396.35</v>
      </c>
      <c r="J157" s="77">
        <v>13133</v>
      </c>
      <c r="K157" s="77">
        <v>12.14644</v>
      </c>
      <c r="L157" s="77">
        <v>2680.0901221079998</v>
      </c>
      <c r="M157" s="78">
        <v>0</v>
      </c>
      <c r="N157" s="78">
        <v>4.3E-3</v>
      </c>
      <c r="O157" s="78">
        <v>8.0000000000000004E-4</v>
      </c>
    </row>
    <row r="158" spans="2:15">
      <c r="B158" t="s">
        <v>1588</v>
      </c>
      <c r="C158" t="s">
        <v>1589</v>
      </c>
      <c r="D158" t="s">
        <v>1554</v>
      </c>
      <c r="E158" t="s">
        <v>1160</v>
      </c>
      <c r="F158" t="s">
        <v>1590</v>
      </c>
      <c r="G158" t="s">
        <v>1556</v>
      </c>
      <c r="H158" t="s">
        <v>106</v>
      </c>
      <c r="I158" s="77">
        <v>6672</v>
      </c>
      <c r="J158" s="77">
        <v>1088</v>
      </c>
      <c r="K158" s="77">
        <v>0</v>
      </c>
      <c r="L158" s="77">
        <v>230.55015936000001</v>
      </c>
      <c r="M158" s="78">
        <v>0</v>
      </c>
      <c r="N158" s="78">
        <v>4.0000000000000002E-4</v>
      </c>
      <c r="O158" s="78">
        <v>1E-4</v>
      </c>
    </row>
    <row r="159" spans="2:15">
      <c r="B159" t="s">
        <v>1591</v>
      </c>
      <c r="C159" t="s">
        <v>1592</v>
      </c>
      <c r="D159" t="s">
        <v>349</v>
      </c>
      <c r="E159" t="s">
        <v>1160</v>
      </c>
      <c r="F159" t="s">
        <v>1593</v>
      </c>
      <c r="G159" t="s">
        <v>1162</v>
      </c>
      <c r="H159" t="s">
        <v>106</v>
      </c>
      <c r="I159" s="77">
        <v>4394</v>
      </c>
      <c r="J159" s="77">
        <v>3843</v>
      </c>
      <c r="K159" s="77">
        <v>0</v>
      </c>
      <c r="L159" s="77">
        <v>536.30386992000001</v>
      </c>
      <c r="M159" s="78">
        <v>0</v>
      </c>
      <c r="N159" s="78">
        <v>8.9999999999999998E-4</v>
      </c>
      <c r="O159" s="78">
        <v>2.0000000000000001E-4</v>
      </c>
    </row>
    <row r="160" spans="2:15">
      <c r="B160" t="s">
        <v>1594</v>
      </c>
      <c r="C160" t="s">
        <v>1595</v>
      </c>
      <c r="D160" t="s">
        <v>1176</v>
      </c>
      <c r="E160" t="s">
        <v>1160</v>
      </c>
      <c r="F160" t="s">
        <v>1177</v>
      </c>
      <c r="G160" t="s">
        <v>1178</v>
      </c>
      <c r="H160" t="s">
        <v>110</v>
      </c>
      <c r="I160" s="77">
        <v>212638.01</v>
      </c>
      <c r="J160" s="77">
        <v>519.39999999999952</v>
      </c>
      <c r="K160" s="77">
        <v>0</v>
      </c>
      <c r="L160" s="77">
        <v>3891.6112108349798</v>
      </c>
      <c r="M160" s="78">
        <v>1E-4</v>
      </c>
      <c r="N160" s="78">
        <v>6.1999999999999998E-3</v>
      </c>
      <c r="O160" s="78">
        <v>1.1999999999999999E-3</v>
      </c>
    </row>
    <row r="161" spans="2:7">
      <c r="B161" t="s">
        <v>233</v>
      </c>
      <c r="E161" s="16"/>
      <c r="F161" s="16"/>
      <c r="G161" s="16"/>
    </row>
    <row r="162" spans="2:7">
      <c r="B162" t="s">
        <v>352</v>
      </c>
      <c r="E162" s="16"/>
      <c r="F162" s="16"/>
      <c r="G162" s="16"/>
    </row>
    <row r="163" spans="2:7">
      <c r="B163" t="s">
        <v>353</v>
      </c>
      <c r="E163" s="16"/>
      <c r="F163" s="16"/>
      <c r="G163" s="16"/>
    </row>
    <row r="164" spans="2:7">
      <c r="B164" t="s">
        <v>354</v>
      </c>
      <c r="E164" s="16"/>
      <c r="F164" s="16"/>
      <c r="G164" s="16"/>
    </row>
    <row r="165" spans="2:7">
      <c r="B165" t="s">
        <v>355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B249" s="16"/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9"/>
      <c r="E251" s="16"/>
      <c r="F251" s="16"/>
      <c r="G251" s="16"/>
    </row>
    <row r="252" spans="2:7"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B270" s="16"/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9"/>
      <c r="E272" s="16"/>
      <c r="F272" s="16"/>
      <c r="G272" s="16"/>
    </row>
    <row r="273" spans="5:7">
      <c r="E273" s="16"/>
      <c r="F273" s="16"/>
      <c r="G273" s="16"/>
    </row>
    <row r="274" spans="5:7">
      <c r="E274" s="16"/>
      <c r="F274" s="16"/>
      <c r="G274" s="16"/>
    </row>
    <row r="275" spans="5:7">
      <c r="E275" s="16"/>
      <c r="F275" s="16"/>
      <c r="G275" s="16"/>
    </row>
    <row r="276" spans="5:7">
      <c r="E276" s="16"/>
      <c r="F276" s="16"/>
      <c r="G276" s="16"/>
    </row>
    <row r="277" spans="5:7">
      <c r="E277" s="16"/>
      <c r="F277" s="16"/>
      <c r="G277" s="16"/>
    </row>
    <row r="278" spans="5:7">
      <c r="E278" s="16"/>
      <c r="F278" s="16"/>
      <c r="G278" s="16"/>
    </row>
    <row r="279" spans="5:7">
      <c r="E279" s="16"/>
      <c r="F279" s="16"/>
      <c r="G279" s="16"/>
    </row>
    <row r="280" spans="5:7">
      <c r="E280" s="16"/>
      <c r="F280" s="16"/>
      <c r="G280" s="16"/>
    </row>
    <row r="281" spans="5:7">
      <c r="E281" s="16"/>
      <c r="F281" s="16"/>
      <c r="G281" s="16"/>
    </row>
    <row r="282" spans="5:7">
      <c r="E282" s="16"/>
      <c r="F282" s="16"/>
      <c r="G282" s="16"/>
    </row>
    <row r="283" spans="5:7">
      <c r="E283" s="16"/>
      <c r="F283" s="16"/>
      <c r="G283" s="16"/>
    </row>
    <row r="284" spans="5:7">
      <c r="E284" s="16"/>
      <c r="F284" s="16"/>
      <c r="G284" s="16"/>
    </row>
    <row r="285" spans="5:7">
      <c r="E285" s="16"/>
      <c r="F285" s="16"/>
      <c r="G285" s="16"/>
    </row>
    <row r="286" spans="5:7">
      <c r="E286" s="16"/>
      <c r="F286" s="16"/>
      <c r="G286" s="16"/>
    </row>
    <row r="287" spans="5:7">
      <c r="E287" s="16"/>
      <c r="F287" s="16"/>
      <c r="G287" s="16"/>
    </row>
    <row r="288" spans="5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B337" s="16"/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9"/>
    </row>
  </sheetData>
  <mergeCells count="2">
    <mergeCell ref="B6:O6"/>
    <mergeCell ref="B7:O7"/>
  </mergeCells>
  <dataValidations count="4">
    <dataValidation allowBlank="1" showInputMessage="1" showErrorMessage="1" sqref="A1 K9"/>
    <dataValidation type="list" allowBlank="1" showInputMessage="1" showErrorMessage="1" sqref="G12:G339">
      <formula1>$BH$6:$BH$11</formula1>
    </dataValidation>
    <dataValidation type="list" allowBlank="1" showInputMessage="1" showErrorMessage="1" sqref="H12:H333">
      <formula1>$BJ$6:$BJ$11</formula1>
    </dataValidation>
    <dataValidation type="list" allowBlank="1" showInputMessage="1" showErrorMessage="1" sqref="E12:E333">
      <formula1>$BF$6:$BF$11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3988171</v>
      </c>
      <c r="I11" s="7"/>
      <c r="J11" s="75">
        <v>53.590870000000002</v>
      </c>
      <c r="K11" s="75">
        <v>405596.56475464802</v>
      </c>
      <c r="L11" s="7"/>
      <c r="M11" s="76">
        <v>1</v>
      </c>
      <c r="N11" s="76">
        <v>0.125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3437307</v>
      </c>
      <c r="J12" s="81">
        <v>0</v>
      </c>
      <c r="K12" s="81">
        <v>237808.50404999999</v>
      </c>
      <c r="M12" s="80">
        <v>0.58630000000000004</v>
      </c>
      <c r="N12" s="80">
        <v>7.3300000000000004E-2</v>
      </c>
    </row>
    <row r="13" spans="2:63">
      <c r="B13" s="79" t="s">
        <v>1596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1597</v>
      </c>
      <c r="D15" s="16"/>
      <c r="E15" s="16"/>
      <c r="F15" s="16"/>
      <c r="G15" s="16"/>
      <c r="H15" s="81">
        <v>3437307</v>
      </c>
      <c r="J15" s="81">
        <v>0</v>
      </c>
      <c r="K15" s="81">
        <v>237808.50404999999</v>
      </c>
      <c r="M15" s="80">
        <v>0.58630000000000004</v>
      </c>
      <c r="N15" s="80">
        <v>7.3300000000000004E-2</v>
      </c>
    </row>
    <row r="16" spans="2:63">
      <c r="B16" t="s">
        <v>1598</v>
      </c>
      <c r="C16" t="s">
        <v>1599</v>
      </c>
      <c r="D16" t="s">
        <v>100</v>
      </c>
      <c r="E16" t="s">
        <v>1600</v>
      </c>
      <c r="F16" t="s">
        <v>1601</v>
      </c>
      <c r="G16" t="s">
        <v>102</v>
      </c>
      <c r="H16" s="77">
        <v>274547</v>
      </c>
      <c r="I16" s="77">
        <v>12990</v>
      </c>
      <c r="J16" s="77">
        <v>0</v>
      </c>
      <c r="K16" s="77">
        <v>35663.655299999999</v>
      </c>
      <c r="L16" s="78">
        <v>3.73E-2</v>
      </c>
      <c r="M16" s="78">
        <v>8.7900000000000006E-2</v>
      </c>
      <c r="N16" s="78">
        <v>1.0999999999999999E-2</v>
      </c>
    </row>
    <row r="17" spans="2:14">
      <c r="B17" t="s">
        <v>1602</v>
      </c>
      <c r="C17" t="s">
        <v>1603</v>
      </c>
      <c r="D17" t="s">
        <v>100</v>
      </c>
      <c r="E17" t="s">
        <v>1600</v>
      </c>
      <c r="F17" t="s">
        <v>1601</v>
      </c>
      <c r="G17" t="s">
        <v>102</v>
      </c>
      <c r="H17" s="77">
        <v>1250941</v>
      </c>
      <c r="I17" s="77">
        <v>1651</v>
      </c>
      <c r="J17" s="77">
        <v>0</v>
      </c>
      <c r="K17" s="77">
        <v>20653.035909999999</v>
      </c>
      <c r="L17" s="78">
        <v>0.10780000000000001</v>
      </c>
      <c r="M17" s="78">
        <v>5.0900000000000001E-2</v>
      </c>
      <c r="N17" s="78">
        <v>6.4000000000000003E-3</v>
      </c>
    </row>
    <row r="18" spans="2:14">
      <c r="B18" t="s">
        <v>1604</v>
      </c>
      <c r="C18" t="s">
        <v>1605</v>
      </c>
      <c r="D18" t="s">
        <v>100</v>
      </c>
      <c r="E18" t="s">
        <v>1606</v>
      </c>
      <c r="F18" t="s">
        <v>1601</v>
      </c>
      <c r="G18" t="s">
        <v>102</v>
      </c>
      <c r="H18" s="77">
        <v>23431</v>
      </c>
      <c r="I18" s="77">
        <v>100410</v>
      </c>
      <c r="J18" s="77">
        <v>0</v>
      </c>
      <c r="K18" s="77">
        <v>23527.0671</v>
      </c>
      <c r="L18" s="78">
        <v>0.21260000000000001</v>
      </c>
      <c r="M18" s="78">
        <v>5.8000000000000003E-2</v>
      </c>
      <c r="N18" s="78">
        <v>7.3000000000000001E-3</v>
      </c>
    </row>
    <row r="19" spans="2:14">
      <c r="B19" t="s">
        <v>1607</v>
      </c>
      <c r="C19" t="s">
        <v>1608</v>
      </c>
      <c r="D19" t="s">
        <v>100</v>
      </c>
      <c r="E19" t="s">
        <v>1609</v>
      </c>
      <c r="F19" t="s">
        <v>1601</v>
      </c>
      <c r="G19" t="s">
        <v>102</v>
      </c>
      <c r="H19" s="77">
        <v>570376</v>
      </c>
      <c r="I19" s="77">
        <v>5754</v>
      </c>
      <c r="J19" s="77">
        <v>0</v>
      </c>
      <c r="K19" s="77">
        <v>32819.435039999997</v>
      </c>
      <c r="L19" s="78">
        <v>0.1268</v>
      </c>
      <c r="M19" s="78">
        <v>8.09E-2</v>
      </c>
      <c r="N19" s="78">
        <v>1.01E-2</v>
      </c>
    </row>
    <row r="20" spans="2:14">
      <c r="B20" t="s">
        <v>1610</v>
      </c>
      <c r="C20" t="s">
        <v>1611</v>
      </c>
      <c r="D20" t="s">
        <v>100</v>
      </c>
      <c r="E20" t="s">
        <v>1609</v>
      </c>
      <c r="F20" t="s">
        <v>1601</v>
      </c>
      <c r="G20" t="s">
        <v>102</v>
      </c>
      <c r="H20" s="77">
        <v>652312</v>
      </c>
      <c r="I20" s="77">
        <v>6067</v>
      </c>
      <c r="J20" s="77">
        <v>0</v>
      </c>
      <c r="K20" s="77">
        <v>39575.769039999999</v>
      </c>
      <c r="L20" s="78">
        <v>1.9E-2</v>
      </c>
      <c r="M20" s="78">
        <v>9.7600000000000006E-2</v>
      </c>
      <c r="N20" s="78">
        <v>1.2200000000000001E-2</v>
      </c>
    </row>
    <row r="21" spans="2:14">
      <c r="B21" t="s">
        <v>1612</v>
      </c>
      <c r="C21" t="s">
        <v>1613</v>
      </c>
      <c r="D21" t="s">
        <v>100</v>
      </c>
      <c r="E21" t="s">
        <v>1614</v>
      </c>
      <c r="F21" t="s">
        <v>1601</v>
      </c>
      <c r="G21" t="s">
        <v>102</v>
      </c>
      <c r="H21" s="77">
        <v>92538</v>
      </c>
      <c r="I21" s="77">
        <v>24920</v>
      </c>
      <c r="J21" s="77">
        <v>0</v>
      </c>
      <c r="K21" s="77">
        <v>23060.4696</v>
      </c>
      <c r="L21" s="78">
        <v>5.4000000000000003E-3</v>
      </c>
      <c r="M21" s="78">
        <v>5.6899999999999999E-2</v>
      </c>
      <c r="N21" s="78">
        <v>7.1000000000000004E-3</v>
      </c>
    </row>
    <row r="22" spans="2:14">
      <c r="B22" t="s">
        <v>1615</v>
      </c>
      <c r="C22" t="s">
        <v>1616</v>
      </c>
      <c r="D22" t="s">
        <v>100</v>
      </c>
      <c r="E22" t="s">
        <v>1614</v>
      </c>
      <c r="F22" t="s">
        <v>1601</v>
      </c>
      <c r="G22" t="s">
        <v>102</v>
      </c>
      <c r="H22" s="77">
        <v>348917</v>
      </c>
      <c r="I22" s="77">
        <v>7118</v>
      </c>
      <c r="J22" s="77">
        <v>0</v>
      </c>
      <c r="K22" s="77">
        <v>24835.912059999999</v>
      </c>
      <c r="L22" s="78">
        <v>3.73E-2</v>
      </c>
      <c r="M22" s="78">
        <v>6.1199999999999997E-2</v>
      </c>
      <c r="N22" s="78">
        <v>7.7000000000000002E-3</v>
      </c>
    </row>
    <row r="23" spans="2:14">
      <c r="B23" t="s">
        <v>1617</v>
      </c>
      <c r="C23" t="s">
        <v>1618</v>
      </c>
      <c r="D23" t="s">
        <v>100</v>
      </c>
      <c r="E23" t="s">
        <v>1614</v>
      </c>
      <c r="F23" t="s">
        <v>1601</v>
      </c>
      <c r="G23" t="s">
        <v>102</v>
      </c>
      <c r="H23" s="77">
        <v>224245</v>
      </c>
      <c r="I23" s="77">
        <v>16800</v>
      </c>
      <c r="J23" s="77">
        <v>0</v>
      </c>
      <c r="K23" s="77">
        <v>37673.160000000003</v>
      </c>
      <c r="L23" s="78">
        <v>8.6E-3</v>
      </c>
      <c r="M23" s="78">
        <v>9.2899999999999996E-2</v>
      </c>
      <c r="N23" s="78">
        <v>1.1599999999999999E-2</v>
      </c>
    </row>
    <row r="24" spans="2:14">
      <c r="B24" s="79" t="s">
        <v>1619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1620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1157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1621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231</v>
      </c>
      <c r="D32" s="16"/>
      <c r="E32" s="16"/>
      <c r="F32" s="16"/>
      <c r="G32" s="16"/>
      <c r="H32" s="81">
        <v>550864</v>
      </c>
      <c r="J32" s="81">
        <v>53.590870000000002</v>
      </c>
      <c r="K32" s="81">
        <v>167788.060704648</v>
      </c>
      <c r="M32" s="80">
        <v>0.41370000000000001</v>
      </c>
      <c r="N32" s="80">
        <v>5.1700000000000003E-2</v>
      </c>
    </row>
    <row r="33" spans="2:14">
      <c r="B33" s="79" t="s">
        <v>1622</v>
      </c>
      <c r="D33" s="16"/>
      <c r="E33" s="16"/>
      <c r="F33" s="16"/>
      <c r="G33" s="16"/>
      <c r="H33" s="81">
        <v>550864</v>
      </c>
      <c r="J33" s="81">
        <v>53.590870000000002</v>
      </c>
      <c r="K33" s="81">
        <v>167788.060704648</v>
      </c>
      <c r="M33" s="80">
        <v>0.41370000000000001</v>
      </c>
      <c r="N33" s="80">
        <v>5.1700000000000003E-2</v>
      </c>
    </row>
    <row r="34" spans="2:14">
      <c r="B34" t="s">
        <v>1623</v>
      </c>
      <c r="C34" t="s">
        <v>1624</v>
      </c>
      <c r="D34" t="s">
        <v>1554</v>
      </c>
      <c r="E34" t="s">
        <v>1625</v>
      </c>
      <c r="F34" t="s">
        <v>1601</v>
      </c>
      <c r="G34" t="s">
        <v>106</v>
      </c>
      <c r="H34" s="77">
        <v>52562</v>
      </c>
      <c r="I34" s="77">
        <v>36254</v>
      </c>
      <c r="J34" s="77">
        <v>53.590870000000002</v>
      </c>
      <c r="K34" s="77">
        <v>60574.898946480003</v>
      </c>
      <c r="L34" s="78">
        <v>0</v>
      </c>
      <c r="M34" s="78">
        <v>0.14929999999999999</v>
      </c>
      <c r="N34" s="78">
        <v>1.8700000000000001E-2</v>
      </c>
    </row>
    <row r="35" spans="2:14">
      <c r="B35" t="s">
        <v>1626</v>
      </c>
      <c r="C35" t="s">
        <v>1627</v>
      </c>
      <c r="D35" t="s">
        <v>123</v>
      </c>
      <c r="E35" t="s">
        <v>1628</v>
      </c>
      <c r="F35" t="s">
        <v>1601</v>
      </c>
      <c r="G35" t="s">
        <v>106</v>
      </c>
      <c r="H35" s="77">
        <v>295788</v>
      </c>
      <c r="I35" s="77">
        <v>3317</v>
      </c>
      <c r="J35" s="77">
        <v>0</v>
      </c>
      <c r="K35" s="77">
        <v>31160.650560959999</v>
      </c>
      <c r="L35" s="78">
        <v>0</v>
      </c>
      <c r="M35" s="78">
        <v>7.6799999999999993E-2</v>
      </c>
      <c r="N35" s="78">
        <v>9.5999999999999992E-3</v>
      </c>
    </row>
    <row r="36" spans="2:14">
      <c r="B36" t="s">
        <v>1629</v>
      </c>
      <c r="C36" t="s">
        <v>1630</v>
      </c>
      <c r="D36" t="s">
        <v>123</v>
      </c>
      <c r="E36" t="s">
        <v>1631</v>
      </c>
      <c r="F36" t="s">
        <v>1601</v>
      </c>
      <c r="G36" t="s">
        <v>110</v>
      </c>
      <c r="H36" s="77">
        <v>69979</v>
      </c>
      <c r="I36" s="77">
        <v>19682</v>
      </c>
      <c r="J36" s="77">
        <v>0</v>
      </c>
      <c r="K36" s="77">
        <v>48531.482826008003</v>
      </c>
      <c r="L36" s="78">
        <v>0</v>
      </c>
      <c r="M36" s="78">
        <v>0.1197</v>
      </c>
      <c r="N36" s="78">
        <v>1.4999999999999999E-2</v>
      </c>
    </row>
    <row r="37" spans="2:14">
      <c r="B37" t="s">
        <v>1632</v>
      </c>
      <c r="C37" t="s">
        <v>1633</v>
      </c>
      <c r="D37" t="s">
        <v>349</v>
      </c>
      <c r="E37" t="s">
        <v>1634</v>
      </c>
      <c r="F37" t="s">
        <v>1601</v>
      </c>
      <c r="G37" t="s">
        <v>106</v>
      </c>
      <c r="H37" s="77">
        <v>21708</v>
      </c>
      <c r="I37" s="77">
        <v>13699</v>
      </c>
      <c r="J37" s="77">
        <v>0</v>
      </c>
      <c r="K37" s="77">
        <v>9444.7218499200007</v>
      </c>
      <c r="L37" s="78">
        <v>0</v>
      </c>
      <c r="M37" s="78">
        <v>2.3300000000000001E-2</v>
      </c>
      <c r="N37" s="78">
        <v>2.8999999999999998E-3</v>
      </c>
    </row>
    <row r="38" spans="2:14">
      <c r="B38" t="s">
        <v>1635</v>
      </c>
      <c r="C38" t="s">
        <v>1636</v>
      </c>
      <c r="D38" t="s">
        <v>349</v>
      </c>
      <c r="E38" t="s">
        <v>1634</v>
      </c>
      <c r="F38" t="s">
        <v>1601</v>
      </c>
      <c r="G38" t="s">
        <v>106</v>
      </c>
      <c r="H38" s="77">
        <v>72375</v>
      </c>
      <c r="I38" s="77">
        <v>3832</v>
      </c>
      <c r="J38" s="77">
        <v>0</v>
      </c>
      <c r="K38" s="77">
        <v>8808.35016</v>
      </c>
      <c r="L38" s="78">
        <v>0</v>
      </c>
      <c r="M38" s="78">
        <v>2.1700000000000001E-2</v>
      </c>
      <c r="N38" s="78">
        <v>2.7000000000000001E-3</v>
      </c>
    </row>
    <row r="39" spans="2:14">
      <c r="B39" t="s">
        <v>1637</v>
      </c>
      <c r="C39" t="s">
        <v>1638</v>
      </c>
      <c r="D39" t="s">
        <v>349</v>
      </c>
      <c r="E39" t="s">
        <v>1634</v>
      </c>
      <c r="F39" t="s">
        <v>1601</v>
      </c>
      <c r="G39" t="s">
        <v>106</v>
      </c>
      <c r="H39" s="77">
        <v>38452</v>
      </c>
      <c r="I39" s="77">
        <v>7589</v>
      </c>
      <c r="J39" s="77">
        <v>0</v>
      </c>
      <c r="K39" s="77">
        <v>9267.9563612799993</v>
      </c>
      <c r="L39" s="78">
        <v>0</v>
      </c>
      <c r="M39" s="78">
        <v>2.29E-2</v>
      </c>
      <c r="N39" s="78">
        <v>2.8999999999999998E-3</v>
      </c>
    </row>
    <row r="40" spans="2:14">
      <c r="B40" s="79" t="s">
        <v>1639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1157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1621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212</v>
      </c>
      <c r="C45" t="s">
        <v>212</v>
      </c>
      <c r="D45" s="16"/>
      <c r="E45" s="16"/>
      <c r="F45" t="s">
        <v>212</v>
      </c>
      <c r="G45" t="s">
        <v>212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233</v>
      </c>
      <c r="D46" s="16"/>
      <c r="E46" s="16"/>
      <c r="F46" s="16"/>
      <c r="G46" s="16"/>
    </row>
    <row r="47" spans="2:14">
      <c r="B47" t="s">
        <v>352</v>
      </c>
      <c r="D47" s="16"/>
      <c r="E47" s="16"/>
      <c r="F47" s="16"/>
      <c r="G47" s="16"/>
    </row>
    <row r="48" spans="2:14">
      <c r="B48" t="s">
        <v>353</v>
      </c>
      <c r="D48" s="16"/>
      <c r="E48" s="16"/>
      <c r="F48" s="16"/>
      <c r="G48" s="16"/>
    </row>
    <row r="49" spans="2:7">
      <c r="B49" t="s">
        <v>354</v>
      </c>
      <c r="D49" s="16"/>
      <c r="E49" s="16"/>
      <c r="F49" s="16"/>
      <c r="G49" s="16"/>
    </row>
    <row r="50" spans="2:7">
      <c r="B50" t="s">
        <v>355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1640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1157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1640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1641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1157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352</v>
      </c>
      <c r="C31" s="16"/>
      <c r="D31" s="16"/>
      <c r="E31" s="16"/>
    </row>
    <row r="32" spans="2:15">
      <c r="B32" t="s">
        <v>353</v>
      </c>
      <c r="C32" s="16"/>
      <c r="D32" s="16"/>
      <c r="E32" s="16"/>
    </row>
    <row r="33" spans="2:5">
      <c r="B33" t="s">
        <v>354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306600.28000000003</v>
      </c>
      <c r="H11" s="7"/>
      <c r="I11" s="75">
        <v>713.92368299999998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306600.28000000003</v>
      </c>
      <c r="I12" s="81">
        <v>713.92368299999998</v>
      </c>
      <c r="K12" s="80">
        <v>1</v>
      </c>
      <c r="L12" s="80">
        <v>2.0000000000000001E-4</v>
      </c>
    </row>
    <row r="13" spans="2:60">
      <c r="B13" s="79" t="s">
        <v>1642</v>
      </c>
      <c r="D13" s="16"/>
      <c r="E13" s="16"/>
      <c r="G13" s="81">
        <v>306600.28000000003</v>
      </c>
      <c r="I13" s="81">
        <v>713.92368299999998</v>
      </c>
      <c r="K13" s="80">
        <v>1</v>
      </c>
      <c r="L13" s="80">
        <v>2.0000000000000001E-4</v>
      </c>
    </row>
    <row r="14" spans="2:60">
      <c r="B14" t="s">
        <v>1643</v>
      </c>
      <c r="C14" t="s">
        <v>1644</v>
      </c>
      <c r="D14" t="s">
        <v>100</v>
      </c>
      <c r="E14" t="s">
        <v>726</v>
      </c>
      <c r="F14" t="s">
        <v>102</v>
      </c>
      <c r="G14" s="77">
        <v>3590</v>
      </c>
      <c r="H14" s="77">
        <v>917.9</v>
      </c>
      <c r="I14" s="77">
        <v>32.95261</v>
      </c>
      <c r="J14" s="78">
        <v>9.2999999999999992E-3</v>
      </c>
      <c r="K14" s="78">
        <v>4.6199999999999998E-2</v>
      </c>
      <c r="L14" s="78">
        <v>0</v>
      </c>
    </row>
    <row r="15" spans="2:60">
      <c r="B15" t="s">
        <v>1645</v>
      </c>
      <c r="C15" t="s">
        <v>1646</v>
      </c>
      <c r="D15" t="s">
        <v>100</v>
      </c>
      <c r="E15" t="s">
        <v>454</v>
      </c>
      <c r="F15" t="s">
        <v>102</v>
      </c>
      <c r="G15" s="77">
        <v>4685.28</v>
      </c>
      <c r="H15" s="77">
        <v>10660</v>
      </c>
      <c r="I15" s="77">
        <v>499.45084800000001</v>
      </c>
      <c r="J15" s="78">
        <v>3.5000000000000001E-3</v>
      </c>
      <c r="K15" s="78">
        <v>0.6996</v>
      </c>
      <c r="L15" s="78">
        <v>2.0000000000000001E-4</v>
      </c>
    </row>
    <row r="16" spans="2:60">
      <c r="B16" t="s">
        <v>1647</v>
      </c>
      <c r="C16" t="s">
        <v>1648</v>
      </c>
      <c r="D16" t="s">
        <v>100</v>
      </c>
      <c r="E16" t="s">
        <v>454</v>
      </c>
      <c r="F16" t="s">
        <v>102</v>
      </c>
      <c r="G16" s="77">
        <v>187500</v>
      </c>
      <c r="H16" s="77">
        <v>39.299999999999997</v>
      </c>
      <c r="I16" s="77">
        <v>73.6875</v>
      </c>
      <c r="J16" s="78">
        <v>8.0000000000000002E-3</v>
      </c>
      <c r="K16" s="78">
        <v>0.1032</v>
      </c>
      <c r="L16" s="78">
        <v>0</v>
      </c>
    </row>
    <row r="17" spans="2:12">
      <c r="B17" t="s">
        <v>1649</v>
      </c>
      <c r="C17" t="s">
        <v>1650</v>
      </c>
      <c r="D17" t="s">
        <v>100</v>
      </c>
      <c r="E17" t="s">
        <v>125</v>
      </c>
      <c r="F17" t="s">
        <v>102</v>
      </c>
      <c r="G17" s="77">
        <v>110825</v>
      </c>
      <c r="H17" s="77">
        <v>97.3</v>
      </c>
      <c r="I17" s="77">
        <v>107.832725</v>
      </c>
      <c r="J17" s="78">
        <v>4.0000000000000001E-3</v>
      </c>
      <c r="K17" s="78">
        <v>0.151</v>
      </c>
      <c r="L17" s="78">
        <v>0</v>
      </c>
    </row>
    <row r="18" spans="2:12">
      <c r="B18" s="79" t="s">
        <v>231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1651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233</v>
      </c>
      <c r="D21" s="16"/>
      <c r="E21" s="16"/>
    </row>
    <row r="22" spans="2:12">
      <c r="B22" t="s">
        <v>352</v>
      </c>
      <c r="D22" s="16"/>
      <c r="E22" s="16"/>
    </row>
    <row r="23" spans="2:12">
      <c r="B23" t="s">
        <v>353</v>
      </c>
      <c r="D23" s="16"/>
      <c r="E23" s="16"/>
    </row>
    <row r="24" spans="2:12">
      <c r="B24" t="s">
        <v>354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A4CC5A-8ED6-432F-A053-3F2A1CC6CBB8}"/>
</file>

<file path=customXml/itemProps2.xml><?xml version="1.0" encoding="utf-8"?>
<ds:datastoreItem xmlns:ds="http://schemas.openxmlformats.org/officeDocument/2006/customXml" ds:itemID="{3AA3D677-3A2F-4C97-8C06-1BD0A849D5D4}"/>
</file>

<file path=customXml/itemProps3.xml><?xml version="1.0" encoding="utf-8"?>
<ds:datastoreItem xmlns:ds="http://schemas.openxmlformats.org/officeDocument/2006/customXml" ds:itemID="{CE5501CB-10F5-40F8-A36D-3993AAC77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