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קונצרני'!$A$11:$BN$250</definedName>
    <definedName name="_xlnm._FilterDatabase" localSheetId="5" hidden="1">מניות!$B$11:$BJ$166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61" i="6" l="1"/>
  <c r="N161" i="6"/>
  <c r="O160" i="6"/>
  <c r="N160" i="6"/>
  <c r="O159" i="6"/>
  <c r="N159" i="6"/>
  <c r="O158" i="6"/>
  <c r="N158" i="6"/>
  <c r="O157" i="6"/>
  <c r="N157" i="6"/>
  <c r="O156" i="6"/>
  <c r="N156" i="6"/>
  <c r="O155" i="6"/>
  <c r="N155" i="6"/>
  <c r="O154" i="6"/>
  <c r="N154" i="6"/>
  <c r="O153" i="6"/>
  <c r="N153" i="6"/>
  <c r="O152" i="6"/>
  <c r="N152" i="6"/>
  <c r="O151" i="6"/>
  <c r="N151" i="6"/>
  <c r="O150" i="6"/>
  <c r="N150" i="6"/>
  <c r="O149" i="6"/>
  <c r="N149" i="6"/>
  <c r="O148" i="6"/>
  <c r="N148" i="6"/>
  <c r="O147" i="6"/>
  <c r="N147" i="6"/>
  <c r="O146" i="6"/>
  <c r="N146" i="6"/>
  <c r="O145" i="6"/>
  <c r="N145" i="6"/>
  <c r="O144" i="6"/>
  <c r="N144" i="6"/>
  <c r="O143" i="6"/>
  <c r="N143" i="6"/>
  <c r="O142" i="6"/>
  <c r="N142" i="6"/>
  <c r="O141" i="6"/>
  <c r="N141" i="6"/>
  <c r="O140" i="6"/>
  <c r="N140" i="6"/>
  <c r="O139" i="6"/>
  <c r="N139" i="6"/>
  <c r="O138" i="6"/>
  <c r="N138" i="6"/>
  <c r="O137" i="6"/>
  <c r="N137" i="6"/>
  <c r="O136" i="6"/>
  <c r="N136" i="6"/>
  <c r="O135" i="6"/>
  <c r="N135" i="6"/>
  <c r="O134" i="6"/>
  <c r="N134" i="6"/>
  <c r="O133" i="6"/>
  <c r="N133" i="6"/>
  <c r="O132" i="6"/>
  <c r="N132" i="6"/>
  <c r="O131" i="6"/>
  <c r="N131" i="6"/>
  <c r="O130" i="6"/>
  <c r="N130" i="6"/>
  <c r="O129" i="6"/>
  <c r="N129" i="6"/>
  <c r="O128" i="6"/>
  <c r="N128" i="6"/>
  <c r="O127" i="6"/>
  <c r="N127" i="6"/>
  <c r="O126" i="6"/>
  <c r="N126" i="6"/>
  <c r="O125" i="6"/>
  <c r="N125" i="6"/>
  <c r="O124" i="6"/>
  <c r="N124" i="6"/>
  <c r="O123" i="6"/>
  <c r="N123" i="6"/>
  <c r="O122" i="6"/>
  <c r="N122" i="6"/>
  <c r="O121" i="6"/>
  <c r="N121" i="6"/>
  <c r="O120" i="6"/>
  <c r="N120" i="6"/>
  <c r="O119" i="6"/>
  <c r="N119" i="6"/>
  <c r="O118" i="6"/>
  <c r="N118" i="6"/>
  <c r="O117" i="6"/>
  <c r="N117" i="6"/>
  <c r="O116" i="6"/>
  <c r="N116" i="6"/>
  <c r="O115" i="6"/>
  <c r="N115" i="6"/>
  <c r="O114" i="6"/>
  <c r="N114" i="6"/>
  <c r="O113" i="6"/>
  <c r="N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103" i="6"/>
  <c r="N103" i="6"/>
  <c r="O102" i="6"/>
  <c r="N102" i="6"/>
  <c r="O101" i="6"/>
  <c r="N101" i="6"/>
  <c r="O100" i="6"/>
  <c r="N100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9" i="6"/>
  <c r="N89" i="6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I11" i="6"/>
  <c r="I12" i="6"/>
  <c r="I39" i="6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100" i="5"/>
  <c r="O13" i="5"/>
  <c r="P187" i="5"/>
  <c r="R187" i="5"/>
  <c r="P186" i="5"/>
  <c r="R186" i="5"/>
  <c r="R89" i="5"/>
  <c r="P89" i="5" s="1"/>
  <c r="R79" i="5"/>
  <c r="P79" i="5" s="1"/>
  <c r="R126" i="5"/>
  <c r="P126" i="5" s="1"/>
  <c r="R124" i="5"/>
  <c r="P124" i="5" s="1"/>
  <c r="R172" i="5"/>
  <c r="P172" i="5" s="1"/>
  <c r="R166" i="5"/>
  <c r="P166" i="5" s="1"/>
  <c r="R115" i="5"/>
  <c r="P115" i="5" s="1"/>
  <c r="R87" i="5"/>
  <c r="P87" i="5" s="1"/>
  <c r="R86" i="5"/>
  <c r="P86" i="5" s="1"/>
  <c r="J44" i="6"/>
  <c r="J43" i="6"/>
  <c r="L43" i="6"/>
  <c r="L44" i="6"/>
  <c r="R94" i="5"/>
  <c r="P94" i="5" s="1"/>
  <c r="R93" i="5"/>
  <c r="P93" i="5" s="1"/>
  <c r="R123" i="5"/>
  <c r="P123" i="5" s="1"/>
  <c r="R122" i="5"/>
  <c r="P122" i="5" s="1"/>
  <c r="R62" i="5"/>
  <c r="P62" i="5" s="1"/>
  <c r="R155" i="5"/>
  <c r="P155" i="5" s="1"/>
  <c r="R156" i="5"/>
  <c r="P156" i="5" s="1"/>
  <c r="R184" i="5"/>
  <c r="P184" i="5" s="1"/>
  <c r="R201" i="5"/>
  <c r="P201" i="5" s="1"/>
  <c r="R200" i="5"/>
  <c r="P200" i="5" s="1"/>
  <c r="R66" i="5"/>
  <c r="P66" i="5" s="1"/>
  <c r="R67" i="5"/>
  <c r="P67" i="5" s="1"/>
  <c r="R171" i="5"/>
  <c r="P171" i="5" s="1"/>
  <c r="R170" i="5"/>
  <c r="P170" i="5" s="1"/>
  <c r="R146" i="5"/>
  <c r="P146" i="5" s="1"/>
  <c r="R91" i="5"/>
  <c r="P91" i="5" s="1"/>
  <c r="R51" i="5"/>
  <c r="P51" i="5" s="1"/>
  <c r="C34" i="1" l="1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M11" i="23"/>
  <c r="M17" i="23"/>
  <c r="K11" i="23"/>
  <c r="K17" i="23"/>
  <c r="C42" i="1" l="1"/>
  <c r="D40" i="1"/>
  <c r="D39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41" i="1" l="1"/>
  <c r="O20" i="23"/>
  <c r="O16" i="23"/>
  <c r="O14" i="23"/>
  <c r="O13" i="23"/>
  <c r="O24" i="23"/>
  <c r="O22" i="23"/>
  <c r="O18" i="23"/>
  <c r="O12" i="23"/>
  <c r="O11" i="23"/>
  <c r="O23" i="23"/>
  <c r="O21" i="23"/>
  <c r="O19" i="23"/>
  <c r="O17" i="23"/>
  <c r="O15" i="23"/>
  <c r="D36" i="1"/>
</calcChain>
</file>

<file path=xl/sharedStrings.xml><?xml version="1.0" encoding="utf-8"?>
<sst xmlns="http://schemas.openxmlformats.org/spreadsheetml/2006/main" count="5952" uniqueCount="1611">
  <si>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</si>
  <si>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</si>
  <si>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</si>
  <si>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</si>
  <si>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</si>
  <si>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</si>
  <si>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</si>
  <si>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</si>
  <si>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</si>
  <si>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</si>
  <si>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</si>
  <si>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</si>
  <si>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</si>
  <si>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</si>
  <si>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</si>
  <si>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</si>
  <si>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</si>
  <si>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</si>
  <si>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</si>
  <si>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</si>
  <si>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</si>
  <si>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</si>
  <si>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</si>
  <si>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</si>
  <si>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</si>
  <si>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</si>
  <si>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</si>
  <si>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</si>
  <si>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</si>
  <si>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</si>
  <si>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</si>
  <si>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</si>
  <si>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</si>
  <si>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</si>
  <si>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</si>
  <si>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</si>
  <si>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</si>
  <si>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</si>
  <si>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</si>
  <si>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</si>
  <si>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</si>
  <si>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</si>
  <si>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</si>
  <si>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</si>
  <si>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</si>
  <si>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</si>
  <si>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</si>
  <si>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</si>
  <si>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</si>
  <si>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</si>
  <si>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</si>
  <si>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</si>
  <si>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</si>
  <si>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</si>
  <si>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</si>
  <si>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</si>
  <si>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</si>
  <si>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</si>
  <si>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</si>
  <si>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</si>
  <si>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</si>
  <si>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</si>
  <si>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</si>
  <si>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</si>
  <si>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</si>
  <si>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</si>
  <si>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</si>
  <si>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</si>
  <si>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</si>
  <si>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</si>
  <si>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</si>
  <si>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</si>
  <si>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</si>
  <si>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</si>
  <si>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</si>
  <si>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</si>
  <si>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</si>
  <si>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</si>
  <si>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</si>
  <si>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</si>
  <si>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</si>
  <si>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</si>
  <si>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</si>
  <si>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</si>
  <si>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</si>
  <si>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</si>
  <si>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</si>
  <si>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</si>
  <si>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</si>
  <si>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</si>
  <si>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</si>
  <si>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</si>
  <si>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</si>
  <si>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</si>
  <si>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</si>
  <si>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</si>
  <si>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</si>
  <si>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</si>
  <si>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</si>
  <si>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</si>
  <si>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</si>
  <si>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</si>
  <si>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</si>
  <si>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</si>
  <si>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</si>
  <si>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</si>
  <si>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</si>
  <si>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</si>
  <si>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</si>
  <si>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</si>
  <si>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</si>
  <si>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</si>
  <si>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</si>
  <si>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</si>
  <si>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</si>
  <si>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</si>
  <si>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</si>
  <si>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</si>
  <si>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</si>
  <si>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</si>
  <si>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</si>
  <si>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</si>
  <si>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</si>
  <si>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</si>
  <si>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</si>
  <si>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</si>
  <si>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</si>
  <si>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</si>
  <si>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</si>
  <si>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</si>
  <si>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</si>
  <si>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</si>
  <si>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</si>
  <si>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</si>
  <si>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</si>
  <si>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</si>
  <si>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</si>
  <si>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</si>
  <si>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</si>
  <si>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</si>
  <si>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</si>
  <si>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</si>
  <si>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</si>
  <si>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</si>
  <si>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</si>
  <si>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</si>
  <si>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</si>
  <si>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</si>
  <si>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</si>
  <si>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</si>
  <si>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</si>
  <si>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</si>
  <si>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</si>
  <si>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</si>
  <si>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</si>
  <si>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</si>
  <si>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</si>
  <si>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</si>
  <si>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</si>
  <si>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</si>
  <si>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</si>
  <si>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</si>
  <si>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</si>
  <si>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</si>
  <si>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</si>
  <si>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</si>
  <si>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</si>
  <si>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</si>
  <si>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</si>
  <si>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</si>
  <si>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</si>
  <si>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</si>
  <si>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</si>
  <si>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</si>
  <si>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</si>
  <si>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</si>
  <si>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</si>
  <si>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</si>
  <si>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</si>
  <si>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</si>
  <si>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</si>
  <si>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</si>
  <si>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</si>
  <si>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</si>
  <si>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</si>
  <si>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</si>
  <si>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</si>
  <si>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</si>
  <si>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</si>
  <si>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</si>
  <si>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</si>
  <si>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</si>
  <si>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</si>
  <si>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</si>
  <si>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</si>
  <si>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</si>
  <si>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</si>
  <si>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</si>
  <si>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</si>
  <si>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</si>
  <si>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</si>
  <si>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</si>
  <si>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</si>
  <si>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</si>
  <si>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</si>
  <si>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</si>
  <si>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</si>
  <si>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</si>
  <si>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</si>
  <si>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</si>
  <si>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</si>
  <si>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</si>
  <si>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</si>
  <si>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</si>
  <si>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</si>
  <si>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</si>
  <si>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</si>
  <si>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</si>
  <si>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</si>
  <si>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</si>
  <si>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</si>
  <si>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</si>
  <si>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</si>
  <si>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</si>
  <si>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</si>
  <si>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 6.7% 05.12.23-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</si>
  <si>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</si>
  <si>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</si>
  <si>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</si>
  <si>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</si>
  <si>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</si>
  <si>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</si>
  <si>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</si>
  <si>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</si>
  <si>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20/11/22</t>
  </si>
  <si>
    <t>סה"כ לא צמודות</t>
  </si>
  <si>
    <t>סה"כ מלווה קצר מועד</t>
  </si>
  <si>
    <t>מ.ק.מ  913- בנק ישראל- מק"מ</t>
  </si>
  <si>
    <t>8230914</t>
  </si>
  <si>
    <t>28/12/22</t>
  </si>
  <si>
    <t>מ.ק.מ 1023- בנק ישראל- מק"מ</t>
  </si>
  <si>
    <t>8231029</t>
  </si>
  <si>
    <t>מ.ק.מ 113- בנק ישראל- מק"מ</t>
  </si>
  <si>
    <t>8230112</t>
  </si>
  <si>
    <t>23/02/22</t>
  </si>
  <si>
    <t>מ.ק.מ.     1213- בנק ישראל- מק"מ</t>
  </si>
  <si>
    <t>8231219</t>
  </si>
  <si>
    <t>15/12/22</t>
  </si>
  <si>
    <t>מ.ק.מ.   413- בנק ישראל- מק"מ</t>
  </si>
  <si>
    <t>8230419</t>
  </si>
  <si>
    <t>17/08/22</t>
  </si>
  <si>
    <t>מ.ק.מ.  223- בנק ישראל- מק"מ</t>
  </si>
  <si>
    <t>8830226</t>
  </si>
  <si>
    <t>06/07/22</t>
  </si>
  <si>
    <t>מ.ק.מ.  713- בנק ישראל- מק"מ</t>
  </si>
  <si>
    <t>8230716</t>
  </si>
  <si>
    <t>18/09/22</t>
  </si>
  <si>
    <t>מ.ק.מ. 1123- בנק ישראל- מק"מ</t>
  </si>
  <si>
    <t>8231128</t>
  </si>
  <si>
    <t>07/12/22</t>
  </si>
  <si>
    <t>מ.ק.מ. 313- בנק ישראל- מק"מ</t>
  </si>
  <si>
    <t>8230310</t>
  </si>
  <si>
    <t>06/12/22</t>
  </si>
  <si>
    <t>מ.ק.מ. 513- בנק ישראל- מק"מ</t>
  </si>
  <si>
    <t>8230518</t>
  </si>
  <si>
    <t>מ.ק.מ. 813- בנק ישראל- מק"מ</t>
  </si>
  <si>
    <t>8230815</t>
  </si>
  <si>
    <t>20/10/22</t>
  </si>
  <si>
    <t>סה"כ שחר</t>
  </si>
  <si>
    <t>ממשל שקלי 1024- האוצר - ממשלתית שקלית</t>
  </si>
  <si>
    <t>1175777</t>
  </si>
  <si>
    <t>06/11/22</t>
  </si>
  <si>
    <t>ממשל שקלית 1123- האוצר - ממשלתית שקלית</t>
  </si>
  <si>
    <t>1155068</t>
  </si>
  <si>
    <t>02/05/22</t>
  </si>
  <si>
    <t>ממשלתי 0323</t>
  </si>
  <si>
    <t>1126747</t>
  </si>
  <si>
    <t>30/08/22</t>
  </si>
  <si>
    <t>ממשלתי 0324- האוצר - ממשלתית שקלית</t>
  </si>
  <si>
    <t>1130848</t>
  </si>
  <si>
    <t>27/11/22</t>
  </si>
  <si>
    <t>ממשלתי שקלי 723</t>
  </si>
  <si>
    <t>1167105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</si>
  <si>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</si>
  <si>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</si>
  <si>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</si>
  <si>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</si>
  <si>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</si>
  <si>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</si>
  <si>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</si>
  <si>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</si>
  <si>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</si>
  <si>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</si>
  <si>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</si>
  <si>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</si>
  <si>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</si>
  <si>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</si>
  <si>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</si>
  <si>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</si>
  <si>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26/12/22</t>
  </si>
  <si>
    <t>בינל הנפק אגח י- בינלאומי הנפקות</t>
  </si>
  <si>
    <t>1160290</t>
  </si>
  <si>
    <t>513141879</t>
  </si>
  <si>
    <t>בנקים</t>
  </si>
  <si>
    <t>10/02/20</t>
  </si>
  <si>
    <t>לאומי   אגח 179- לאומי</t>
  </si>
  <si>
    <t>6040372</t>
  </si>
  <si>
    <t>520018078</t>
  </si>
  <si>
    <t>03/10/22</t>
  </si>
  <si>
    <t>לאומי אג"ח 181- לאומי</t>
  </si>
  <si>
    <t>6040505</t>
  </si>
  <si>
    <t>Aaa.il</t>
  </si>
  <si>
    <t>13/04/22</t>
  </si>
  <si>
    <t>מז טפ הנ אגח 64- מזרחי טפחות הנפ</t>
  </si>
  <si>
    <t>2310555</t>
  </si>
  <si>
    <t>520032046</t>
  </si>
  <si>
    <t>02/10/22</t>
  </si>
  <si>
    <t>מז טפ הנפ אגח 57- מזרחי טפחות הנפ</t>
  </si>
  <si>
    <t>2310423</t>
  </si>
  <si>
    <t>09/09/21</t>
  </si>
  <si>
    <t>מז טפ הנפ אגח 59- מזרחי טפחות הנפ</t>
  </si>
  <si>
    <t>2310449</t>
  </si>
  <si>
    <t>05/04/22</t>
  </si>
  <si>
    <t>מז טפ הנפק   45- מזרחי טפחות הנפ</t>
  </si>
  <si>
    <t>2310217</t>
  </si>
  <si>
    <t>מז טפ הנפק 51- מזרחי טפחות הנפ</t>
  </si>
  <si>
    <t>2310324</t>
  </si>
  <si>
    <t>16/12/21</t>
  </si>
  <si>
    <t>מקורות אגח 10- מקורות</t>
  </si>
  <si>
    <t>1158468</t>
  </si>
  <si>
    <t>520010869</t>
  </si>
  <si>
    <t>שרותים</t>
  </si>
  <si>
    <t>08/05/22</t>
  </si>
  <si>
    <t>מרכנתיל הנ אגח ד- מרכנתיל הנפקות</t>
  </si>
  <si>
    <t>1171305</t>
  </si>
  <si>
    <t>513686154</t>
  </si>
  <si>
    <t>02/11/22</t>
  </si>
  <si>
    <t>פועלים הנ אג34- פועלים הנפקות</t>
  </si>
  <si>
    <t>1940576</t>
  </si>
  <si>
    <t>520032640</t>
  </si>
  <si>
    <t>20/12/21</t>
  </si>
  <si>
    <t>פועלים הנפ אג32- פועלים הנפקות</t>
  </si>
  <si>
    <t>1940535</t>
  </si>
  <si>
    <t>13/07/22</t>
  </si>
  <si>
    <t>חשמל  אג"ח 31- חשמל</t>
  </si>
  <si>
    <t>6000285</t>
  </si>
  <si>
    <t>520000472</t>
  </si>
  <si>
    <t>אנרגיה</t>
  </si>
  <si>
    <t>Aa1.il</t>
  </si>
  <si>
    <t>12/10/22</t>
  </si>
  <si>
    <t>נתיבי הגז אג"ח ד- נתיבי הגז</t>
  </si>
  <si>
    <t>1147503</t>
  </si>
  <si>
    <t>513436394</t>
  </si>
  <si>
    <t>ilAA+</t>
  </si>
  <si>
    <t>31/05/20</t>
  </si>
  <si>
    <t>עזריאלי אג"ח ד</t>
  </si>
  <si>
    <t>1138650</t>
  </si>
  <si>
    <t>510960719</t>
  </si>
  <si>
    <t>נדלן מניב בישראל</t>
  </si>
  <si>
    <t>14/07/22</t>
  </si>
  <si>
    <t>עזריאלי אג"ח ו- עזריאלי קבוצה</t>
  </si>
  <si>
    <t>1156611</t>
  </si>
  <si>
    <t>פועלים הנפקות אגח 15- פועלים הנפקות</t>
  </si>
  <si>
    <t>1940543</t>
  </si>
  <si>
    <t>ארפורט אג 9- איירפורט סיטי</t>
  </si>
  <si>
    <t>1160944</t>
  </si>
  <si>
    <t>511659401</t>
  </si>
  <si>
    <t>ilAA</t>
  </si>
  <si>
    <t>20/01/22</t>
  </si>
  <si>
    <t>ביג אגח טז</t>
  </si>
  <si>
    <t>1168442</t>
  </si>
  <si>
    <t>513623314</t>
  </si>
  <si>
    <t>12/04/22</t>
  </si>
  <si>
    <t>ביג אגח יז</t>
  </si>
  <si>
    <t>1168459</t>
  </si>
  <si>
    <t>גב ים אג"ח 6- גב ים</t>
  </si>
  <si>
    <t>7590128</t>
  </si>
  <si>
    <t>520001736</t>
  </si>
  <si>
    <t>15/05/22</t>
  </si>
  <si>
    <t>מבני תעשיה אגח כג- מבנה</t>
  </si>
  <si>
    <t>2260545</t>
  </si>
  <si>
    <t>520024126</t>
  </si>
  <si>
    <t>17/05/22</t>
  </si>
  <si>
    <t>מליסרון  אגח יד</t>
  </si>
  <si>
    <t>3230232</t>
  </si>
  <si>
    <t>520037789</t>
  </si>
  <si>
    <t>13/06/22</t>
  </si>
  <si>
    <t>מליסרון  אגח יט</t>
  </si>
  <si>
    <t>3230398</t>
  </si>
  <si>
    <t>מליסרון אג10- מליסרון</t>
  </si>
  <si>
    <t>3230190</t>
  </si>
  <si>
    <t>רבוע נדלן אגח ז- רבוע כחול נדל"ן</t>
  </si>
  <si>
    <t>1140615</t>
  </si>
  <si>
    <t>513765859</t>
  </si>
  <si>
    <t>11/01/22</t>
  </si>
  <si>
    <t>רבוע נדלן אגח ח- רבוע כחול נדל"ן</t>
  </si>
  <si>
    <t>1157569</t>
  </si>
  <si>
    <t>ריט אג"ח 4- 1 ריט</t>
  </si>
  <si>
    <t>1129899</t>
  </si>
  <si>
    <t>513821488</t>
  </si>
  <si>
    <t>שלמה החזקות אג18- שלמה החזקות</t>
  </si>
  <si>
    <t>1410307</t>
  </si>
  <si>
    <t>520034372</t>
  </si>
  <si>
    <t>10/03/22</t>
  </si>
  <si>
    <t>יוניברסל אג1- יוניברסל מוטורס</t>
  </si>
  <si>
    <t>1141639</t>
  </si>
  <si>
    <t>511809071</t>
  </si>
  <si>
    <t>מסחר</t>
  </si>
  <si>
    <t>ilAA-</t>
  </si>
  <si>
    <t>05/07/20</t>
  </si>
  <si>
    <t>יוניברסל אגח ג- יוניברסל מוטורס</t>
  </si>
  <si>
    <t>1160670</t>
  </si>
  <si>
    <t>19/10/22</t>
  </si>
  <si>
    <t>ירושלים הנ אגח יח- ירושלים הנפקות</t>
  </si>
  <si>
    <t>1182054</t>
  </si>
  <si>
    <t>513682146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</si>
  <si>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</si>
  <si>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</si>
  <si>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</si>
  <si>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</si>
  <si>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</si>
  <si>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</si>
  <si>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</si>
  <si>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11/12/22</t>
  </si>
  <si>
    <t>סלע נדל"ן אג"ח 2- סלע קפיטל נדל"ן</t>
  </si>
  <si>
    <t>1132927</t>
  </si>
  <si>
    <t>513992529</t>
  </si>
  <si>
    <t>Aa3.il</t>
  </si>
  <si>
    <t>22/05/22</t>
  </si>
  <si>
    <t>סלע נדלן  אגח ד- סלע קפיטל נדל"ן</t>
  </si>
  <si>
    <t>1167147</t>
  </si>
  <si>
    <t>אלדן תחבו אגח ז- אלדן תחבורה</t>
  </si>
  <si>
    <t>510454333</t>
  </si>
  <si>
    <t>ilA+</t>
  </si>
  <si>
    <t>23/10/22</t>
  </si>
  <si>
    <t>אלון רבוע אגח ז- אלון רבוע כחול</t>
  </si>
  <si>
    <t>1183979</t>
  </si>
  <si>
    <t>520042847</t>
  </si>
  <si>
    <t>השקעה ואחזקות</t>
  </si>
  <si>
    <t>08/09/22</t>
  </si>
  <si>
    <t>גירון     אגח ו- גירון פיתוח</t>
  </si>
  <si>
    <t>1139849</t>
  </si>
  <si>
    <t>520044520</t>
  </si>
  <si>
    <t>A1.il</t>
  </si>
  <si>
    <t>גירון  אגח ח- גירון פיתוח</t>
  </si>
  <si>
    <t>1183151</t>
  </si>
  <si>
    <t>17/11/22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</si>
  <si>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</si>
  <si>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</si>
  <si>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</si>
  <si>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</si>
  <si>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</si>
  <si>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</si>
  <si>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</si>
  <si>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</si>
  <si>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</si>
  <si>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21/07/22</t>
  </si>
  <si>
    <t>מגה אור  אגח  י- מגה אור</t>
  </si>
  <si>
    <t>1178367</t>
  </si>
  <si>
    <t>04/12/22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</si>
  <si>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</si>
  <si>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</si>
  <si>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</si>
  <si>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</si>
  <si>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</si>
  <si>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</si>
  <si>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</si>
  <si>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</si>
  <si>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</si>
  <si>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1175660</t>
  </si>
  <si>
    <t>07/06/22</t>
  </si>
  <si>
    <t>מימון ישיר אגח ה- מימון ישיר קב</t>
  </si>
  <si>
    <t>22/08/22</t>
  </si>
  <si>
    <t>מימון ישיר אגחג</t>
  </si>
  <si>
    <t>1171214</t>
  </si>
  <si>
    <t>26/04/21</t>
  </si>
  <si>
    <t>מימון ישיר אגחו- מימון ישיר קב</t>
  </si>
  <si>
    <t>1191659</t>
  </si>
  <si>
    <t>08/12/22</t>
  </si>
  <si>
    <t>אדגר      אגח י- אדגר השקעות</t>
  </si>
  <si>
    <t>1820208</t>
  </si>
  <si>
    <t>520035171</t>
  </si>
  <si>
    <t>נדלן מניב בחו"ל</t>
  </si>
  <si>
    <t>A2.il</t>
  </si>
  <si>
    <t>אדגר אגח יא</t>
  </si>
  <si>
    <t>19/07/22</t>
  </si>
  <si>
    <t>ilA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</si>
  <si>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</si>
  <si>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</si>
  <si>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</si>
  <si>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</si>
  <si>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</si>
  <si>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אפריקה נכס אגחח- אפי נכסים</t>
  </si>
  <si>
    <t>1142231</t>
  </si>
  <si>
    <t>25/10/22</t>
  </si>
  <si>
    <t>הכשרת ישוב אג 25- הכשרת הישוב</t>
  </si>
  <si>
    <t>1191527</t>
  </si>
  <si>
    <t>520020116</t>
  </si>
  <si>
    <t>מנרב    אגח  ד- מנרב</t>
  </si>
  <si>
    <t>1550169</t>
  </si>
  <si>
    <t>520034505</t>
  </si>
  <si>
    <t>בנייה</t>
  </si>
  <si>
    <t>23/11/22</t>
  </si>
  <si>
    <t>שיכון ובינוי אג8- שיכון ובינוי</t>
  </si>
  <si>
    <t>1135888</t>
  </si>
  <si>
    <t>520036104</t>
  </si>
  <si>
    <t>ג'י סיטי  אג"ח 12- ג'י סיטי</t>
  </si>
  <si>
    <t>1260603</t>
  </si>
  <si>
    <t>520033234</t>
  </si>
  <si>
    <t>ilA-</t>
  </si>
  <si>
    <t>ג'י סיטי אגח טז- ג'י סיטי</t>
  </si>
  <si>
    <t>1260785</t>
  </si>
  <si>
    <t>A3.il</t>
  </si>
  <si>
    <t>01/12/22</t>
  </si>
  <si>
    <t>ג'י סיטי אגח יד- ג'י סיטי</t>
  </si>
  <si>
    <t>1260736</t>
  </si>
  <si>
    <t>מגוריט    אגח ד- מגוריט</t>
  </si>
  <si>
    <t>1185834</t>
  </si>
  <si>
    <t>515434074</t>
  </si>
  <si>
    <t>מגוריט אגח ב- מגוריט</t>
  </si>
  <si>
    <t>1168350</t>
  </si>
  <si>
    <t>27/01/22</t>
  </si>
  <si>
    <t>מגוריט אגח ג- מגוריט</t>
  </si>
  <si>
    <t>בראק אן.וי אג"ח 2- בראק אן וי</t>
  </si>
  <si>
    <t>1128347</t>
  </si>
  <si>
    <t>34250659</t>
  </si>
  <si>
    <t>ilBBB+</t>
  </si>
  <si>
    <t>מישורים אגח ט- מישורים</t>
  </si>
  <si>
    <t>1178797</t>
  </si>
  <si>
    <t>511491839</t>
  </si>
  <si>
    <t>Baa1.il</t>
  </si>
  <si>
    <t>18/10/21</t>
  </si>
  <si>
    <t>דיסקונט הש אג6- דיסקונט השקעות</t>
  </si>
  <si>
    <t>6390207</t>
  </si>
  <si>
    <t>520023896</t>
  </si>
  <si>
    <t>ilBBB</t>
  </si>
  <si>
    <t>16/06/22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</si>
  <si>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</si>
  <si>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</si>
  <si>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</si>
  <si>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</si>
  <si>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</si>
  <si>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</si>
  <si>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</si>
  <si>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</si>
  <si>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24/10/22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</si>
  <si>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</si>
  <si>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</si>
  <si>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</si>
  <si>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</si>
  <si>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</si>
  <si>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</si>
  <si>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22/11/22</t>
  </si>
  <si>
    <t>חנן מור אגח טו- חנן מור</t>
  </si>
  <si>
    <t>1189851</t>
  </si>
  <si>
    <t>22/09/22</t>
  </si>
  <si>
    <t>לוזון קבוצה אג 8- לוזון קבוצה</t>
  </si>
  <si>
    <t>520039660</t>
  </si>
  <si>
    <t>05/12/22</t>
  </si>
  <si>
    <t>מניבים ריט אג"ח 1- מניבים ריט</t>
  </si>
  <si>
    <t>1140581</t>
  </si>
  <si>
    <t>515327120</t>
  </si>
  <si>
    <t>27/10/22</t>
  </si>
  <si>
    <t>מניבים ריט אגח ג- מניבים ריט</t>
  </si>
  <si>
    <t>04/07/22</t>
  </si>
  <si>
    <t>משק אנרג  אגח א</t>
  </si>
  <si>
    <t>1169531</t>
  </si>
  <si>
    <t>516167343</t>
  </si>
  <si>
    <t>31/07/22</t>
  </si>
  <si>
    <t>נופר אנרג אגח א- נופר אנרג'י</t>
  </si>
  <si>
    <t>514599943</t>
  </si>
  <si>
    <t>נתנאל גרופ אגח י- דל סחירות מרווח הוגן- נתנאל גרופ</t>
  </si>
  <si>
    <t>4210175</t>
  </si>
  <si>
    <t>520039074</t>
  </si>
  <si>
    <t>סולאיר אגח א- סולאיר</t>
  </si>
  <si>
    <t>1183730</t>
  </si>
  <si>
    <t>516046307</t>
  </si>
  <si>
    <t>12/12/22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</si>
  <si>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</si>
  <si>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</si>
  <si>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</si>
  <si>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</si>
  <si>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</si>
  <si>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</si>
  <si>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</si>
  <si>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תנופורט  אגח ב- תנופורט</t>
  </si>
  <si>
    <t>1189919</t>
  </si>
  <si>
    <t>511519829</t>
  </si>
  <si>
    <t>דיסקונט מנפיקים אג"ח יג</t>
  </si>
  <si>
    <t>7480155</t>
  </si>
  <si>
    <t>520029935</t>
  </si>
  <si>
    <t>28/09/22</t>
  </si>
  <si>
    <t>לאומי   אגח 178- לאומי</t>
  </si>
  <si>
    <t>6040323</t>
  </si>
  <si>
    <t>21/03/22</t>
  </si>
  <si>
    <t>לאומי אג"ח 180- לאומי</t>
  </si>
  <si>
    <t>6040422</t>
  </si>
  <si>
    <t>לאומי מסחרי 1- לאומי</t>
  </si>
  <si>
    <t>6040612</t>
  </si>
  <si>
    <t>27/03/22</t>
  </si>
  <si>
    <t>לאומי מסחרי 3- לאומי</t>
  </si>
  <si>
    <t>1189364</t>
  </si>
  <si>
    <t>12/09/22</t>
  </si>
  <si>
    <t>חשמל     אגח 26- חשמל</t>
  </si>
  <si>
    <t>6000202</t>
  </si>
  <si>
    <t>פועלים הנפקות הת 16- פועלים הנפקות</t>
  </si>
  <si>
    <t>1940550</t>
  </si>
  <si>
    <t>תעשיה אוירית אג"ח 4</t>
  </si>
  <si>
    <t>1133131</t>
  </si>
  <si>
    <t>520027194</t>
  </si>
  <si>
    <t>ביטחוניות</t>
  </si>
  <si>
    <t>13/02/22</t>
  </si>
  <si>
    <t>אקויטל    אגח 2- אקויטל</t>
  </si>
  <si>
    <t>7550122</t>
  </si>
  <si>
    <t>520030859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</si>
  <si>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</si>
  <si>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</si>
  <si>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</si>
  <si>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</si>
  <si>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</si>
  <si>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</si>
  <si>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טאואר     אגח ז</t>
  </si>
  <si>
    <t>1138494</t>
  </si>
  <si>
    <t>520041997</t>
  </si>
  <si>
    <t>מוליכים למחצה</t>
  </si>
  <si>
    <t>14/03/22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</si>
  <si>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</si>
  <si>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</si>
  <si>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</si>
  <si>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</si>
  <si>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</si>
  <si>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</si>
  <si>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</si>
  <si>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</si>
  <si>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27/04/22</t>
  </si>
  <si>
    <t>אלקטרה צריכה אגח א- אלקטרה צריכה</t>
  </si>
  <si>
    <t>520039967</t>
  </si>
  <si>
    <t>רשתות שיווק</t>
  </si>
  <si>
    <t>20/12/22</t>
  </si>
  <si>
    <t>דה זראסאי אגח ג- דה זראסאי גרופ</t>
  </si>
  <si>
    <t>1137975</t>
  </si>
  <si>
    <t>11/08/22</t>
  </si>
  <si>
    <t>יוניברסל  אגח ד- יוניברסל מוטורס</t>
  </si>
  <si>
    <t>1172253</t>
  </si>
  <si>
    <t>27/06/22</t>
  </si>
  <si>
    <t>יוניברסל אגח ב- יוניברסל מוטורס</t>
  </si>
  <si>
    <t>1141647</t>
  </si>
  <si>
    <t>ירושלים הנ נע"מ 2- ירושלים הנפקות</t>
  </si>
  <si>
    <t>1185560</t>
  </si>
  <si>
    <t>03/04/22</t>
  </si>
  <si>
    <t>מגדל הון  אגח ד- מגדל ביטוח הון</t>
  </si>
  <si>
    <t>1137033</t>
  </si>
  <si>
    <t>513230029</t>
  </si>
  <si>
    <t>ביטוח</t>
  </si>
  <si>
    <t>פורמולה אג"ח 1- פורמולה מערכות</t>
  </si>
  <si>
    <t>2560142</t>
  </si>
  <si>
    <t>520036690</t>
  </si>
  <si>
    <t>שרותי מידע</t>
  </si>
  <si>
    <t>22/03/22</t>
  </si>
  <si>
    <t>פורמולה אג"ח ג'- פורמולה מערכות</t>
  </si>
  <si>
    <t>קרסו  אגח ד- קרסו מוטורס</t>
  </si>
  <si>
    <t>514065283</t>
  </si>
  <si>
    <t>קרסו אגח ב- קרסו מוטורס</t>
  </si>
  <si>
    <t>1139591</t>
  </si>
  <si>
    <t>אמ.ג'יג'י אגח ב- אמ.ג'י.ג'י</t>
  </si>
  <si>
    <t>1160811</t>
  </si>
  <si>
    <t>1981143</t>
  </si>
  <si>
    <t>16/11/22</t>
  </si>
  <si>
    <t>דמרי אג"ח 6- דמרי</t>
  </si>
  <si>
    <t>1136936</t>
  </si>
  <si>
    <t>511399388</t>
  </si>
  <si>
    <t>25/10/21</t>
  </si>
  <si>
    <t>טמפו משקאות אג2</t>
  </si>
  <si>
    <t>1133511</t>
  </si>
  <si>
    <t>513682625</t>
  </si>
  <si>
    <t>מזון</t>
  </si>
  <si>
    <t>08/02/22</t>
  </si>
  <si>
    <t>מגדל הון אג"ח 3- מגדל ביטוח הון</t>
  </si>
  <si>
    <t>1135862</t>
  </si>
  <si>
    <t>11/07/22</t>
  </si>
  <si>
    <t>מגה אור נעמ 2- מגה אור</t>
  </si>
  <si>
    <t>1187830</t>
  </si>
  <si>
    <t>ממן אגח ב- ממן</t>
  </si>
  <si>
    <t>2380046</t>
  </si>
  <si>
    <t>520036435</t>
  </si>
  <si>
    <t>08/03/22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</si>
  <si>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</si>
  <si>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</si>
  <si>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</si>
  <si>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</si>
  <si>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</si>
  <si>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</si>
  <si>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פתאל אג2- פתאל אירופה</t>
  </si>
  <si>
    <t>1140854</t>
  </si>
  <si>
    <t>515328250</t>
  </si>
  <si>
    <t>27/01/20</t>
  </si>
  <si>
    <t>אלון רבוע אגח ד- אלון רבוע כחול</t>
  </si>
  <si>
    <t>1139583</t>
  </si>
  <si>
    <t>26/04/22</t>
  </si>
  <si>
    <t>אנלייט אנ אגח ד- אנלייט אנרגיה</t>
  </si>
  <si>
    <t>7200256</t>
  </si>
  <si>
    <t>520041146</t>
  </si>
  <si>
    <t>01/08/21</t>
  </si>
  <si>
    <t>אנלייט אנר אג ג- אנלייט אנרגיה</t>
  </si>
  <si>
    <t>7200249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</si>
  <si>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</si>
  <si>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</si>
  <si>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</si>
  <si>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</si>
  <si>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</si>
  <si>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</si>
  <si>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</si>
  <si>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</si>
  <si>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</si>
  <si>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</si>
  <si>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ג'נריישן קפ אגח א- ג'נריישן קפיטל</t>
  </si>
  <si>
    <t>1166222</t>
  </si>
  <si>
    <t>הרץ פרופר אגח ב- הרץ פרופרטיס</t>
  </si>
  <si>
    <t>1184753</t>
  </si>
  <si>
    <t>1957081</t>
  </si>
  <si>
    <t>ויקטורי   אגח א- ויקטורי</t>
  </si>
  <si>
    <t>1136126</t>
  </si>
  <si>
    <t>514068980</t>
  </si>
  <si>
    <t>נאוי אגח ה- נאוי</t>
  </si>
  <si>
    <t>2080257</t>
  </si>
  <si>
    <t>520036070</t>
  </si>
  <si>
    <t>סלקום אגח יב- סלקום</t>
  </si>
  <si>
    <t>511930125</t>
  </si>
  <si>
    <t>פנינסולה אגח ג- פנינסולה</t>
  </si>
  <si>
    <t>3330222</t>
  </si>
  <si>
    <t>520033713</t>
  </si>
  <si>
    <t>31/05/21</t>
  </si>
  <si>
    <t>פרשקובסקי אגח יד- פרשקובסקי</t>
  </si>
  <si>
    <t>1183623</t>
  </si>
  <si>
    <t>513817817</t>
  </si>
  <si>
    <t>פתאל אירו אגח ד- פתאל אירופה</t>
  </si>
  <si>
    <t>1168038</t>
  </si>
  <si>
    <t>11/08/20</t>
  </si>
  <si>
    <t>אאורה אג"ח י"ב- אאורה</t>
  </si>
  <si>
    <t>3730454</t>
  </si>
  <si>
    <t>520038274</t>
  </si>
  <si>
    <t>אאורה אגח יד- אאורה</t>
  </si>
  <si>
    <t>3730488</t>
  </si>
  <si>
    <t>אוריין    אגח ב- אוריין</t>
  </si>
  <si>
    <t>1143379</t>
  </si>
  <si>
    <t>511068256</t>
  </si>
  <si>
    <t>31/03/22</t>
  </si>
  <si>
    <t>אורשי  אגח ג- אורשי</t>
  </si>
  <si>
    <t>1170372</t>
  </si>
  <si>
    <t>513547224</t>
  </si>
  <si>
    <t>15/03/22</t>
  </si>
  <si>
    <t>אלקטרה נדלן אגח ה- אלקטרה נדל"ן</t>
  </si>
  <si>
    <t>1138593</t>
  </si>
  <si>
    <t>510607328</t>
  </si>
  <si>
    <t>30/03/22</t>
  </si>
  <si>
    <t>אסאר אקורד אגח א- אס.אר אקורד</t>
  </si>
  <si>
    <t>520038670</t>
  </si>
  <si>
    <t>10/08/22</t>
  </si>
  <si>
    <t>אפקון החזקות אג"ח א- אפקון החזקות</t>
  </si>
  <si>
    <t>5780135</t>
  </si>
  <si>
    <t>520033473</t>
  </si>
  <si>
    <t>20/01/20</t>
  </si>
  <si>
    <t>הרץ פרופר אגח א- הרץ פרופרטיס</t>
  </si>
  <si>
    <t>1142603</t>
  </si>
  <si>
    <t>03/07/22</t>
  </si>
  <si>
    <t>מלרן  אגח ד- מלרן פרוייקטים</t>
  </si>
  <si>
    <t>1186865</t>
  </si>
  <si>
    <t>514097591</t>
  </si>
  <si>
    <t>06/06/22</t>
  </si>
  <si>
    <t>מלרן אגח ג- מלרן פרוייקטים</t>
  </si>
  <si>
    <t>1180058</t>
  </si>
  <si>
    <t>30/12/21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</si>
  <si>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</si>
  <si>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</si>
  <si>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</si>
  <si>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</si>
  <si>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</si>
  <si>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</si>
  <si>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09/11/21</t>
  </si>
  <si>
    <t>פתאל החזקות אגח ג- פתאל החזקות</t>
  </si>
  <si>
    <t>1161785</t>
  </si>
  <si>
    <t>512607888</t>
  </si>
  <si>
    <t>מלונאות ותיירות</t>
  </si>
  <si>
    <t>צרפתי     אגח ט- צרפתי</t>
  </si>
  <si>
    <t>4250197</t>
  </si>
  <si>
    <t>520039090</t>
  </si>
  <si>
    <t>צרפתי    אגח יא</t>
  </si>
  <si>
    <t>4250254</t>
  </si>
  <si>
    <t>02/02/22</t>
  </si>
  <si>
    <t>אמ.די.ג'י אגח ה- .אמ.די.ג'י</t>
  </si>
  <si>
    <t>1840550</t>
  </si>
  <si>
    <t>דלק קב   אגח לד- דלק קבוצה</t>
  </si>
  <si>
    <t>1143361</t>
  </si>
  <si>
    <t>520044322</t>
  </si>
  <si>
    <t>דלק קבוצה אג31- דלק קבוצה</t>
  </si>
  <si>
    <t>1134790</t>
  </si>
  <si>
    <t>צמח המרמן אג5- צמח המרמן</t>
  </si>
  <si>
    <t>1151125</t>
  </si>
  <si>
    <t>512531203</t>
  </si>
  <si>
    <t>אורון  אגח ב- אורון קבוצה</t>
  </si>
  <si>
    <t>513432765</t>
  </si>
  <si>
    <t>Baa2.il</t>
  </si>
  <si>
    <t>דיסק השק  אגח י- דיסקונט השקעות</t>
  </si>
  <si>
    <t>6390348</t>
  </si>
  <si>
    <t>אול-יר    אגח ה- אול-יר</t>
  </si>
  <si>
    <t>1143304</t>
  </si>
  <si>
    <t>1841580</t>
  </si>
  <si>
    <t>04/12/19</t>
  </si>
  <si>
    <t>אול-יר אגח ג- אול-יר</t>
  </si>
  <si>
    <t>1140136</t>
  </si>
  <si>
    <t>25/09/19</t>
  </si>
  <si>
    <t>אלומה אגח א- אלומה</t>
  </si>
  <si>
    <t>1190917</t>
  </si>
  <si>
    <t>516214871</t>
  </si>
  <si>
    <t>אלומיי אג"ח ג</t>
  </si>
  <si>
    <t>1159375</t>
  </si>
  <si>
    <t>520039868</t>
  </si>
  <si>
    <t>29/11/22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</si>
  <si>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</si>
  <si>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</si>
  <si>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</si>
  <si>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</si>
  <si>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</si>
  <si>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12/05/22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</si>
  <si>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</si>
  <si>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</si>
  <si>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</si>
  <si>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</si>
  <si>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</si>
  <si>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</si>
  <si>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23/11/21</t>
  </si>
  <si>
    <t>בי קומיונק אגח ו- בי קומיונקיישנס</t>
  </si>
  <si>
    <t>1178151</t>
  </si>
  <si>
    <t>13/12/21</t>
  </si>
  <si>
    <t>ברוקלנד אגח ב- ברוקלנד</t>
  </si>
  <si>
    <t>1136993</t>
  </si>
  <si>
    <t>1814237</t>
  </si>
  <si>
    <t>12/06/18</t>
  </si>
  <si>
    <t>512623950</t>
  </si>
  <si>
    <t>מתכת ומוצרי בניה</t>
  </si>
  <si>
    <t>גאון אחזקות אגח ג- גאון אחזקות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</si>
  <si>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</si>
  <si>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</si>
  <si>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</si>
  <si>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</si>
  <si>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</si>
  <si>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דלק קב אגח לו- דלק קבוצה</t>
  </si>
  <si>
    <t>וויי בוקס אגח ד- וויי-בוקס</t>
  </si>
  <si>
    <t>4860193</t>
  </si>
  <si>
    <t>520038688</t>
  </si>
  <si>
    <t>21/06/22</t>
  </si>
  <si>
    <t>חנן מור אגח יג- חנן מור</t>
  </si>
  <si>
    <t>1181502</t>
  </si>
  <si>
    <t>08/11/21</t>
  </si>
  <si>
    <t>חנן מור אגח יד- חנן מור</t>
  </si>
  <si>
    <t>1181510</t>
  </si>
  <si>
    <t>ישראל קנדה אגח ז- ישראל קנדה</t>
  </si>
  <si>
    <t>4340212</t>
  </si>
  <si>
    <t>520039298</t>
  </si>
  <si>
    <t>02/01/22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</si>
  <si>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</si>
  <si>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</si>
  <si>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</si>
  <si>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</si>
  <si>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</si>
  <si>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</si>
  <si>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07/12/21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</si>
  <si>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</si>
  <si>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</si>
  <si>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</si>
  <si>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</si>
  <si>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</si>
  <si>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</si>
  <si>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</si>
  <si>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</si>
  <si>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</si>
  <si>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</si>
  <si>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</si>
  <si>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</si>
  <si>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</si>
  <si>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</si>
  <si>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</si>
  <si>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רבל אג ב- דל סחירות מרווח הוגן- רבל</t>
  </si>
  <si>
    <t>1142769</t>
  </si>
  <si>
    <t>513506329</t>
  </si>
  <si>
    <t>04/08/22</t>
  </si>
  <si>
    <t>520039959</t>
  </si>
  <si>
    <t>20/07/22</t>
  </si>
  <si>
    <t>רוטשטיין  אגח י- רוטשטיין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</si>
  <si>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</si>
  <si>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</si>
  <si>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</si>
  <si>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</si>
  <si>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</si>
  <si>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</si>
  <si>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</si>
  <si>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</si>
  <si>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</si>
  <si>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</si>
  <si>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</si>
  <si>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21/11/22</t>
  </si>
  <si>
    <t>דלק תמלוגים אג"ח א- תומר אנרגיה</t>
  </si>
  <si>
    <t>1147479</t>
  </si>
  <si>
    <t>514837111</t>
  </si>
  <si>
    <t>08/07/20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</si>
  <si>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</si>
  <si>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</si>
  <si>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</si>
  <si>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</si>
  <si>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</si>
  <si>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</si>
  <si>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03/02/22</t>
  </si>
  <si>
    <t>תמר פטרו  אגח א- תמר פטרוליום</t>
  </si>
  <si>
    <t>1141332</t>
  </si>
  <si>
    <t>515334662</t>
  </si>
  <si>
    <t>בזן אג"ח 6- בתי זיקוק</t>
  </si>
  <si>
    <t>2590396</t>
  </si>
  <si>
    <t>520036658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</si>
  <si>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</si>
  <si>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</si>
  <si>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</si>
  <si>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</si>
  <si>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</si>
  <si>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</si>
  <si>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</si>
  <si>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</si>
  <si>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</si>
  <si>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06/07/21</t>
  </si>
  <si>
    <t>סה"כ אחר</t>
  </si>
  <si>
    <t>LUMIIT 5.125 27/07/27- לאומי</t>
  </si>
  <si>
    <t>IL0060406878</t>
  </si>
  <si>
    <t>בלומברג</t>
  </si>
  <si>
    <t>Banks</t>
  </si>
  <si>
    <t>A</t>
  </si>
  <si>
    <t>S&amp;P</t>
  </si>
  <si>
    <t>LVIATH  6.125 30/06/25- LEVIATHAN BOND LTD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</si>
  <si>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</si>
  <si>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</si>
  <si>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</si>
  <si>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</si>
  <si>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</si>
  <si>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</si>
  <si>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</si>
  <si>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</si>
  <si>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</si>
  <si>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</si>
  <si>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</si>
  <si>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</si>
  <si>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Fitch</t>
  </si>
  <si>
    <t>TAISEM 4.375 22/07/27- TSMC GLOBAL</t>
  </si>
  <si>
    <t>USG91139AK43</t>
  </si>
  <si>
    <t>5345</t>
  </si>
  <si>
    <t>Technology Hardware &amp; Equip</t>
  </si>
  <si>
    <t>AA-</t>
  </si>
  <si>
    <t>AMZM 4.55 01/12/27- AMAZON</t>
  </si>
  <si>
    <t>US023135CP90</t>
  </si>
  <si>
    <t>4865</t>
  </si>
  <si>
    <t>Retailing</t>
  </si>
  <si>
    <t>A1</t>
  </si>
  <si>
    <t>Moodys</t>
  </si>
  <si>
    <t>British Airways 2.9 15/03/35- British Airways</t>
  </si>
  <si>
    <t>US11042CAA80</t>
  </si>
  <si>
    <t>5288</t>
  </si>
  <si>
    <t>Airlines</t>
  </si>
  <si>
    <t>20/07/21</t>
  </si>
  <si>
    <t>EBAY 2.7 11/03/30- EBAY</t>
  </si>
  <si>
    <t>US278642AW32</t>
  </si>
  <si>
    <t>5335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</si>
  <si>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</si>
  <si>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</si>
  <si>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</si>
  <si>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</si>
  <si>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</si>
  <si>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</si>
  <si>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</si>
  <si>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</si>
  <si>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</si>
  <si>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</si>
  <si>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</si>
  <si>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</si>
  <si>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</si>
  <si>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</si>
  <si>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</si>
  <si>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</si>
  <si>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</si>
  <si>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</si>
  <si>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</si>
  <si>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</si>
  <si>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</si>
  <si>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</si>
  <si>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</si>
  <si>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</si>
  <si>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</si>
  <si>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</si>
  <si>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</si>
  <si>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</si>
  <si>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</si>
  <si>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</si>
  <si>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</si>
  <si>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</si>
  <si>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Real Estate</t>
  </si>
  <si>
    <t>11/03/22</t>
  </si>
  <si>
    <t>DINO 4.5 01/10/30- HF SINCLAIR</t>
  </si>
  <si>
    <t>US403949AC48</t>
  </si>
  <si>
    <t>5334</t>
  </si>
  <si>
    <t>DKS 3.15 15/01/2032- DICK'S Sporting Goods</t>
  </si>
  <si>
    <t>US253393AF94</t>
  </si>
  <si>
    <t>5353</t>
  </si>
  <si>
    <t>Baa3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</si>
  <si>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</si>
  <si>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</si>
  <si>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</si>
  <si>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</si>
  <si>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</si>
  <si>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</si>
  <si>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VTRS 2.3 22/06/27- VIATRIS</t>
  </si>
  <si>
    <t>US92556VAC00</t>
  </si>
  <si>
    <t>5247</t>
  </si>
  <si>
    <t>06/10/22</t>
  </si>
  <si>
    <t>ATRSAV 2.625 05/09/27- ATRIUM</t>
  </si>
  <si>
    <t>XS2294495838</t>
  </si>
  <si>
    <t>4595</t>
  </si>
  <si>
    <t>Other</t>
  </si>
  <si>
    <t>Ba2</t>
  </si>
  <si>
    <t>ENOIGA 4.5 30/03/28</t>
  </si>
  <si>
    <t>IL0011736571</t>
  </si>
  <si>
    <t>10758801</t>
  </si>
  <si>
    <t>09/03/21</t>
  </si>
  <si>
    <t>PRGO 4.375 15/03/26- PERRIGO FINANCE</t>
  </si>
  <si>
    <t>US71429MAB19</t>
  </si>
  <si>
    <t>5221</t>
  </si>
  <si>
    <t>DAN 4.5 15/02/2032- DANA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</si>
  <si>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</si>
  <si>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</si>
  <si>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</si>
  <si>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</si>
  <si>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</si>
  <si>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</si>
  <si>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</si>
  <si>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</si>
  <si>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</si>
  <si>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</si>
  <si>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</si>
  <si>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</si>
  <si>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</si>
  <si>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</si>
  <si>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</si>
  <si>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</si>
  <si>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</si>
  <si>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</si>
  <si>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</si>
  <si>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</si>
  <si>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</si>
  <si>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</si>
  <si>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</si>
  <si>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</si>
  <si>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</si>
  <si>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</si>
  <si>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</si>
  <si>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</si>
  <si>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</si>
  <si>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</si>
  <si>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</si>
  <si>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</si>
  <si>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</si>
  <si>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</si>
  <si>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</si>
  <si>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</si>
  <si>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</si>
  <si>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</si>
  <si>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</si>
  <si>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</si>
  <si>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</si>
  <si>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</si>
  <si>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</si>
  <si>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</si>
  <si>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</si>
  <si>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</si>
  <si>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</si>
  <si>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</si>
  <si>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</si>
  <si>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</si>
  <si>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</si>
  <si>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</si>
  <si>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</si>
  <si>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</si>
  <si>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</si>
  <si>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</si>
  <si>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</si>
  <si>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</si>
  <si>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520003781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</si>
  <si>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</si>
  <si>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</si>
  <si>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</si>
  <si>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</si>
  <si>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</si>
  <si>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</si>
  <si>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</si>
  <si>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</si>
  <si>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</si>
  <si>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</si>
  <si>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</si>
  <si>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</si>
  <si>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</si>
  <si>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</si>
  <si>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</si>
  <si>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</si>
  <si>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</si>
  <si>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</si>
  <si>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</si>
  <si>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</si>
  <si>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</si>
  <si>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</si>
  <si>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</si>
  <si>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</si>
  <si>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</si>
  <si>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</si>
  <si>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פז נפט- פז נפט</t>
  </si>
  <si>
    <t>1100007</t>
  </si>
  <si>
    <t>510216054</t>
  </si>
  <si>
    <t>אנלייט אנרגיה- אנלייט אנרגיה</t>
  </si>
  <si>
    <t>720011</t>
  </si>
  <si>
    <t>דוראל אנרגיה- דוראל אנרגיה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</si>
  <si>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</si>
  <si>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</si>
  <si>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</si>
  <si>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</si>
  <si>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</si>
  <si>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</si>
  <si>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</si>
  <si>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</si>
  <si>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</si>
  <si>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</si>
  <si>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</si>
  <si>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</si>
  <si>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</si>
  <si>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</si>
  <si>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</si>
  <si>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</si>
  <si>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</si>
  <si>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</si>
  <si>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</si>
  <si>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</si>
  <si>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</si>
  <si>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</si>
  <si>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פרשקובסקי- פרשקובסקי</t>
  </si>
  <si>
    <t>1102128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</si>
  <si>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</si>
  <si>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</si>
  <si>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</si>
  <si>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</si>
  <si>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</si>
  <si>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</si>
  <si>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</si>
  <si>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</si>
  <si>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</si>
  <si>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</si>
  <si>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</si>
  <si>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</si>
  <si>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</si>
  <si>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</si>
  <si>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</si>
  <si>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</si>
  <si>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</si>
  <si>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</si>
  <si>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</si>
  <si>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</si>
  <si>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</si>
  <si>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</si>
  <si>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</si>
  <si>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</si>
  <si>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</si>
  <si>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</si>
  <si>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</si>
  <si>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</si>
  <si>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</si>
  <si>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</si>
  <si>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</si>
  <si>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בנייה</t>
  </si>
  <si>
    <t>1132356</t>
  </si>
  <si>
    <t>515001659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</si>
  <si>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</si>
  <si>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</si>
  <si>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</si>
  <si>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</si>
  <si>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</si>
  <si>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</si>
  <si>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520043720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</si>
  <si>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</si>
  <si>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</si>
  <si>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</si>
  <si>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</si>
  <si>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</si>
  <si>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</si>
  <si>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</si>
  <si>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</si>
  <si>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</si>
  <si>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</si>
  <si>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כחול נדל"ן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</si>
  <si>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</si>
  <si>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</si>
  <si>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</si>
  <si>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</si>
  <si>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</si>
  <si>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</si>
  <si>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</si>
  <si>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</si>
  <si>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</si>
  <si>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</si>
  <si>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</si>
  <si>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</si>
  <si>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</si>
  <si>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</si>
  <si>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</si>
  <si>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</si>
  <si>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</si>
  <si>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</si>
  <si>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</si>
  <si>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</si>
  <si>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</si>
  <si>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</si>
  <si>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</si>
  <si>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</si>
  <si>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</si>
  <si>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</si>
  <si>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מטריקס- מטריקס</t>
  </si>
  <si>
    <t>445015</t>
  </si>
  <si>
    <t>520039413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</si>
  <si>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</si>
  <si>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</si>
  <si>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</si>
  <si>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</si>
  <si>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</si>
  <si>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</si>
  <si>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</si>
  <si>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</si>
  <si>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</si>
  <si>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</si>
  <si>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</si>
  <si>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</si>
  <si>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</si>
  <si>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</si>
  <si>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</si>
  <si>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</si>
  <si>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</si>
  <si>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</si>
  <si>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</si>
  <si>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</si>
  <si>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</si>
  <si>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</si>
  <si>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</si>
  <si>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</si>
  <si>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</si>
  <si>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</si>
  <si>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</si>
  <si>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</si>
  <si>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</si>
  <si>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</si>
  <si>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</si>
  <si>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</si>
  <si>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</si>
  <si>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משק אנרגיה- משק אנרגיה</t>
  </si>
  <si>
    <t>1166974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</si>
  <si>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</si>
  <si>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</si>
  <si>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</si>
  <si>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</si>
  <si>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</si>
  <si>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</si>
  <si>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</si>
  <si>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</si>
  <si>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</si>
  <si>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פנינסולה- פנינסולה</t>
  </si>
  <si>
    <t>333013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</si>
  <si>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</si>
  <si>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</si>
  <si>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</si>
  <si>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</si>
  <si>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</si>
  <si>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</si>
  <si>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אימאג'סט- 'אימאג'סט אינט</t>
  </si>
  <si>
    <t>1183813</t>
  </si>
  <si>
    <t>512737560</t>
  </si>
  <si>
    <t>חנן מור- חנן מור</t>
  </si>
  <si>
    <t>1102532</t>
  </si>
  <si>
    <t>צמח המרמן- צמח המרמן</t>
  </si>
  <si>
    <t>1104058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</si>
  <si>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</si>
  <si>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</si>
  <si>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</si>
  <si>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</si>
  <si>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</si>
  <si>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</si>
  <si>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</si>
  <si>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</si>
  <si>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</si>
  <si>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</si>
  <si>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</si>
  <si>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</si>
  <si>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</si>
  <si>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</si>
  <si>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</si>
  <si>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</si>
  <si>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</si>
  <si>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</si>
  <si>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</si>
  <si>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</si>
  <si>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</si>
  <si>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</si>
  <si>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</si>
  <si>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</si>
  <si>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</si>
  <si>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</si>
  <si>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</si>
  <si>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</si>
  <si>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</si>
  <si>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</si>
  <si>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</si>
  <si>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</si>
  <si>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</si>
  <si>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</si>
  <si>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</si>
  <si>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</si>
  <si>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</si>
  <si>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</si>
  <si>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</si>
  <si>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</si>
  <si>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</si>
  <si>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</si>
  <si>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</si>
  <si>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</si>
  <si>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</si>
  <si>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</si>
  <si>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</si>
  <si>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</si>
  <si>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</si>
  <si>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</si>
  <si>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</si>
  <si>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</si>
  <si>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</si>
  <si>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</si>
  <si>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</si>
  <si>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</si>
  <si>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</si>
  <si>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</si>
  <si>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</si>
  <si>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</si>
  <si>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</si>
  <si>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</si>
  <si>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קריאטיב מדיה</t>
  </si>
  <si>
    <t>1142355</t>
  </si>
  <si>
    <t>908311</t>
  </si>
  <si>
    <t>ארי נדלן- ארי נדלן</t>
  </si>
  <si>
    <t>366013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</si>
  <si>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</si>
  <si>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</si>
  <si>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</si>
  <si>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</si>
  <si>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</si>
  <si>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</si>
  <si>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</si>
  <si>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</si>
  <si>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</si>
  <si>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</si>
  <si>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</si>
  <si>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</si>
  <si>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</si>
  <si>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</si>
  <si>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</si>
  <si>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</si>
  <si>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</si>
  <si>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</si>
  <si>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</si>
  <si>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</si>
  <si>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</si>
  <si>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</si>
  <si>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</si>
  <si>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</si>
  <si>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</si>
  <si>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</si>
  <si>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</si>
  <si>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</si>
  <si>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</si>
  <si>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</si>
  <si>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</si>
  <si>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</si>
  <si>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</si>
  <si>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</si>
  <si>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</si>
  <si>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</si>
  <si>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</si>
  <si>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</si>
  <si>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</si>
  <si>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</si>
  <si>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</si>
  <si>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</si>
  <si>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</si>
  <si>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</si>
  <si>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</si>
  <si>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</si>
  <si>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</si>
  <si>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</si>
  <si>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</si>
  <si>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</si>
  <si>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</si>
  <si>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NYSE</t>
  </si>
  <si>
    <t>1564</t>
  </si>
  <si>
    <t>INMODE- INMODEMD</t>
  </si>
  <si>
    <t>IL0011595993</t>
  </si>
  <si>
    <t>5297</t>
  </si>
  <si>
    <t>Health Care Equip &amp; Services</t>
  </si>
  <si>
    <t>WIX -  WIX.COM- WIX.COM</t>
  </si>
  <si>
    <t>IL0011301780</t>
  </si>
  <si>
    <t>2275</t>
  </si>
  <si>
    <t>ITURAN LOCATION-US</t>
  </si>
  <si>
    <t>IL0010818685</t>
  </si>
  <si>
    <t>5169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</si>
  <si>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</si>
  <si>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</si>
  <si>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</si>
  <si>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</si>
  <si>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</si>
  <si>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</si>
  <si>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</si>
  <si>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</si>
  <si>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</si>
  <si>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</si>
  <si>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</si>
  <si>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</si>
  <si>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</si>
  <si>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</si>
  <si>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</si>
  <si>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</si>
  <si>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</si>
  <si>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PERRIGO CO PLC-PRGO</t>
  </si>
  <si>
    <t>IE00BGH1M568</t>
  </si>
  <si>
    <t>529592</t>
  </si>
  <si>
    <t>AROUNDTOWN PROP-ALATP- AROUNDTOWN</t>
  </si>
  <si>
    <t>LU1673108939</t>
  </si>
  <si>
    <t>FWB</t>
  </si>
  <si>
    <t>4845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</si>
  <si>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</si>
  <si>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</si>
  <si>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</si>
  <si>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</si>
  <si>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</si>
  <si>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</si>
  <si>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</si>
  <si>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</si>
  <si>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</si>
  <si>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</si>
  <si>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</si>
  <si>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</si>
  <si>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</si>
  <si>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</si>
  <si>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</si>
  <si>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</si>
  <si>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</si>
  <si>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</si>
  <si>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</si>
  <si>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</si>
  <si>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</si>
  <si>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</si>
  <si>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</si>
  <si>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</si>
  <si>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</si>
  <si>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POWERSHARES</t>
  </si>
  <si>
    <t>US46090E1038</t>
  </si>
  <si>
    <t>1290</t>
  </si>
  <si>
    <t>ISHARES CORE MSCI EM</t>
  </si>
  <si>
    <t>IE00BKM4GZ66</t>
  </si>
  <si>
    <t>4601</t>
  </si>
  <si>
    <t>LYXOR ETF S&amp;P 500- LYXOR</t>
  </si>
  <si>
    <t>LU1135865084</t>
  </si>
  <si>
    <t>LSE</t>
  </si>
  <si>
    <t>4617</t>
  </si>
  <si>
    <t>MEUD FP</t>
  </si>
  <si>
    <t>LU0908500753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</si>
  <si>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</si>
  <si>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</si>
  <si>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</si>
  <si>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</si>
  <si>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</si>
  <si>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</si>
  <si>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</si>
  <si>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</si>
  <si>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</si>
  <si>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</si>
  <si>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</si>
  <si>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</si>
  <si>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</si>
  <si>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</si>
  <si>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</si>
  <si>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ביג  אופציה 1 13/12/22- ביג</t>
  </si>
  <si>
    <t>1171024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</si>
  <si>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</si>
  <si>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</si>
  <si>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</si>
  <si>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</si>
  <si>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</si>
  <si>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</si>
  <si>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</si>
  <si>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</si>
  <si>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-GXH3 - 17/03/2023</t>
  </si>
  <si>
    <t>DE000C6LWLQ7</t>
  </si>
  <si>
    <t>DJIA IN - DMH3 - 17/03/23</t>
  </si>
  <si>
    <t>BBG014LXXTT3</t>
  </si>
  <si>
    <t>EURO STOXX 50 - VGH3- 17/03/2023</t>
  </si>
  <si>
    <t>DE000C58X581</t>
  </si>
  <si>
    <t>FTSE 100 - Z H3 - 17/03/2023</t>
  </si>
  <si>
    <t>GB00K0S0MK63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</si>
  <si>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</si>
  <si>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</si>
  <si>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</si>
  <si>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</si>
  <si>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</si>
  <si>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</si>
  <si>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</si>
  <si>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</si>
  <si>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</si>
  <si>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</si>
  <si>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HIF3 -30/01/2023</t>
  </si>
  <si>
    <t>BBG019WQ0MG0</t>
  </si>
  <si>
    <t>NASDAQ 100 MINI - NQH3 - 17/03/2023</t>
  </si>
  <si>
    <t>BBG013ZHH944</t>
  </si>
  <si>
    <t>S&amp;P500 EMINI  ESH3 17/03/23</t>
  </si>
  <si>
    <t>BBG011BQCMM0</t>
  </si>
  <si>
    <t>SPI 200 - XPH3 -16/03/2023</t>
  </si>
  <si>
    <t>BBG012KDHDG9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</si>
  <si>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</si>
  <si>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</si>
  <si>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</si>
  <si>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</si>
  <si>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</si>
  <si>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</si>
  <si>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</si>
  <si>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</si>
  <si>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</si>
  <si>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</si>
  <si>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</si>
  <si>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</si>
  <si>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</si>
  <si>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</si>
  <si>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</si>
  <si>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</si>
  <si>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רש"ת</t>
  </si>
  <si>
    <t>1187335</t>
  </si>
  <si>
    <t>500102868</t>
  </si>
  <si>
    <t>תשת אנרג אגא-רמ</t>
  </si>
  <si>
    <t>1168087</t>
  </si>
  <si>
    <t>520027293</t>
  </si>
  <si>
    <t>17/08/20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</si>
  <si>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</si>
  <si>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</si>
  <si>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</si>
  <si>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</si>
  <si>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</si>
  <si>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</si>
  <si>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</si>
  <si>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</si>
  <si>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</si>
  <si>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</si>
  <si>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</si>
  <si>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</si>
  <si>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</si>
  <si>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</si>
  <si>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</si>
  <si>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</si>
  <si>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</si>
  <si>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</si>
  <si>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18/08/21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</si>
  <si>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</si>
  <si>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</si>
  <si>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</si>
  <si>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</si>
  <si>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</si>
  <si>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</si>
  <si>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</si>
  <si>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</si>
  <si>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</si>
  <si>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איסתא- אופציה לא סחירה 05/01/24- איסתא</t>
  </si>
  <si>
    <t>108107411</t>
  </si>
  <si>
    <t>16/01/22</t>
  </si>
  <si>
    <t>אופציה לא סחירה-הייקון מערכות 01/09/23- הייקון מערכות</t>
  </si>
  <si>
    <t>116994511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</si>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</sst>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9" workbookViewId="0">
      <selection activeCell="H44" sqref="H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28571.786370028942</v>
      </c>
      <c r="D11" s="76">
        <f>C11/$C$42</f>
        <v>4.6575712239476312E-2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128614.5758273</v>
      </c>
      <c r="D13" s="78">
        <f t="shared" ref="D13:D22" si="0">C13/$C$42</f>
        <v>0.20965841603163865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16753.041919248397</v>
      </c>
      <c r="D15" s="78">
        <f t="shared" si="0"/>
        <v>2.7309628087703181E-2</v>
      </c>
    </row>
    <row r="16" spans="1:36">
      <c r="A16" s="10" t="s">
        <v>13</v>
      </c>
      <c r="B16" s="70" t="s">
        <v>19</v>
      </c>
      <c r="C16" s="77">
        <v>242931.84836441721</v>
      </c>
      <c r="D16" s="78">
        <f t="shared" si="0"/>
        <v>0.39601037599434247</v>
      </c>
    </row>
    <row r="17" spans="1:4">
      <c r="A17" s="10" t="s">
        <v>13</v>
      </c>
      <c r="B17" s="70" t="s">
        <v>195</v>
      </c>
      <c r="C17" s="77">
        <v>172240.41742498</v>
      </c>
      <c r="D17" s="78">
        <f t="shared" si="0"/>
        <v>0.28077418800835813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69.120530400000007</v>
      </c>
      <c r="D19" s="78">
        <f t="shared" si="0"/>
        <v>1.1267541665254001E-4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-4177.82967701288</v>
      </c>
      <c r="D21" s="78">
        <f t="shared" si="0"/>
        <v>-6.8104034624244273E-3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367.461867971</v>
      </c>
      <c r="D26" s="78">
        <f t="shared" si="1"/>
        <v>5.9901043637756968E-4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4.8422015890000001</v>
      </c>
      <c r="D29" s="78">
        <f t="shared" si="1"/>
        <v>7.893415724659518E-6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f>'פקדונות מעל 3 חודשים'!M11</f>
        <v>1060.93</v>
      </c>
      <c r="D34" s="78">
        <f t="shared" si="1"/>
        <v>1.7294533056589404E-3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27011.995144484001</v>
      </c>
      <c r="D37" s="78">
        <f t="shared" si="1"/>
        <v>4.4033050526491944E-2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613448.18997340568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3.7530000000000001</v>
      </c>
    </row>
    <row r="48" spans="1:4">
      <c r="C48" t="s">
        <v>120</v>
      </c>
      <c r="D48">
        <v>2.3913000000000002</v>
      </c>
    </row>
    <row r="49" spans="3:4">
      <c r="C49" t="s">
        <v>200</v>
      </c>
      <c r="D49">
        <v>0.45119999999999999</v>
      </c>
    </row>
    <row r="50" spans="3:4">
      <c r="C50" t="s">
        <v>106</v>
      </c>
      <c r="D50">
        <v>3.5190000000000001</v>
      </c>
    </row>
    <row r="51" spans="3:4">
      <c r="C51" t="s">
        <v>113</v>
      </c>
      <c r="D51">
        <v>4.2375999999999996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9" sqref="J19:K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J12+J15</f>
        <v>28571.786370028942</v>
      </c>
      <c r="K11" s="76">
        <f>J11/$J$11</f>
        <v>1</v>
      </c>
      <c r="L11" s="76">
        <f>J11/'סכום נכסי הקרן'!$C$42</f>
        <v>4.6575712239476312E-2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19680.493239999942</v>
      </c>
      <c r="K12" s="80">
        <f t="shared" ref="K12:K30" si="0">J12/$J$11</f>
        <v>0.68880863748317345</v>
      </c>
      <c r="L12" s="80">
        <f>J12/'סכום נכסי הקרן'!$C$42</f>
        <v>3.2081752887482044E-2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19680.493239999942</v>
      </c>
      <c r="K13" s="80">
        <f t="shared" si="0"/>
        <v>0.68880863748317345</v>
      </c>
      <c r="L13" s="80">
        <f>J13/'סכום נכסי הקרן'!$C$42</f>
        <v>3.2081752887482044E-2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16507.96744+3172.52579999994</f>
        <v>19680.493239999942</v>
      </c>
      <c r="K14" s="78">
        <f t="shared" si="0"/>
        <v>0.68880863748317345</v>
      </c>
      <c r="L14" s="78">
        <f>J14/'סכום נכסי הקרן'!$C$42</f>
        <v>3.2081752887482044E-2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8891.2931300290002</v>
      </c>
      <c r="K15" s="80">
        <f t="shared" si="0"/>
        <v>0.31119136251682655</v>
      </c>
      <c r="L15" s="80">
        <f>J15/'סכום נכסי הקרן'!$C$42</f>
        <v>1.449395935199427E-2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2035.44544221</v>
      </c>
      <c r="K16" s="78">
        <f t="shared" si="0"/>
        <v>7.1239698346097433E-2</v>
      </c>
      <c r="L16" s="78">
        <f>J16/'סכום נכסי הקרן'!$C$42</f>
        <v>3.3180396901949308E-3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6677.9829338400004</v>
      </c>
      <c r="K17" s="78">
        <f t="shared" si="0"/>
        <v>0.23372647573919389</v>
      </c>
      <c r="L17" s="78">
        <f>J17/'סכום נכסי הקרן'!$C$42</f>
        <v>1.0885977076775638E-2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120</v>
      </c>
      <c r="H18" s="78">
        <v>0</v>
      </c>
      <c r="I18" s="78">
        <v>0</v>
      </c>
      <c r="J18" s="77">
        <v>108.539457003</v>
      </c>
      <c r="K18" s="78">
        <f t="shared" si="0"/>
        <v>3.7988334225001435E-3</v>
      </c>
      <c r="L18" s="78">
        <f>J18/'סכום נכסי הקרן'!$C$42</f>
        <v>1.7693337233207164E-4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200</v>
      </c>
      <c r="H19" s="78">
        <v>0</v>
      </c>
      <c r="I19" s="78">
        <v>0</v>
      </c>
      <c r="J19" s="77">
        <v>3.3047602559999998</v>
      </c>
      <c r="K19" s="78">
        <f t="shared" si="0"/>
        <v>1.1566516049086125E-4</v>
      </c>
      <c r="L19" s="78">
        <f>J19/'סכום נכסי הקרן'!$C$42</f>
        <v>5.3871872311551991E-6</v>
      </c>
    </row>
    <row r="20" spans="2:12">
      <c r="B20" t="s">
        <v>217</v>
      </c>
      <c r="C20" t="s">
        <v>218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66.020536719999996</v>
      </c>
      <c r="K20" s="78">
        <f t="shared" si="0"/>
        <v>2.3106898485442205E-3</v>
      </c>
      <c r="L20" s="78">
        <f>J20/'סכום נכסי הקרן'!$C$42</f>
        <v>1.0762202546047472E-4</v>
      </c>
    </row>
    <row r="21" spans="2:12">
      <c r="B21" s="79" t="s">
        <v>219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220</v>
      </c>
      <c r="C22" t="s">
        <v>220</v>
      </c>
      <c r="D22" s="16"/>
      <c r="E22" t="s">
        <v>220</v>
      </c>
      <c r="G22" t="s">
        <v>220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220</v>
      </c>
      <c r="C24" t="s">
        <v>220</v>
      </c>
      <c r="D24" s="16"/>
      <c r="E24" t="s">
        <v>220</v>
      </c>
      <c r="G24" t="s">
        <v>220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220</v>
      </c>
      <c r="C26" t="s">
        <v>220</v>
      </c>
      <c r="D26" s="16"/>
      <c r="E26" t="s">
        <v>220</v>
      </c>
      <c r="G26" t="s">
        <v>220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220</v>
      </c>
      <c r="C28" t="s">
        <v>220</v>
      </c>
      <c r="D28" s="16"/>
      <c r="E28" t="s">
        <v>220</v>
      </c>
      <c r="G28" t="s">
        <v>220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220</v>
      </c>
      <c r="C30" t="s">
        <v>220</v>
      </c>
      <c r="D30" s="16"/>
      <c r="E30" t="s">
        <v>220</v>
      </c>
      <c r="G30" t="s">
        <v>220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s="16"/>
      <c r="E33" t="s">
        <v>220</v>
      </c>
      <c r="G33" t="s">
        <v>220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220</v>
      </c>
      <c r="C35" t="s">
        <v>220</v>
      </c>
      <c r="D35" s="16"/>
      <c r="E35" t="s">
        <v>220</v>
      </c>
      <c r="G35" t="s">
        <v>220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0.56999999999999995</v>
      </c>
      <c r="I11" s="7"/>
      <c r="J11" s="7"/>
      <c r="K11" s="76">
        <v>3.5900000000000001E-2</v>
      </c>
      <c r="L11" s="75">
        <v>129387674</v>
      </c>
      <c r="M11" s="7"/>
      <c r="N11" s="75">
        <v>0</v>
      </c>
      <c r="O11" s="75">
        <v>128614.5758273</v>
      </c>
      <c r="P11" s="7"/>
      <c r="Q11" s="76">
        <v>1</v>
      </c>
      <c r="R11" s="76">
        <v>0.2107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0.56999999999999995</v>
      </c>
      <c r="K12" s="80">
        <v>3.5900000000000001E-2</v>
      </c>
      <c r="L12" s="81">
        <v>129387674</v>
      </c>
      <c r="N12" s="81">
        <v>0</v>
      </c>
      <c r="O12" s="81">
        <v>128614.5758273</v>
      </c>
      <c r="Q12" s="80">
        <v>1</v>
      </c>
      <c r="R12" s="80">
        <v>0.2107</v>
      </c>
    </row>
    <row r="13" spans="2:53">
      <c r="B13" s="79" t="s">
        <v>229</v>
      </c>
      <c r="C13" s="16"/>
      <c r="D13" s="16"/>
      <c r="H13" s="81">
        <v>1.55</v>
      </c>
      <c r="K13" s="80">
        <v>5.7999999999999996E-3</v>
      </c>
      <c r="L13" s="81">
        <v>550000</v>
      </c>
      <c r="N13" s="81">
        <v>0</v>
      </c>
      <c r="O13" s="81">
        <v>784.3</v>
      </c>
      <c r="Q13" s="80">
        <v>6.1000000000000004E-3</v>
      </c>
      <c r="R13" s="80">
        <v>1.2999999999999999E-3</v>
      </c>
    </row>
    <row r="14" spans="2:53">
      <c r="B14" s="79" t="s">
        <v>230</v>
      </c>
      <c r="C14" s="16"/>
      <c r="D14" s="16"/>
      <c r="H14" s="81">
        <v>1.55</v>
      </c>
      <c r="K14" s="80">
        <v>5.7999999999999996E-3</v>
      </c>
      <c r="L14" s="81">
        <v>550000</v>
      </c>
      <c r="N14" s="81">
        <v>0</v>
      </c>
      <c r="O14" s="81">
        <v>784.3</v>
      </c>
      <c r="Q14" s="80">
        <v>6.1000000000000004E-3</v>
      </c>
      <c r="R14" s="80">
        <v>1.2999999999999999E-3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550000</v>
      </c>
      <c r="M15" s="77">
        <v>142.6</v>
      </c>
      <c r="N15" s="77">
        <v>0</v>
      </c>
      <c r="O15" s="77">
        <v>784.3</v>
      </c>
      <c r="P15" s="78">
        <v>0</v>
      </c>
      <c r="Q15" s="78">
        <v>6.1000000000000004E-3</v>
      </c>
      <c r="R15" s="78">
        <v>1.2999999999999999E-3</v>
      </c>
    </row>
    <row r="16" spans="2:53">
      <c r="B16" s="79" t="s">
        <v>235</v>
      </c>
      <c r="C16" s="16"/>
      <c r="D16" s="16"/>
      <c r="H16" s="81">
        <v>0.56000000000000005</v>
      </c>
      <c r="K16" s="80">
        <v>3.61E-2</v>
      </c>
      <c r="L16" s="81">
        <v>128837674</v>
      </c>
      <c r="N16" s="81">
        <v>0</v>
      </c>
      <c r="O16" s="81">
        <v>127830.27582730001</v>
      </c>
      <c r="Q16" s="80">
        <v>0.99390000000000001</v>
      </c>
      <c r="R16" s="80">
        <v>0.20949999999999999</v>
      </c>
    </row>
    <row r="17" spans="2:18">
      <c r="B17" s="79" t="s">
        <v>236</v>
      </c>
      <c r="C17" s="16"/>
      <c r="D17" s="16"/>
      <c r="H17" s="81">
        <v>0.55000000000000004</v>
      </c>
      <c r="K17" s="80">
        <v>3.6600000000000001E-2</v>
      </c>
      <c r="L17" s="81">
        <v>67094959</v>
      </c>
      <c r="N17" s="81">
        <v>0</v>
      </c>
      <c r="O17" s="81">
        <v>65758.960260299995</v>
      </c>
      <c r="Q17" s="80">
        <v>0.51129999999999998</v>
      </c>
      <c r="R17" s="80">
        <v>0.10780000000000001</v>
      </c>
    </row>
    <row r="18" spans="2:18">
      <c r="B18" t="s">
        <v>237</v>
      </c>
      <c r="C18" t="s">
        <v>238</v>
      </c>
      <c r="D18" t="s">
        <v>100</v>
      </c>
      <c r="E18" t="s">
        <v>233</v>
      </c>
      <c r="G18" t="s">
        <v>239</v>
      </c>
      <c r="H18" s="77">
        <v>0.68</v>
      </c>
      <c r="I18" t="s">
        <v>102</v>
      </c>
      <c r="J18" s="78">
        <v>0</v>
      </c>
      <c r="K18" s="78">
        <v>3.6999999999999998E-2</v>
      </c>
      <c r="L18" s="77">
        <v>18931000</v>
      </c>
      <c r="M18" s="77">
        <v>97.55</v>
      </c>
      <c r="N18" s="77">
        <v>0</v>
      </c>
      <c r="O18" s="77">
        <v>18467.190500000001</v>
      </c>
      <c r="P18" s="78">
        <v>1.5E-3</v>
      </c>
      <c r="Q18" s="78">
        <v>0.14360000000000001</v>
      </c>
      <c r="R18" s="78">
        <v>3.0300000000000001E-2</v>
      </c>
    </row>
    <row r="19" spans="2:18">
      <c r="B19" t="s">
        <v>240</v>
      </c>
      <c r="C19" t="s">
        <v>241</v>
      </c>
      <c r="D19" t="s">
        <v>100</v>
      </c>
      <c r="E19" t="s">
        <v>233</v>
      </c>
      <c r="G19" t="s">
        <v>239</v>
      </c>
      <c r="H19" s="77">
        <v>0.78</v>
      </c>
      <c r="I19" t="s">
        <v>102</v>
      </c>
      <c r="J19" s="78">
        <v>0</v>
      </c>
      <c r="K19" s="78">
        <v>3.7199999999999997E-2</v>
      </c>
      <c r="L19" s="77">
        <v>5462000</v>
      </c>
      <c r="M19" s="77">
        <v>97.2</v>
      </c>
      <c r="N19" s="77">
        <v>0</v>
      </c>
      <c r="O19" s="77">
        <v>5309.0640000000003</v>
      </c>
      <c r="P19" s="78">
        <v>4.0000000000000002E-4</v>
      </c>
      <c r="Q19" s="78">
        <v>4.1300000000000003E-2</v>
      </c>
      <c r="R19" s="78">
        <v>8.6999999999999994E-3</v>
      </c>
    </row>
    <row r="20" spans="2:18">
      <c r="B20" t="s">
        <v>242</v>
      </c>
      <c r="C20" t="s">
        <v>243</v>
      </c>
      <c r="D20" t="s">
        <v>100</v>
      </c>
      <c r="E20" t="s">
        <v>233</v>
      </c>
      <c r="G20" t="s">
        <v>244</v>
      </c>
      <c r="H20" s="77">
        <v>0.01</v>
      </c>
      <c r="I20" t="s">
        <v>102</v>
      </c>
      <c r="J20" s="78">
        <v>0</v>
      </c>
      <c r="K20" s="78">
        <v>3.7199999999999997E-2</v>
      </c>
      <c r="L20" s="77">
        <v>715000</v>
      </c>
      <c r="M20" s="77">
        <v>99.96</v>
      </c>
      <c r="N20" s="77">
        <v>0</v>
      </c>
      <c r="O20" s="77">
        <v>714.71400000000006</v>
      </c>
      <c r="P20" s="78">
        <v>0</v>
      </c>
      <c r="Q20" s="78">
        <v>5.5999999999999999E-3</v>
      </c>
      <c r="R20" s="78">
        <v>1.1999999999999999E-3</v>
      </c>
    </row>
    <row r="21" spans="2:18">
      <c r="B21" t="s">
        <v>245</v>
      </c>
      <c r="C21" t="s">
        <v>246</v>
      </c>
      <c r="D21" t="s">
        <v>100</v>
      </c>
      <c r="E21" t="s">
        <v>233</v>
      </c>
      <c r="G21" t="s">
        <v>247</v>
      </c>
      <c r="H21" s="77">
        <v>0.93</v>
      </c>
      <c r="I21" t="s">
        <v>102</v>
      </c>
      <c r="J21" s="78">
        <v>0</v>
      </c>
      <c r="K21" s="78">
        <v>3.6999999999999998E-2</v>
      </c>
      <c r="L21" s="77">
        <v>6138181</v>
      </c>
      <c r="M21" s="77">
        <v>96.67</v>
      </c>
      <c r="N21" s="77">
        <v>0</v>
      </c>
      <c r="O21" s="77">
        <v>5933.7795727000002</v>
      </c>
      <c r="P21" s="78">
        <v>2.0000000000000001E-4</v>
      </c>
      <c r="Q21" s="78">
        <v>4.6100000000000002E-2</v>
      </c>
      <c r="R21" s="78">
        <v>9.7000000000000003E-3</v>
      </c>
    </row>
    <row r="22" spans="2:18">
      <c r="B22" t="s">
        <v>248</v>
      </c>
      <c r="C22" t="s">
        <v>249</v>
      </c>
      <c r="D22" t="s">
        <v>100</v>
      </c>
      <c r="E22" t="s">
        <v>233</v>
      </c>
      <c r="G22" t="s">
        <v>250</v>
      </c>
      <c r="H22" s="77">
        <v>0.26</v>
      </c>
      <c r="I22" t="s">
        <v>102</v>
      </c>
      <c r="J22" s="78">
        <v>0</v>
      </c>
      <c r="K22" s="78">
        <v>3.6600000000000001E-2</v>
      </c>
      <c r="L22" s="77">
        <v>5740000</v>
      </c>
      <c r="M22" s="77">
        <v>99.07</v>
      </c>
      <c r="N22" s="77">
        <v>0</v>
      </c>
      <c r="O22" s="77">
        <v>5686.6180000000004</v>
      </c>
      <c r="P22" s="78">
        <v>5.0000000000000001E-4</v>
      </c>
      <c r="Q22" s="78">
        <v>4.4200000000000003E-2</v>
      </c>
      <c r="R22" s="78">
        <v>9.2999999999999992E-3</v>
      </c>
    </row>
    <row r="23" spans="2:18">
      <c r="B23" t="s">
        <v>251</v>
      </c>
      <c r="C23" t="s">
        <v>252</v>
      </c>
      <c r="D23" t="s">
        <v>100</v>
      </c>
      <c r="E23" t="s">
        <v>233</v>
      </c>
      <c r="G23" t="s">
        <v>253</v>
      </c>
      <c r="H23" s="77">
        <v>0.11</v>
      </c>
      <c r="I23" t="s">
        <v>102</v>
      </c>
      <c r="J23" s="78">
        <v>0</v>
      </c>
      <c r="K23" s="78">
        <v>3.3399999999999999E-2</v>
      </c>
      <c r="L23" s="77">
        <v>3990000</v>
      </c>
      <c r="M23" s="77">
        <v>99.65</v>
      </c>
      <c r="N23" s="77">
        <v>0</v>
      </c>
      <c r="O23" s="77">
        <v>3976.0349999999999</v>
      </c>
      <c r="P23" s="78">
        <v>1E-4</v>
      </c>
      <c r="Q23" s="78">
        <v>3.09E-2</v>
      </c>
      <c r="R23" s="78">
        <v>6.4999999999999997E-3</v>
      </c>
    </row>
    <row r="24" spans="2:18">
      <c r="B24" t="s">
        <v>254</v>
      </c>
      <c r="C24" t="s">
        <v>255</v>
      </c>
      <c r="D24" t="s">
        <v>100</v>
      </c>
      <c r="E24" t="s">
        <v>233</v>
      </c>
      <c r="G24" t="s">
        <v>256</v>
      </c>
      <c r="H24" s="77">
        <v>0.51</v>
      </c>
      <c r="I24" t="s">
        <v>102</v>
      </c>
      <c r="J24" s="78">
        <v>0</v>
      </c>
      <c r="K24" s="78">
        <v>3.73E-2</v>
      </c>
      <c r="L24" s="77">
        <v>4355000</v>
      </c>
      <c r="M24" s="77">
        <v>98.15</v>
      </c>
      <c r="N24" s="77">
        <v>0</v>
      </c>
      <c r="O24" s="77">
        <v>4274.4324999999999</v>
      </c>
      <c r="P24" s="78">
        <v>4.0000000000000002E-4</v>
      </c>
      <c r="Q24" s="78">
        <v>3.32E-2</v>
      </c>
      <c r="R24" s="78">
        <v>7.0000000000000001E-3</v>
      </c>
    </row>
    <row r="25" spans="2:18">
      <c r="B25" t="s">
        <v>257</v>
      </c>
      <c r="C25" t="s">
        <v>258</v>
      </c>
      <c r="D25" t="s">
        <v>100</v>
      </c>
      <c r="E25" t="s">
        <v>233</v>
      </c>
      <c r="G25" t="s">
        <v>259</v>
      </c>
      <c r="H25" s="77">
        <v>0.85</v>
      </c>
      <c r="I25" t="s">
        <v>102</v>
      </c>
      <c r="J25" s="78">
        <v>0</v>
      </c>
      <c r="K25" s="78">
        <v>3.6999999999999998E-2</v>
      </c>
      <c r="L25" s="77">
        <v>3593000</v>
      </c>
      <c r="M25" s="77">
        <v>96.94</v>
      </c>
      <c r="N25" s="77">
        <v>0</v>
      </c>
      <c r="O25" s="77">
        <v>3483.0542</v>
      </c>
      <c r="P25" s="78">
        <v>2.0000000000000001E-4</v>
      </c>
      <c r="Q25" s="78">
        <v>2.7099999999999999E-2</v>
      </c>
      <c r="R25" s="78">
        <v>5.7000000000000002E-3</v>
      </c>
    </row>
    <row r="26" spans="2:18">
      <c r="B26" t="s">
        <v>260</v>
      </c>
      <c r="C26" t="s">
        <v>261</v>
      </c>
      <c r="D26" t="s">
        <v>100</v>
      </c>
      <c r="E26" t="s">
        <v>233</v>
      </c>
      <c r="G26" t="s">
        <v>262</v>
      </c>
      <c r="H26" s="77">
        <v>0.17</v>
      </c>
      <c r="I26" t="s">
        <v>102</v>
      </c>
      <c r="J26" s="78">
        <v>0</v>
      </c>
      <c r="K26" s="78">
        <v>3.5400000000000001E-2</v>
      </c>
      <c r="L26" s="77">
        <v>2530778</v>
      </c>
      <c r="M26" s="77">
        <v>99.42</v>
      </c>
      <c r="N26" s="77">
        <v>0</v>
      </c>
      <c r="O26" s="77">
        <v>2516.0994876</v>
      </c>
      <c r="P26" s="78">
        <v>1E-4</v>
      </c>
      <c r="Q26" s="78">
        <v>1.9599999999999999E-2</v>
      </c>
      <c r="R26" s="78">
        <v>4.1000000000000003E-3</v>
      </c>
    </row>
    <row r="27" spans="2:18">
      <c r="B27" t="s">
        <v>263</v>
      </c>
      <c r="C27" t="s">
        <v>264</v>
      </c>
      <c r="D27" t="s">
        <v>100</v>
      </c>
      <c r="E27" t="s">
        <v>233</v>
      </c>
      <c r="G27" t="s">
        <v>250</v>
      </c>
      <c r="H27" s="77">
        <v>0.34</v>
      </c>
      <c r="I27" t="s">
        <v>102</v>
      </c>
      <c r="J27" s="78">
        <v>0</v>
      </c>
      <c r="K27" s="78">
        <v>3.5900000000000001E-2</v>
      </c>
      <c r="L27" s="77">
        <v>9590000</v>
      </c>
      <c r="M27" s="77">
        <v>98.82</v>
      </c>
      <c r="N27" s="77">
        <v>0</v>
      </c>
      <c r="O27" s="77">
        <v>9476.8379999999997</v>
      </c>
      <c r="P27" s="78">
        <v>6.9999999999999999E-4</v>
      </c>
      <c r="Q27" s="78">
        <v>7.3700000000000002E-2</v>
      </c>
      <c r="R27" s="78">
        <v>1.55E-2</v>
      </c>
    </row>
    <row r="28" spans="2:18">
      <c r="B28" t="s">
        <v>265</v>
      </c>
      <c r="C28" t="s">
        <v>266</v>
      </c>
      <c r="D28" t="s">
        <v>100</v>
      </c>
      <c r="E28" t="s">
        <v>233</v>
      </c>
      <c r="G28" t="s">
        <v>267</v>
      </c>
      <c r="H28" s="77">
        <v>0.59</v>
      </c>
      <c r="I28" t="s">
        <v>102</v>
      </c>
      <c r="J28" s="78">
        <v>0</v>
      </c>
      <c r="K28" s="78">
        <v>3.7400000000000003E-2</v>
      </c>
      <c r="L28" s="77">
        <v>6050000</v>
      </c>
      <c r="M28" s="77">
        <v>97.87</v>
      </c>
      <c r="N28" s="77">
        <v>0</v>
      </c>
      <c r="O28" s="77">
        <v>5921.1350000000002</v>
      </c>
      <c r="P28" s="78">
        <v>5.0000000000000001E-4</v>
      </c>
      <c r="Q28" s="78">
        <v>4.5999999999999999E-2</v>
      </c>
      <c r="R28" s="78">
        <v>9.7000000000000003E-3</v>
      </c>
    </row>
    <row r="29" spans="2:18">
      <c r="B29" s="79" t="s">
        <v>268</v>
      </c>
      <c r="C29" s="16"/>
      <c r="D29" s="16"/>
      <c r="H29" s="81">
        <v>0.57999999999999996</v>
      </c>
      <c r="K29" s="80">
        <v>3.5499999999999997E-2</v>
      </c>
      <c r="L29" s="81">
        <v>61742715</v>
      </c>
      <c r="N29" s="81">
        <v>0</v>
      </c>
      <c r="O29" s="81">
        <v>62071.315566999998</v>
      </c>
      <c r="Q29" s="80">
        <v>0.48259999999999997</v>
      </c>
      <c r="R29" s="80">
        <v>0.1017</v>
      </c>
    </row>
    <row r="30" spans="2:18">
      <c r="B30" t="s">
        <v>269</v>
      </c>
      <c r="C30" t="s">
        <v>270</v>
      </c>
      <c r="D30" t="s">
        <v>100</v>
      </c>
      <c r="E30" t="s">
        <v>233</v>
      </c>
      <c r="G30" t="s">
        <v>271</v>
      </c>
      <c r="H30" s="77">
        <v>1.83</v>
      </c>
      <c r="I30" t="s">
        <v>102</v>
      </c>
      <c r="J30" s="78">
        <v>4.0000000000000001E-3</v>
      </c>
      <c r="K30" s="78">
        <v>3.56E-2</v>
      </c>
      <c r="L30" s="77">
        <v>1850000</v>
      </c>
      <c r="M30" s="77">
        <v>94.54</v>
      </c>
      <c r="N30" s="77">
        <v>0</v>
      </c>
      <c r="O30" s="77">
        <v>1748.99</v>
      </c>
      <c r="P30" s="78">
        <v>1E-4</v>
      </c>
      <c r="Q30" s="78">
        <v>1.3599999999999999E-2</v>
      </c>
      <c r="R30" s="78">
        <v>2.8999999999999998E-3</v>
      </c>
    </row>
    <row r="31" spans="2:18">
      <c r="B31" t="s">
        <v>272</v>
      </c>
      <c r="C31" t="s">
        <v>273</v>
      </c>
      <c r="D31" t="s">
        <v>100</v>
      </c>
      <c r="E31" t="s">
        <v>233</v>
      </c>
      <c r="G31" t="s">
        <v>274</v>
      </c>
      <c r="H31" s="77">
        <v>0.92</v>
      </c>
      <c r="I31" t="s">
        <v>102</v>
      </c>
      <c r="J31" s="78">
        <v>1.4999999999999999E-2</v>
      </c>
      <c r="K31" s="78">
        <v>3.6799999999999999E-2</v>
      </c>
      <c r="L31" s="77">
        <v>5020000</v>
      </c>
      <c r="M31" s="77">
        <v>98.2</v>
      </c>
      <c r="N31" s="77">
        <v>0</v>
      </c>
      <c r="O31" s="77">
        <v>4929.6400000000003</v>
      </c>
      <c r="P31" s="78">
        <v>4.0000000000000002E-4</v>
      </c>
      <c r="Q31" s="78">
        <v>3.8300000000000001E-2</v>
      </c>
      <c r="R31" s="78">
        <v>8.0999999999999996E-3</v>
      </c>
    </row>
    <row r="32" spans="2:18">
      <c r="B32" t="s">
        <v>275</v>
      </c>
      <c r="C32" t="s">
        <v>276</v>
      </c>
      <c r="D32" t="s">
        <v>100</v>
      </c>
      <c r="E32" t="s">
        <v>233</v>
      </c>
      <c r="G32" t="s">
        <v>277</v>
      </c>
      <c r="H32" s="77">
        <v>0.25</v>
      </c>
      <c r="I32" t="s">
        <v>102</v>
      </c>
      <c r="J32" s="78">
        <v>4.2500000000000003E-2</v>
      </c>
      <c r="K32" s="78">
        <v>3.4599999999999999E-2</v>
      </c>
      <c r="L32" s="77">
        <v>23761715</v>
      </c>
      <c r="M32" s="77">
        <v>103.38</v>
      </c>
      <c r="N32" s="77">
        <v>0</v>
      </c>
      <c r="O32" s="77">
        <v>24564.860967000001</v>
      </c>
      <c r="P32" s="78">
        <v>1.8E-3</v>
      </c>
      <c r="Q32" s="78">
        <v>0.191</v>
      </c>
      <c r="R32" s="78">
        <v>4.0300000000000002E-2</v>
      </c>
    </row>
    <row r="33" spans="2:18">
      <c r="B33" t="s">
        <v>278</v>
      </c>
      <c r="C33" t="s">
        <v>279</v>
      </c>
      <c r="D33" t="s">
        <v>100</v>
      </c>
      <c r="E33" t="s">
        <v>233</v>
      </c>
      <c r="G33" t="s">
        <v>280</v>
      </c>
      <c r="H33" s="77">
        <v>1.21</v>
      </c>
      <c r="I33" t="s">
        <v>102</v>
      </c>
      <c r="J33" s="78">
        <v>3.7499999999999999E-2</v>
      </c>
      <c r="K33" s="78">
        <v>3.6200000000000003E-2</v>
      </c>
      <c r="L33" s="77">
        <v>6285000</v>
      </c>
      <c r="M33" s="77">
        <v>102.96</v>
      </c>
      <c r="N33" s="77">
        <v>0</v>
      </c>
      <c r="O33" s="77">
        <v>6471.0360000000001</v>
      </c>
      <c r="P33" s="78">
        <v>2.9999999999999997E-4</v>
      </c>
      <c r="Q33" s="78">
        <v>5.0299999999999997E-2</v>
      </c>
      <c r="R33" s="78">
        <v>1.06E-2</v>
      </c>
    </row>
    <row r="34" spans="2:18">
      <c r="B34" t="s">
        <v>281</v>
      </c>
      <c r="C34" t="s">
        <v>282</v>
      </c>
      <c r="D34" t="s">
        <v>100</v>
      </c>
      <c r="E34" t="s">
        <v>233</v>
      </c>
      <c r="G34" t="s">
        <v>271</v>
      </c>
      <c r="H34" s="77">
        <v>0.57999999999999996</v>
      </c>
      <c r="I34" t="s">
        <v>102</v>
      </c>
      <c r="J34" s="78">
        <v>1.5E-3</v>
      </c>
      <c r="K34" s="78">
        <v>3.61E-2</v>
      </c>
      <c r="L34" s="77">
        <v>24826000</v>
      </c>
      <c r="M34" s="77">
        <v>98.11</v>
      </c>
      <c r="N34" s="77">
        <v>0</v>
      </c>
      <c r="O34" s="77">
        <v>24356.7886</v>
      </c>
      <c r="P34" s="78">
        <v>1.6000000000000001E-3</v>
      </c>
      <c r="Q34" s="78">
        <v>0.18940000000000001</v>
      </c>
      <c r="R34" s="78">
        <v>3.9899999999999998E-2</v>
      </c>
    </row>
    <row r="35" spans="2:18">
      <c r="B35" s="79" t="s">
        <v>283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220</v>
      </c>
      <c r="C36" t="s">
        <v>220</v>
      </c>
      <c r="D36" s="16"/>
      <c r="E36" t="s">
        <v>220</v>
      </c>
      <c r="H36" s="77">
        <v>0</v>
      </c>
      <c r="I36" t="s">
        <v>220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220</v>
      </c>
      <c r="C38" t="s">
        <v>220</v>
      </c>
      <c r="D38" s="16"/>
      <c r="E38" t="s">
        <v>220</v>
      </c>
      <c r="H38" s="77">
        <v>0</v>
      </c>
      <c r="I38" t="s">
        <v>220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220</v>
      </c>
      <c r="C41" t="s">
        <v>220</v>
      </c>
      <c r="D41" s="16"/>
      <c r="E41" t="s">
        <v>220</v>
      </c>
      <c r="H41" s="77">
        <v>0</v>
      </c>
      <c r="I41" t="s">
        <v>220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220</v>
      </c>
      <c r="C43" t="s">
        <v>220</v>
      </c>
      <c r="D43" s="16"/>
      <c r="E43" t="s">
        <v>220</v>
      </c>
      <c r="H43" s="77">
        <v>0</v>
      </c>
      <c r="I43" t="s">
        <v>220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B47" t="s">
        <v>290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6"/>
  <sheetViews>
    <sheetView rightToLeft="1" topLeftCell="C2" workbookViewId="0">
      <selection activeCell="I19" sqref="I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2.3199999999999998</v>
      </c>
      <c r="L11" s="7"/>
      <c r="M11" s="7"/>
      <c r="N11" s="76">
        <v>3.1399999999999997E-2</v>
      </c>
      <c r="O11" s="75">
        <f>O12+O217</f>
        <v>15847879.579999998</v>
      </c>
      <c r="P11" s="33"/>
      <c r="Q11" s="75">
        <v>316.11802</v>
      </c>
      <c r="R11" s="75">
        <v>16753.041919248397</v>
      </c>
      <c r="S11" s="7"/>
      <c r="T11" s="76">
        <f>R11/$R$11</f>
        <v>1</v>
      </c>
      <c r="U11" s="76">
        <f>R11/'סכום נכסי הקרן'!$C$42</f>
        <v>2.7309628087703181E-2</v>
      </c>
      <c r="V11" s="35"/>
      <c r="BI11" s="16"/>
      <c r="BJ11" s="19"/>
      <c r="BK11" s="16"/>
      <c r="BN11" s="16"/>
    </row>
    <row r="12" spans="2:66" s="99" customFormat="1">
      <c r="B12" s="98" t="s">
        <v>201</v>
      </c>
      <c r="K12" s="100">
        <v>2.14</v>
      </c>
      <c r="N12" s="101">
        <v>2.8799999999999999E-2</v>
      </c>
      <c r="O12" s="100">
        <f>O13+O100+O215+O202</f>
        <v>15527879.579999998</v>
      </c>
      <c r="Q12" s="100">
        <v>315.80131</v>
      </c>
      <c r="R12" s="100">
        <v>15744.448652164296</v>
      </c>
      <c r="T12" s="101">
        <f t="shared" ref="T12:T75" si="0">R12/$R$11</f>
        <v>0.93979640999254721</v>
      </c>
      <c r="U12" s="101">
        <f>R12/'סכום נכסי הקרן'!$C$42</f>
        <v>2.5665490435055081E-2</v>
      </c>
    </row>
    <row r="13" spans="2:66" s="99" customFormat="1">
      <c r="B13" s="98" t="s">
        <v>291</v>
      </c>
      <c r="K13" s="100">
        <v>2.66</v>
      </c>
      <c r="N13" s="101">
        <v>3.44E-2</v>
      </c>
      <c r="O13" s="100">
        <f>SUM(O14:O99)</f>
        <v>6511921.6699999999</v>
      </c>
      <c r="Q13" s="100">
        <v>118.38572000000001</v>
      </c>
      <c r="R13" s="100">
        <v>6620.1923863556503</v>
      </c>
      <c r="T13" s="101">
        <f t="shared" si="0"/>
        <v>0.3951636018262083</v>
      </c>
      <c r="U13" s="101">
        <f>R13/'סכום נכסי הקרן'!$C$42</f>
        <v>1.0791770999670975E-2</v>
      </c>
    </row>
    <row r="14" spans="2:66" s="99" customFormat="1">
      <c r="B14" s="102" t="s">
        <v>295</v>
      </c>
      <c r="C14" s="102" t="s">
        <v>296</v>
      </c>
      <c r="D14" s="102" t="s">
        <v>100</v>
      </c>
      <c r="E14" s="102" t="s">
        <v>123</v>
      </c>
      <c r="F14" s="102" t="s">
        <v>297</v>
      </c>
      <c r="G14" s="102" t="s">
        <v>298</v>
      </c>
      <c r="H14" s="102" t="s">
        <v>206</v>
      </c>
      <c r="I14" s="102" t="s">
        <v>207</v>
      </c>
      <c r="J14" s="102" t="s">
        <v>299</v>
      </c>
      <c r="K14" s="103">
        <v>3.98</v>
      </c>
      <c r="L14" s="102" t="s">
        <v>102</v>
      </c>
      <c r="M14" s="104">
        <v>5.0000000000000001E-4</v>
      </c>
      <c r="N14" s="104">
        <v>2.0400000000000001E-2</v>
      </c>
      <c r="O14" s="103">
        <v>200000.73</v>
      </c>
      <c r="P14" s="103">
        <v>99.01</v>
      </c>
      <c r="Q14" s="103">
        <v>0</v>
      </c>
      <c r="R14" s="103">
        <v>198.02072277299999</v>
      </c>
      <c r="S14" s="104">
        <v>2.0000000000000001E-4</v>
      </c>
      <c r="T14" s="104">
        <f t="shared" si="0"/>
        <v>1.181998610923812E-2</v>
      </c>
      <c r="U14" s="104">
        <f>R14/'סכום נכסי הקרן'!$C$42</f>
        <v>3.2279942464511082E-4</v>
      </c>
    </row>
    <row r="15" spans="2:66" s="99" customFormat="1">
      <c r="B15" s="102" t="s">
        <v>300</v>
      </c>
      <c r="C15" s="102" t="s">
        <v>301</v>
      </c>
      <c r="D15" s="102" t="s">
        <v>100</v>
      </c>
      <c r="E15" s="102" t="s">
        <v>123</v>
      </c>
      <c r="F15" s="102" t="s">
        <v>302</v>
      </c>
      <c r="G15" s="102" t="s">
        <v>303</v>
      </c>
      <c r="H15" s="102" t="s">
        <v>206</v>
      </c>
      <c r="I15" s="102" t="s">
        <v>207</v>
      </c>
      <c r="J15" s="102" t="s">
        <v>304</v>
      </c>
      <c r="K15" s="103">
        <v>2.69</v>
      </c>
      <c r="L15" s="102" t="s">
        <v>102</v>
      </c>
      <c r="M15" s="104">
        <v>1E-3</v>
      </c>
      <c r="N15" s="104">
        <v>1.49E-2</v>
      </c>
      <c r="O15" s="103">
        <v>18000</v>
      </c>
      <c r="P15" s="103">
        <v>103.3</v>
      </c>
      <c r="Q15" s="103">
        <v>0</v>
      </c>
      <c r="R15" s="103">
        <v>18.594000000000001</v>
      </c>
      <c r="S15" s="104">
        <v>0</v>
      </c>
      <c r="T15" s="104">
        <f t="shared" si="0"/>
        <v>1.1098879886784283E-3</v>
      </c>
      <c r="U15" s="104">
        <f>R15/'סכום נכסי הקרן'!$C$42</f>
        <v>3.0310628189816798E-5</v>
      </c>
    </row>
    <row r="16" spans="2:66" s="99" customFormat="1">
      <c r="B16" s="102" t="s">
        <v>305</v>
      </c>
      <c r="C16" s="102" t="s">
        <v>306</v>
      </c>
      <c r="D16" s="102" t="s">
        <v>100</v>
      </c>
      <c r="E16" s="102" t="s">
        <v>123</v>
      </c>
      <c r="F16" s="102" t="s">
        <v>307</v>
      </c>
      <c r="G16" s="102" t="s">
        <v>303</v>
      </c>
      <c r="H16" s="102" t="s">
        <v>206</v>
      </c>
      <c r="I16" s="102" t="s">
        <v>207</v>
      </c>
      <c r="J16" s="102" t="s">
        <v>308</v>
      </c>
      <c r="K16" s="103">
        <v>2.46</v>
      </c>
      <c r="L16" s="102" t="s">
        <v>102</v>
      </c>
      <c r="M16" s="104">
        <v>8.3000000000000001E-3</v>
      </c>
      <c r="N16" s="104">
        <v>2.0199999999999999E-2</v>
      </c>
      <c r="O16" s="103">
        <v>35000</v>
      </c>
      <c r="P16" s="103">
        <v>106.54</v>
      </c>
      <c r="Q16" s="103">
        <v>0</v>
      </c>
      <c r="R16" s="103">
        <v>37.289000000000001</v>
      </c>
      <c r="S16" s="104">
        <v>0</v>
      </c>
      <c r="T16" s="104">
        <f t="shared" si="0"/>
        <v>2.2258047332381369E-3</v>
      </c>
      <c r="U16" s="104">
        <f>R16/'סכום נכסי הקרן'!$C$42</f>
        <v>6.0785899460582907E-5</v>
      </c>
    </row>
    <row r="17" spans="2:21" s="99" customFormat="1">
      <c r="B17" s="102" t="s">
        <v>309</v>
      </c>
      <c r="C17" s="102" t="s">
        <v>310</v>
      </c>
      <c r="D17" s="102" t="s">
        <v>100</v>
      </c>
      <c r="E17" s="102" t="s">
        <v>123</v>
      </c>
      <c r="F17" s="102" t="s">
        <v>307</v>
      </c>
      <c r="G17" s="102" t="s">
        <v>303</v>
      </c>
      <c r="H17" s="102" t="s">
        <v>311</v>
      </c>
      <c r="I17" s="102" t="s">
        <v>150</v>
      </c>
      <c r="J17" s="102" t="s">
        <v>312</v>
      </c>
      <c r="K17" s="103">
        <v>0.68</v>
      </c>
      <c r="L17" s="102" t="s">
        <v>102</v>
      </c>
      <c r="M17" s="104">
        <v>0.01</v>
      </c>
      <c r="N17" s="104">
        <v>1.7000000000000001E-2</v>
      </c>
      <c r="O17" s="103">
        <v>335000</v>
      </c>
      <c r="P17" s="103">
        <v>107.43</v>
      </c>
      <c r="Q17" s="103">
        <v>0</v>
      </c>
      <c r="R17" s="103">
        <v>359.89049999999997</v>
      </c>
      <c r="S17" s="104">
        <v>1E-4</v>
      </c>
      <c r="T17" s="104">
        <f t="shared" si="0"/>
        <v>2.1482098697938792E-2</v>
      </c>
      <c r="U17" s="104">
        <f>R17/'סכום נכסי הקרן'!$C$42</f>
        <v>5.8666812598404117E-4</v>
      </c>
    </row>
    <row r="18" spans="2:21" s="99" customFormat="1">
      <c r="B18" s="102" t="s">
        <v>313</v>
      </c>
      <c r="C18" s="102" t="s">
        <v>314</v>
      </c>
      <c r="D18" s="102" t="s">
        <v>100</v>
      </c>
      <c r="E18" s="102" t="s">
        <v>123</v>
      </c>
      <c r="F18" s="102" t="s">
        <v>315</v>
      </c>
      <c r="G18" s="102" t="s">
        <v>303</v>
      </c>
      <c r="H18" s="102" t="s">
        <v>206</v>
      </c>
      <c r="I18" s="102" t="s">
        <v>207</v>
      </c>
      <c r="J18" s="102" t="s">
        <v>316</v>
      </c>
      <c r="K18" s="103">
        <v>4.16</v>
      </c>
      <c r="L18" s="102" t="s">
        <v>102</v>
      </c>
      <c r="M18" s="104">
        <v>1E-3</v>
      </c>
      <c r="N18" s="104">
        <v>1.7600000000000001E-2</v>
      </c>
      <c r="O18" s="103">
        <v>62000</v>
      </c>
      <c r="P18" s="103">
        <v>97.15</v>
      </c>
      <c r="Q18" s="103">
        <v>0</v>
      </c>
      <c r="R18" s="103">
        <v>60.232999999999997</v>
      </c>
      <c r="S18" s="104">
        <v>1E-4</v>
      </c>
      <c r="T18" s="104">
        <f t="shared" si="0"/>
        <v>3.5953470593776365E-3</v>
      </c>
      <c r="U18" s="104">
        <f>R18/'סכום נכסי הקרן'!$C$42</f>
        <v>9.8187591037820533E-5</v>
      </c>
    </row>
    <row r="19" spans="2:21" s="99" customFormat="1">
      <c r="B19" s="102" t="s">
        <v>317</v>
      </c>
      <c r="C19" s="102" t="s">
        <v>318</v>
      </c>
      <c r="D19" s="102" t="s">
        <v>100</v>
      </c>
      <c r="E19" s="102" t="s">
        <v>123</v>
      </c>
      <c r="F19" s="102" t="s">
        <v>315</v>
      </c>
      <c r="G19" s="102" t="s">
        <v>303</v>
      </c>
      <c r="H19" s="102" t="s">
        <v>311</v>
      </c>
      <c r="I19" s="102" t="s">
        <v>150</v>
      </c>
      <c r="J19" s="102" t="s">
        <v>319</v>
      </c>
      <c r="K19" s="103">
        <v>1.1499999999999999</v>
      </c>
      <c r="L19" s="102" t="s">
        <v>102</v>
      </c>
      <c r="M19" s="104">
        <v>9.4999999999999998E-3</v>
      </c>
      <c r="N19" s="104">
        <v>1.1299999999999999E-2</v>
      </c>
      <c r="O19" s="103">
        <v>258000.35</v>
      </c>
      <c r="P19" s="103">
        <v>109.5</v>
      </c>
      <c r="Q19" s="103">
        <v>0</v>
      </c>
      <c r="R19" s="103">
        <v>282.51038325000002</v>
      </c>
      <c r="S19" s="104">
        <v>5.0000000000000001E-4</v>
      </c>
      <c r="T19" s="104">
        <f t="shared" si="0"/>
        <v>1.6863229054862563E-2</v>
      </c>
      <c r="U19" s="104">
        <f>R19/'סכום נכסי הקרן'!$C$42</f>
        <v>4.6052851384604696E-4</v>
      </c>
    </row>
    <row r="20" spans="2:21" s="99" customFormat="1">
      <c r="B20" s="102" t="s">
        <v>320</v>
      </c>
      <c r="C20" s="102" t="s">
        <v>321</v>
      </c>
      <c r="D20" s="102" t="s">
        <v>100</v>
      </c>
      <c r="E20" s="102" t="s">
        <v>123</v>
      </c>
      <c r="F20" s="102" t="s">
        <v>315</v>
      </c>
      <c r="G20" s="102" t="s">
        <v>303</v>
      </c>
      <c r="H20" s="102" t="s">
        <v>311</v>
      </c>
      <c r="I20" s="102" t="s">
        <v>150</v>
      </c>
      <c r="J20" s="102" t="s">
        <v>322</v>
      </c>
      <c r="K20" s="103">
        <v>1.24</v>
      </c>
      <c r="L20" s="102" t="s">
        <v>102</v>
      </c>
      <c r="M20" s="104">
        <v>0.01</v>
      </c>
      <c r="N20" s="104">
        <v>1.46E-2</v>
      </c>
      <c r="O20" s="103">
        <v>120000</v>
      </c>
      <c r="P20" s="103">
        <v>108.32</v>
      </c>
      <c r="Q20" s="103">
        <v>0</v>
      </c>
      <c r="R20" s="103">
        <v>129.98400000000001</v>
      </c>
      <c r="S20" s="104">
        <v>2.9999999999999997E-4</v>
      </c>
      <c r="T20" s="104">
        <f t="shared" si="0"/>
        <v>7.7588297472505558E-3</v>
      </c>
      <c r="U20" s="104">
        <f>R20/'סכום נכסי הקרן'!$C$42</f>
        <v>2.1189075479322077E-4</v>
      </c>
    </row>
    <row r="21" spans="2:21" s="99" customFormat="1">
      <c r="B21" s="102" t="s">
        <v>323</v>
      </c>
      <c r="C21" s="102" t="s">
        <v>324</v>
      </c>
      <c r="D21" s="102" t="s">
        <v>100</v>
      </c>
      <c r="E21" s="102" t="s">
        <v>123</v>
      </c>
      <c r="F21" s="102" t="s">
        <v>315</v>
      </c>
      <c r="G21" s="102" t="s">
        <v>303</v>
      </c>
      <c r="H21" s="102" t="s">
        <v>206</v>
      </c>
      <c r="I21" s="102" t="s">
        <v>207</v>
      </c>
      <c r="J21" s="102" t="s">
        <v>316</v>
      </c>
      <c r="K21" s="103">
        <v>1.74</v>
      </c>
      <c r="L21" s="102" t="s">
        <v>102</v>
      </c>
      <c r="M21" s="104">
        <v>8.6E-3</v>
      </c>
      <c r="N21" s="104">
        <v>1.49E-2</v>
      </c>
      <c r="O21" s="103">
        <v>156000</v>
      </c>
      <c r="P21" s="103">
        <v>107.95</v>
      </c>
      <c r="Q21" s="103">
        <v>0</v>
      </c>
      <c r="R21" s="103">
        <v>168.40199999999999</v>
      </c>
      <c r="S21" s="104">
        <v>1E-4</v>
      </c>
      <c r="T21" s="104">
        <f t="shared" si="0"/>
        <v>1.0052025226923991E-2</v>
      </c>
      <c r="U21" s="104">
        <f>R21/'סכום נכסי הקרן'!$C$42</f>
        <v>2.7451707047550434E-4</v>
      </c>
    </row>
    <row r="22" spans="2:21" s="99" customFormat="1">
      <c r="B22" s="102" t="s">
        <v>325</v>
      </c>
      <c r="C22" s="102" t="s">
        <v>326</v>
      </c>
      <c r="D22" s="102" t="s">
        <v>100</v>
      </c>
      <c r="E22" s="102" t="s">
        <v>123</v>
      </c>
      <c r="F22" s="102" t="s">
        <v>315</v>
      </c>
      <c r="G22" s="102" t="s">
        <v>303</v>
      </c>
      <c r="H22" s="102" t="s">
        <v>206</v>
      </c>
      <c r="I22" s="102" t="s">
        <v>207</v>
      </c>
      <c r="J22" s="102" t="s">
        <v>327</v>
      </c>
      <c r="K22" s="103">
        <v>0.83</v>
      </c>
      <c r="L22" s="102" t="s">
        <v>102</v>
      </c>
      <c r="M22" s="104">
        <v>1E-3</v>
      </c>
      <c r="N22" s="104">
        <v>1.6400000000000001E-2</v>
      </c>
      <c r="O22" s="103">
        <v>1018483</v>
      </c>
      <c r="P22" s="103">
        <v>105.84</v>
      </c>
      <c r="Q22" s="103">
        <v>0</v>
      </c>
      <c r="R22" s="103">
        <v>1077.9624071999999</v>
      </c>
      <c r="S22" s="104">
        <v>4.0000000000000002E-4</v>
      </c>
      <c r="T22" s="104">
        <f t="shared" si="0"/>
        <v>6.4344279229760395E-2</v>
      </c>
      <c r="U22" s="104">
        <f>R22/'סכום נכסי הקרן'!$C$42</f>
        <v>1.757218335336081E-3</v>
      </c>
    </row>
    <row r="23" spans="2:21" s="99" customFormat="1">
      <c r="B23" s="102" t="s">
        <v>328</v>
      </c>
      <c r="C23" s="102" t="s">
        <v>329</v>
      </c>
      <c r="D23" s="102" t="s">
        <v>100</v>
      </c>
      <c r="E23" s="102" t="s">
        <v>123</v>
      </c>
      <c r="F23" s="102" t="s">
        <v>330</v>
      </c>
      <c r="G23" s="102" t="s">
        <v>331</v>
      </c>
      <c r="H23" s="102" t="s">
        <v>206</v>
      </c>
      <c r="I23" s="102" t="s">
        <v>207</v>
      </c>
      <c r="J23" s="102" t="s">
        <v>332</v>
      </c>
      <c r="K23" s="103">
        <v>2.97</v>
      </c>
      <c r="L23" s="102" t="s">
        <v>102</v>
      </c>
      <c r="M23" s="104">
        <v>1E-3</v>
      </c>
      <c r="N23" s="104">
        <v>1.4999999999999999E-2</v>
      </c>
      <c r="O23" s="103">
        <v>34000</v>
      </c>
      <c r="P23" s="103">
        <v>101.92</v>
      </c>
      <c r="Q23" s="103">
        <v>1.806E-2</v>
      </c>
      <c r="R23" s="103">
        <v>34.670859999999998</v>
      </c>
      <c r="S23" s="104">
        <v>0</v>
      </c>
      <c r="T23" s="104">
        <f t="shared" si="0"/>
        <v>2.069526248851854E-3</v>
      </c>
      <c r="U23" s="104">
        <f>R23/'סכום נכסי הקרן'!$C$42</f>
        <v>5.6517992173883594E-5</v>
      </c>
    </row>
    <row r="24" spans="2:21" s="99" customFormat="1">
      <c r="B24" s="102" t="s">
        <v>333</v>
      </c>
      <c r="C24" s="102" t="s">
        <v>334</v>
      </c>
      <c r="D24" s="102" t="s">
        <v>100</v>
      </c>
      <c r="E24" s="102" t="s">
        <v>123</v>
      </c>
      <c r="F24" s="102" t="s">
        <v>335</v>
      </c>
      <c r="G24" s="102" t="s">
        <v>303</v>
      </c>
      <c r="H24" s="102" t="s">
        <v>206</v>
      </c>
      <c r="I24" s="102" t="s">
        <v>207</v>
      </c>
      <c r="J24" s="102" t="s">
        <v>336</v>
      </c>
      <c r="K24" s="103">
        <v>3.4</v>
      </c>
      <c r="L24" s="102" t="s">
        <v>102</v>
      </c>
      <c r="M24" s="104">
        <v>1.4999999999999999E-2</v>
      </c>
      <c r="N24" s="104">
        <v>2.2200000000000001E-2</v>
      </c>
      <c r="O24" s="103">
        <v>55000</v>
      </c>
      <c r="P24" s="103">
        <v>109.01</v>
      </c>
      <c r="Q24" s="103">
        <v>0</v>
      </c>
      <c r="R24" s="103">
        <v>59.955500000000001</v>
      </c>
      <c r="S24" s="104">
        <v>1E-4</v>
      </c>
      <c r="T24" s="104">
        <f t="shared" si="0"/>
        <v>3.5787829033671887E-3</v>
      </c>
      <c r="U24" s="104">
        <f>R24/'סכום נכסי הקרן'!$C$42</f>
        <v>9.7735230097588524E-5</v>
      </c>
    </row>
    <row r="25" spans="2:21" s="99" customFormat="1">
      <c r="B25" s="102" t="s">
        <v>337</v>
      </c>
      <c r="C25" s="102" t="s">
        <v>338</v>
      </c>
      <c r="D25" s="102" t="s">
        <v>100</v>
      </c>
      <c r="E25" s="102" t="s">
        <v>123</v>
      </c>
      <c r="F25" s="102" t="s">
        <v>339</v>
      </c>
      <c r="G25" s="102" t="s">
        <v>303</v>
      </c>
      <c r="H25" s="102" t="s">
        <v>206</v>
      </c>
      <c r="I25" s="102" t="s">
        <v>207</v>
      </c>
      <c r="J25" s="102" t="s">
        <v>340</v>
      </c>
      <c r="K25" s="103">
        <v>0.23</v>
      </c>
      <c r="L25" s="102" t="s">
        <v>102</v>
      </c>
      <c r="M25" s="104">
        <v>7.0000000000000001E-3</v>
      </c>
      <c r="N25" s="104">
        <v>1.43E-2</v>
      </c>
      <c r="O25" s="103">
        <v>38000.379999999997</v>
      </c>
      <c r="P25" s="103">
        <v>109.95</v>
      </c>
      <c r="Q25" s="103">
        <v>0</v>
      </c>
      <c r="R25" s="103">
        <v>41.781417810000001</v>
      </c>
      <c r="S25" s="104">
        <v>1E-4</v>
      </c>
      <c r="T25" s="104">
        <f t="shared" si="0"/>
        <v>2.4939600826758075E-3</v>
      </c>
      <c r="U25" s="104">
        <f>R25/'סכום נכסי הקרן'!$C$42</f>
        <v>6.8109122323453783E-5</v>
      </c>
    </row>
    <row r="26" spans="2:21" s="99" customFormat="1">
      <c r="B26" s="102" t="s">
        <v>341</v>
      </c>
      <c r="C26" s="102" t="s">
        <v>342</v>
      </c>
      <c r="D26" s="102" t="s">
        <v>100</v>
      </c>
      <c r="E26" s="102" t="s">
        <v>123</v>
      </c>
      <c r="F26" s="102" t="s">
        <v>339</v>
      </c>
      <c r="G26" s="102" t="s">
        <v>303</v>
      </c>
      <c r="H26" s="102" t="s">
        <v>206</v>
      </c>
      <c r="I26" s="102" t="s">
        <v>207</v>
      </c>
      <c r="J26" s="102" t="s">
        <v>343</v>
      </c>
      <c r="K26" s="103">
        <v>0.59</v>
      </c>
      <c r="L26" s="102" t="s">
        <v>102</v>
      </c>
      <c r="M26" s="104">
        <v>0.05</v>
      </c>
      <c r="N26" s="104">
        <v>1.77E-2</v>
      </c>
      <c r="O26" s="103">
        <v>51500.43</v>
      </c>
      <c r="P26" s="103">
        <v>115.69</v>
      </c>
      <c r="Q26" s="103">
        <v>0</v>
      </c>
      <c r="R26" s="103">
        <v>59.580847466999998</v>
      </c>
      <c r="S26" s="104">
        <v>0</v>
      </c>
      <c r="T26" s="104">
        <f t="shared" si="0"/>
        <v>3.5564196492903549E-3</v>
      </c>
      <c r="U26" s="104">
        <f>R26/'סכום נכסי הקרן'!$C$42</f>
        <v>9.7124497945919375E-5</v>
      </c>
    </row>
    <row r="27" spans="2:21" s="99" customFormat="1">
      <c r="B27" s="102" t="s">
        <v>344</v>
      </c>
      <c r="C27" s="102" t="s">
        <v>345</v>
      </c>
      <c r="D27" s="102" t="s">
        <v>100</v>
      </c>
      <c r="E27" s="102" t="s">
        <v>123</v>
      </c>
      <c r="F27" s="102" t="s">
        <v>346</v>
      </c>
      <c r="G27" s="102" t="s">
        <v>347</v>
      </c>
      <c r="H27" s="102" t="s">
        <v>348</v>
      </c>
      <c r="I27" s="102" t="s">
        <v>150</v>
      </c>
      <c r="J27" s="102" t="s">
        <v>349</v>
      </c>
      <c r="K27" s="103">
        <v>7.3</v>
      </c>
      <c r="L27" s="102" t="s">
        <v>102</v>
      </c>
      <c r="M27" s="104">
        <v>2.3900000000000001E-2</v>
      </c>
      <c r="N27" s="104">
        <v>1.17E-2</v>
      </c>
      <c r="O27" s="103">
        <v>46000</v>
      </c>
      <c r="P27" s="103">
        <v>109.95</v>
      </c>
      <c r="Q27" s="103">
        <v>0</v>
      </c>
      <c r="R27" s="103">
        <v>50.576999999999998</v>
      </c>
      <c r="S27" s="104">
        <v>0</v>
      </c>
      <c r="T27" s="104">
        <f t="shared" si="0"/>
        <v>3.0189741208663475E-3</v>
      </c>
      <c r="U27" s="104">
        <f>R27/'סכום נכסי הקרן'!$C$42</f>
        <v>8.2447060447260633E-5</v>
      </c>
    </row>
    <row r="28" spans="2:21" s="99" customFormat="1">
      <c r="B28" s="102" t="s">
        <v>350</v>
      </c>
      <c r="C28" s="102" t="s">
        <v>351</v>
      </c>
      <c r="D28" s="102" t="s">
        <v>100</v>
      </c>
      <c r="E28" s="102" t="s">
        <v>123</v>
      </c>
      <c r="F28" s="102" t="s">
        <v>352</v>
      </c>
      <c r="G28" s="102" t="s">
        <v>331</v>
      </c>
      <c r="H28" s="102" t="s">
        <v>353</v>
      </c>
      <c r="I28" s="102" t="s">
        <v>207</v>
      </c>
      <c r="J28" s="102" t="s">
        <v>354</v>
      </c>
      <c r="K28" s="103">
        <v>6.87</v>
      </c>
      <c r="L28" s="102" t="s">
        <v>102</v>
      </c>
      <c r="M28" s="104">
        <v>2.6499999999999999E-2</v>
      </c>
      <c r="N28" s="104">
        <v>2.3E-2</v>
      </c>
      <c r="O28" s="103">
        <v>6785.78</v>
      </c>
      <c r="P28" s="103">
        <v>113.56</v>
      </c>
      <c r="Q28" s="103">
        <v>0.14459</v>
      </c>
      <c r="R28" s="103">
        <v>7.8505217680000001</v>
      </c>
      <c r="S28" s="104">
        <v>0</v>
      </c>
      <c r="T28" s="104">
        <f t="shared" si="0"/>
        <v>4.6860276514799074E-4</v>
      </c>
      <c r="U28" s="104">
        <f>R28/'סכום נכסי הקרן'!$C$42</f>
        <v>1.2797367237060944E-5</v>
      </c>
    </row>
    <row r="29" spans="2:21" s="99" customFormat="1">
      <c r="B29" s="102" t="s">
        <v>355</v>
      </c>
      <c r="C29" s="102" t="s">
        <v>356</v>
      </c>
      <c r="D29" s="102" t="s">
        <v>100</v>
      </c>
      <c r="E29" s="102" t="s">
        <v>123</v>
      </c>
      <c r="F29" s="102" t="s">
        <v>357</v>
      </c>
      <c r="G29" s="102" t="s">
        <v>358</v>
      </c>
      <c r="H29" s="102" t="s">
        <v>348</v>
      </c>
      <c r="I29" s="102" t="s">
        <v>150</v>
      </c>
      <c r="J29" s="102" t="s">
        <v>359</v>
      </c>
      <c r="K29" s="103">
        <v>3.87</v>
      </c>
      <c r="L29" s="102" t="s">
        <v>102</v>
      </c>
      <c r="M29" s="104">
        <v>1.34E-2</v>
      </c>
      <c r="N29" s="104">
        <v>1.8800000000000001E-2</v>
      </c>
      <c r="O29" s="103">
        <v>9375</v>
      </c>
      <c r="P29" s="103">
        <v>106.99</v>
      </c>
      <c r="Q29" s="103">
        <v>0.68259000000000003</v>
      </c>
      <c r="R29" s="103">
        <v>10.7129025</v>
      </c>
      <c r="S29" s="104">
        <v>0</v>
      </c>
      <c r="T29" s="104">
        <f t="shared" si="0"/>
        <v>6.3946013814311642E-4</v>
      </c>
      <c r="U29" s="104">
        <f>R29/'סכום נכסי הקרן'!$C$42</f>
        <v>1.746341854959981E-5</v>
      </c>
    </row>
    <row r="30" spans="2:21" s="99" customFormat="1">
      <c r="B30" s="102" t="s">
        <v>360</v>
      </c>
      <c r="C30" s="102" t="s">
        <v>361</v>
      </c>
      <c r="D30" s="102" t="s">
        <v>100</v>
      </c>
      <c r="E30" s="102" t="s">
        <v>123</v>
      </c>
      <c r="F30" s="102" t="s">
        <v>357</v>
      </c>
      <c r="G30" s="102" t="s">
        <v>358</v>
      </c>
      <c r="H30" s="102" t="s">
        <v>348</v>
      </c>
      <c r="I30" s="102" t="s">
        <v>150</v>
      </c>
      <c r="J30" s="102" t="s">
        <v>359</v>
      </c>
      <c r="K30" s="103">
        <v>7.02</v>
      </c>
      <c r="L30" s="102" t="s">
        <v>102</v>
      </c>
      <c r="M30" s="104">
        <v>2.4799999999999999E-2</v>
      </c>
      <c r="N30" s="104">
        <v>2.53E-2</v>
      </c>
      <c r="O30" s="103">
        <v>6000</v>
      </c>
      <c r="P30" s="103">
        <v>107.5</v>
      </c>
      <c r="Q30" s="103">
        <v>0.10695</v>
      </c>
      <c r="R30" s="103">
        <v>6.5569499999999996</v>
      </c>
      <c r="S30" s="104">
        <v>0</v>
      </c>
      <c r="T30" s="104">
        <f t="shared" si="0"/>
        <v>3.9138862253226955E-4</v>
      </c>
      <c r="U30" s="104">
        <f>R30/'סכום נכסי הקרן'!$C$42</f>
        <v>1.0688677719114726E-5</v>
      </c>
    </row>
    <row r="31" spans="2:21" s="99" customFormat="1">
      <c r="B31" s="102" t="s">
        <v>362</v>
      </c>
      <c r="C31" s="102" t="s">
        <v>363</v>
      </c>
      <c r="D31" s="102" t="s">
        <v>100</v>
      </c>
      <c r="E31" s="102" t="s">
        <v>123</v>
      </c>
      <c r="F31" s="102" t="s">
        <v>339</v>
      </c>
      <c r="G31" s="102" t="s">
        <v>303</v>
      </c>
      <c r="H31" s="102" t="s">
        <v>348</v>
      </c>
      <c r="I31" s="102" t="s">
        <v>150</v>
      </c>
      <c r="J31" s="102" t="s">
        <v>299</v>
      </c>
      <c r="K31" s="103">
        <v>0.41</v>
      </c>
      <c r="L31" s="102" t="s">
        <v>102</v>
      </c>
      <c r="M31" s="104">
        <v>4.2000000000000003E-2</v>
      </c>
      <c r="N31" s="104">
        <v>1.43E-2</v>
      </c>
      <c r="O31" s="103">
        <v>25333.38</v>
      </c>
      <c r="P31" s="103">
        <v>113.91</v>
      </c>
      <c r="Q31" s="103">
        <v>0</v>
      </c>
      <c r="R31" s="103">
        <v>28.857253157999999</v>
      </c>
      <c r="S31" s="104">
        <v>1E-4</v>
      </c>
      <c r="T31" s="104">
        <f t="shared" si="0"/>
        <v>1.7225082642958398E-3</v>
      </c>
      <c r="U31" s="104">
        <f>R31/'סכום נכסי הקרן'!$C$42</f>
        <v>4.7041060075914518E-5</v>
      </c>
    </row>
    <row r="32" spans="2:21" s="99" customFormat="1">
      <c r="B32" s="102" t="s">
        <v>364</v>
      </c>
      <c r="C32" s="102" t="s">
        <v>365</v>
      </c>
      <c r="D32" s="102" t="s">
        <v>100</v>
      </c>
      <c r="E32" s="102" t="s">
        <v>123</v>
      </c>
      <c r="F32" s="102" t="s">
        <v>366</v>
      </c>
      <c r="G32" s="102" t="s">
        <v>358</v>
      </c>
      <c r="H32" s="102" t="s">
        <v>367</v>
      </c>
      <c r="I32" s="102" t="s">
        <v>207</v>
      </c>
      <c r="J32" s="102" t="s">
        <v>368</v>
      </c>
      <c r="K32" s="103">
        <v>6.18</v>
      </c>
      <c r="L32" s="102" t="s">
        <v>102</v>
      </c>
      <c r="M32" s="104">
        <v>6.4999999999999997E-3</v>
      </c>
      <c r="N32" s="104">
        <v>2.8000000000000001E-2</v>
      </c>
      <c r="O32" s="103">
        <v>23421.05</v>
      </c>
      <c r="P32" s="103">
        <v>94.27</v>
      </c>
      <c r="Q32" s="103">
        <v>0</v>
      </c>
      <c r="R32" s="103">
        <v>22.079023835000001</v>
      </c>
      <c r="S32" s="104">
        <v>0</v>
      </c>
      <c r="T32" s="104">
        <f t="shared" si="0"/>
        <v>1.3179113346354324E-3</v>
      </c>
      <c r="U32" s="104">
        <f>R32/'סכום נכסי הקרן'!$C$42</f>
        <v>3.5991668401462191E-5</v>
      </c>
    </row>
    <row r="33" spans="2:21" s="99" customFormat="1">
      <c r="B33" s="102" t="s">
        <v>369</v>
      </c>
      <c r="C33" s="102" t="s">
        <v>370</v>
      </c>
      <c r="D33" s="102" t="s">
        <v>100</v>
      </c>
      <c r="E33" s="102" t="s">
        <v>123</v>
      </c>
      <c r="F33" s="102" t="s">
        <v>371</v>
      </c>
      <c r="G33" s="102" t="s">
        <v>358</v>
      </c>
      <c r="H33" s="102" t="s">
        <v>367</v>
      </c>
      <c r="I33" s="102" t="s">
        <v>207</v>
      </c>
      <c r="J33" s="102" t="s">
        <v>372</v>
      </c>
      <c r="K33" s="103">
        <v>4.8499999999999996</v>
      </c>
      <c r="L33" s="102" t="s">
        <v>102</v>
      </c>
      <c r="M33" s="104">
        <v>6.8999999999999999E-3</v>
      </c>
      <c r="N33" s="104">
        <v>2.5899999999999999E-2</v>
      </c>
      <c r="O33" s="103">
        <v>4791.67</v>
      </c>
      <c r="P33" s="103">
        <v>98.61</v>
      </c>
      <c r="Q33" s="103">
        <v>0</v>
      </c>
      <c r="R33" s="103">
        <v>4.7250657870000001</v>
      </c>
      <c r="S33" s="104">
        <v>0</v>
      </c>
      <c r="T33" s="104">
        <f t="shared" si="0"/>
        <v>2.8204225893872678E-4</v>
      </c>
      <c r="U33" s="104">
        <f>R33/'סכום נכסי הקרן'!$C$42</f>
        <v>7.702469196632305E-6</v>
      </c>
    </row>
    <row r="34" spans="2:21" s="99" customFormat="1">
      <c r="B34" s="102" t="s">
        <v>373</v>
      </c>
      <c r="C34" s="102" t="s">
        <v>374</v>
      </c>
      <c r="D34" s="102" t="s">
        <v>100</v>
      </c>
      <c r="E34" s="102" t="s">
        <v>123</v>
      </c>
      <c r="F34" s="102" t="s">
        <v>371</v>
      </c>
      <c r="G34" s="102" t="s">
        <v>358</v>
      </c>
      <c r="H34" s="102" t="s">
        <v>367</v>
      </c>
      <c r="I34" s="102" t="s">
        <v>207</v>
      </c>
      <c r="J34" s="102" t="s">
        <v>343</v>
      </c>
      <c r="K34" s="103">
        <v>4.83</v>
      </c>
      <c r="L34" s="102" t="s">
        <v>102</v>
      </c>
      <c r="M34" s="104">
        <v>6.8999999999999999E-3</v>
      </c>
      <c r="N34" s="104">
        <v>2.58E-2</v>
      </c>
      <c r="O34" s="103">
        <v>20125</v>
      </c>
      <c r="P34" s="103">
        <v>98.75</v>
      </c>
      <c r="Q34" s="103">
        <v>0</v>
      </c>
      <c r="R34" s="103">
        <v>19.873437500000001</v>
      </c>
      <c r="S34" s="104">
        <v>1E-4</v>
      </c>
      <c r="T34" s="104">
        <f t="shared" si="0"/>
        <v>1.1862584476175892E-3</v>
      </c>
      <c r="U34" s="104">
        <f>R34/'סכום נכסי הקרן'!$C$42</f>
        <v>3.2396277020332488E-5</v>
      </c>
    </row>
    <row r="35" spans="2:21" s="99" customFormat="1">
      <c r="B35" s="102" t="s">
        <v>375</v>
      </c>
      <c r="C35" s="102" t="s">
        <v>376</v>
      </c>
      <c r="D35" s="102" t="s">
        <v>100</v>
      </c>
      <c r="E35" s="102" t="s">
        <v>123</v>
      </c>
      <c r="F35" s="102" t="s">
        <v>377</v>
      </c>
      <c r="G35" s="102" t="s">
        <v>358</v>
      </c>
      <c r="H35" s="102" t="s">
        <v>367</v>
      </c>
      <c r="I35" s="102" t="s">
        <v>207</v>
      </c>
      <c r="J35" s="102" t="s">
        <v>378</v>
      </c>
      <c r="K35" s="103">
        <v>1.68</v>
      </c>
      <c r="L35" s="102" t="s">
        <v>102</v>
      </c>
      <c r="M35" s="104">
        <v>4.7500000000000001E-2</v>
      </c>
      <c r="N35" s="104">
        <v>2.24E-2</v>
      </c>
      <c r="O35" s="103">
        <v>30000</v>
      </c>
      <c r="P35" s="103">
        <v>137.94999999999999</v>
      </c>
      <c r="Q35" s="103">
        <v>0</v>
      </c>
      <c r="R35" s="103">
        <v>41.384999999999998</v>
      </c>
      <c r="S35" s="104">
        <v>0</v>
      </c>
      <c r="T35" s="104">
        <f t="shared" si="0"/>
        <v>2.470297645017573E-3</v>
      </c>
      <c r="U35" s="104">
        <f>R35/'סכום נכסי הקרן'!$C$42</f>
        <v>6.7462909951358931E-5</v>
      </c>
    </row>
    <row r="36" spans="2:21" s="99" customFormat="1">
      <c r="B36" s="102" t="s">
        <v>379</v>
      </c>
      <c r="C36" s="102" t="s">
        <v>380</v>
      </c>
      <c r="D36" s="102" t="s">
        <v>100</v>
      </c>
      <c r="E36" s="102" t="s">
        <v>123</v>
      </c>
      <c r="F36" s="102" t="s">
        <v>381</v>
      </c>
      <c r="G36" s="102" t="s">
        <v>358</v>
      </c>
      <c r="H36" s="102" t="s">
        <v>367</v>
      </c>
      <c r="I36" s="102" t="s">
        <v>207</v>
      </c>
      <c r="J36" s="102" t="s">
        <v>382</v>
      </c>
      <c r="K36" s="103">
        <v>3.23</v>
      </c>
      <c r="L36" s="102" t="s">
        <v>102</v>
      </c>
      <c r="M36" s="104">
        <v>2.4E-2</v>
      </c>
      <c r="N36" s="104">
        <v>2.1899999999999999E-2</v>
      </c>
      <c r="O36" s="103">
        <v>9000.59</v>
      </c>
      <c r="P36" s="103">
        <v>109.73</v>
      </c>
      <c r="Q36" s="103">
        <v>0</v>
      </c>
      <c r="R36" s="103">
        <v>9.8763474070000008</v>
      </c>
      <c r="S36" s="104">
        <v>0</v>
      </c>
      <c r="T36" s="104">
        <f t="shared" si="0"/>
        <v>5.8952561896550724E-4</v>
      </c>
      <c r="U36" s="104">
        <f>R36/'סכום נכסי הקרן'!$C$42</f>
        <v>1.609972540212102E-5</v>
      </c>
    </row>
    <row r="37" spans="2:21" s="99" customFormat="1">
      <c r="B37" s="102" t="s">
        <v>383</v>
      </c>
      <c r="C37" s="102" t="s">
        <v>384</v>
      </c>
      <c r="D37" s="102" t="s">
        <v>100</v>
      </c>
      <c r="E37" s="102" t="s">
        <v>123</v>
      </c>
      <c r="F37" s="102" t="s">
        <v>385</v>
      </c>
      <c r="G37" s="102" t="s">
        <v>358</v>
      </c>
      <c r="H37" s="102" t="s">
        <v>367</v>
      </c>
      <c r="I37" s="102" t="s">
        <v>207</v>
      </c>
      <c r="J37" s="102" t="s">
        <v>386</v>
      </c>
      <c r="K37" s="103">
        <v>3.1</v>
      </c>
      <c r="L37" s="102" t="s">
        <v>102</v>
      </c>
      <c r="M37" s="104">
        <v>2.1499999999999998E-2</v>
      </c>
      <c r="N37" s="104">
        <v>2.1999999999999999E-2</v>
      </c>
      <c r="O37" s="103">
        <v>10000.219999999999</v>
      </c>
      <c r="P37" s="103">
        <v>110.05</v>
      </c>
      <c r="Q37" s="103">
        <v>0</v>
      </c>
      <c r="R37" s="103">
        <v>11.005242109999999</v>
      </c>
      <c r="S37" s="104">
        <v>0</v>
      </c>
      <c r="T37" s="104">
        <f t="shared" si="0"/>
        <v>6.5691008015419179E-4</v>
      </c>
      <c r="U37" s="104">
        <f>R37/'סכום נכסי הקרן'!$C$42</f>
        <v>1.7939969976074262E-5</v>
      </c>
    </row>
    <row r="38" spans="2:21" s="99" customFormat="1">
      <c r="B38" s="102" t="s">
        <v>387</v>
      </c>
      <c r="C38" s="102" t="s">
        <v>388</v>
      </c>
      <c r="D38" s="102" t="s">
        <v>100</v>
      </c>
      <c r="E38" s="102" t="s">
        <v>123</v>
      </c>
      <c r="F38" s="102" t="s">
        <v>385</v>
      </c>
      <c r="G38" s="102" t="s">
        <v>358</v>
      </c>
      <c r="H38" s="102" t="s">
        <v>367</v>
      </c>
      <c r="I38" s="102" t="s">
        <v>207</v>
      </c>
      <c r="J38" s="102" t="s">
        <v>372</v>
      </c>
      <c r="K38" s="103">
        <v>5.82</v>
      </c>
      <c r="L38" s="102" t="s">
        <v>102</v>
      </c>
      <c r="M38" s="104">
        <v>1.43E-2</v>
      </c>
      <c r="N38" s="104">
        <v>2.63E-2</v>
      </c>
      <c r="O38" s="103">
        <v>9793.82</v>
      </c>
      <c r="P38" s="103">
        <v>100.69</v>
      </c>
      <c r="Q38" s="103">
        <v>0.18742</v>
      </c>
      <c r="R38" s="103">
        <v>10.048817358000001</v>
      </c>
      <c r="S38" s="104">
        <v>0</v>
      </c>
      <c r="T38" s="104">
        <f t="shared" si="0"/>
        <v>5.9982046284110457E-4</v>
      </c>
      <c r="U38" s="104">
        <f>R38/'סכום נכסי הקרן'!$C$42</f>
        <v>1.6380873759584551E-5</v>
      </c>
    </row>
    <row r="39" spans="2:21" s="99" customFormat="1">
      <c r="B39" s="102" t="s">
        <v>389</v>
      </c>
      <c r="C39" s="102" t="s">
        <v>390</v>
      </c>
      <c r="D39" s="102" t="s">
        <v>100</v>
      </c>
      <c r="E39" s="102" t="s">
        <v>123</v>
      </c>
      <c r="F39" s="102" t="s">
        <v>385</v>
      </c>
      <c r="G39" s="102" t="s">
        <v>358</v>
      </c>
      <c r="H39" s="102" t="s">
        <v>367</v>
      </c>
      <c r="I39" s="102" t="s">
        <v>207</v>
      </c>
      <c r="J39" s="102" t="s">
        <v>316</v>
      </c>
      <c r="K39" s="103">
        <v>2.4300000000000002</v>
      </c>
      <c r="L39" s="102" t="s">
        <v>102</v>
      </c>
      <c r="M39" s="104">
        <v>1.7600000000000001E-2</v>
      </c>
      <c r="N39" s="104">
        <v>1.84E-2</v>
      </c>
      <c r="O39" s="103">
        <v>49517.73</v>
      </c>
      <c r="P39" s="103">
        <v>109.32</v>
      </c>
      <c r="Q39" s="103">
        <v>1.12114</v>
      </c>
      <c r="R39" s="103">
        <v>55.253922436000003</v>
      </c>
      <c r="S39" s="104">
        <v>0</v>
      </c>
      <c r="T39" s="104">
        <f t="shared" si="0"/>
        <v>3.2981426717804629E-3</v>
      </c>
      <c r="U39" s="104">
        <f>R39/'סכום נכסי הקרן'!$C$42</f>
        <v>9.0071049746508154E-5</v>
      </c>
    </row>
    <row r="40" spans="2:21" s="99" customFormat="1">
      <c r="B40" s="102" t="s">
        <v>391</v>
      </c>
      <c r="C40" s="102" t="s">
        <v>392</v>
      </c>
      <c r="D40" s="102" t="s">
        <v>100</v>
      </c>
      <c r="E40" s="102" t="s">
        <v>123</v>
      </c>
      <c r="F40" s="102" t="s">
        <v>393</v>
      </c>
      <c r="G40" s="102" t="s">
        <v>358</v>
      </c>
      <c r="H40" s="102" t="s">
        <v>367</v>
      </c>
      <c r="I40" s="102" t="s">
        <v>207</v>
      </c>
      <c r="J40" s="102" t="s">
        <v>394</v>
      </c>
      <c r="K40" s="103">
        <v>2.87</v>
      </c>
      <c r="L40" s="102" t="s">
        <v>102</v>
      </c>
      <c r="M40" s="104">
        <v>1.6E-2</v>
      </c>
      <c r="N40" s="104">
        <v>1.9400000000000001E-2</v>
      </c>
      <c r="O40" s="103">
        <v>17000.22</v>
      </c>
      <c r="P40" s="103">
        <v>108.45</v>
      </c>
      <c r="Q40" s="103">
        <v>0</v>
      </c>
      <c r="R40" s="103">
        <v>18.436738590000001</v>
      </c>
      <c r="S40" s="104">
        <v>0</v>
      </c>
      <c r="T40" s="104">
        <f t="shared" si="0"/>
        <v>1.1005009525354987E-3</v>
      </c>
      <c r="U40" s="104">
        <f>R40/'סכום נכסי הקרן'!$C$42</f>
        <v>3.0054271723907562E-5</v>
      </c>
    </row>
    <row r="41" spans="2:21" s="99" customFormat="1">
      <c r="B41" s="102" t="s">
        <v>395</v>
      </c>
      <c r="C41" s="102" t="s">
        <v>396</v>
      </c>
      <c r="D41" s="102" t="s">
        <v>100</v>
      </c>
      <c r="E41" s="102" t="s">
        <v>123</v>
      </c>
      <c r="F41" s="102" t="s">
        <v>393</v>
      </c>
      <c r="G41" s="102" t="s">
        <v>358</v>
      </c>
      <c r="H41" s="102" t="s">
        <v>367</v>
      </c>
      <c r="I41" s="102" t="s">
        <v>207</v>
      </c>
      <c r="J41" s="102" t="s">
        <v>316</v>
      </c>
      <c r="K41" s="103">
        <v>3.71</v>
      </c>
      <c r="L41" s="102" t="s">
        <v>102</v>
      </c>
      <c r="M41" s="104">
        <v>1.4200000000000001E-2</v>
      </c>
      <c r="N41" s="104">
        <v>2.2599999999999999E-2</v>
      </c>
      <c r="O41" s="103">
        <v>35000.07</v>
      </c>
      <c r="P41" s="103">
        <v>105.14</v>
      </c>
      <c r="Q41" s="103">
        <v>0</v>
      </c>
      <c r="R41" s="103">
        <v>36.799073598</v>
      </c>
      <c r="S41" s="104">
        <v>0</v>
      </c>
      <c r="T41" s="104">
        <f t="shared" si="0"/>
        <v>2.1965607067287122E-3</v>
      </c>
      <c r="U41" s="104">
        <f>R41/'סכום נכסי הקרן'!$C$42</f>
        <v>5.9987255972823592E-5</v>
      </c>
    </row>
    <row r="42" spans="2:21" s="99" customFormat="1">
      <c r="B42" s="102" t="s">
        <v>397</v>
      </c>
      <c r="C42" s="102" t="s">
        <v>398</v>
      </c>
      <c r="D42" s="102" t="s">
        <v>100</v>
      </c>
      <c r="E42" s="102" t="s">
        <v>123</v>
      </c>
      <c r="F42" s="102" t="s">
        <v>399</v>
      </c>
      <c r="G42" s="102" t="s">
        <v>358</v>
      </c>
      <c r="H42" s="102" t="s">
        <v>367</v>
      </c>
      <c r="I42" s="102" t="s">
        <v>207</v>
      </c>
      <c r="J42" s="102" t="s">
        <v>354</v>
      </c>
      <c r="K42" s="103">
        <v>1.19</v>
      </c>
      <c r="L42" s="102" t="s">
        <v>102</v>
      </c>
      <c r="M42" s="104">
        <v>0.04</v>
      </c>
      <c r="N42" s="104">
        <v>1.5100000000000001E-2</v>
      </c>
      <c r="O42" s="103">
        <v>32533.43</v>
      </c>
      <c r="P42" s="103">
        <v>112.02</v>
      </c>
      <c r="Q42" s="103">
        <v>0</v>
      </c>
      <c r="R42" s="103">
        <v>36.443948286000001</v>
      </c>
      <c r="S42" s="104">
        <v>2.0000000000000001E-4</v>
      </c>
      <c r="T42" s="104">
        <f t="shared" si="0"/>
        <v>2.1753630452107774E-3</v>
      </c>
      <c r="U42" s="104">
        <f>R42/'סכום נכסי הקרן'!$C$42</f>
        <v>5.9408355720439776E-5</v>
      </c>
    </row>
    <row r="43" spans="2:21" s="99" customFormat="1">
      <c r="B43" s="102" t="s">
        <v>400</v>
      </c>
      <c r="C43" s="102" t="s">
        <v>401</v>
      </c>
      <c r="D43" s="102" t="s">
        <v>100</v>
      </c>
      <c r="E43" s="102" t="s">
        <v>123</v>
      </c>
      <c r="F43" s="102" t="s">
        <v>402</v>
      </c>
      <c r="G43" s="102" t="s">
        <v>331</v>
      </c>
      <c r="H43" s="102" t="s">
        <v>367</v>
      </c>
      <c r="I43" s="102" t="s">
        <v>207</v>
      </c>
      <c r="J43" s="102" t="s">
        <v>403</v>
      </c>
      <c r="K43" s="103">
        <v>1.81</v>
      </c>
      <c r="L43" s="102" t="s">
        <v>102</v>
      </c>
      <c r="M43" s="104">
        <v>1.7999999999999999E-2</v>
      </c>
      <c r="N43" s="104">
        <v>1.7899999999999999E-2</v>
      </c>
      <c r="O43" s="103">
        <v>51331.07</v>
      </c>
      <c r="P43" s="103">
        <v>108.44</v>
      </c>
      <c r="Q43" s="103">
        <v>0</v>
      </c>
      <c r="R43" s="103">
        <v>55.663412307999998</v>
      </c>
      <c r="S43" s="104">
        <v>0</v>
      </c>
      <c r="T43" s="104">
        <f t="shared" si="0"/>
        <v>3.3225853893462508E-3</v>
      </c>
      <c r="U43" s="104">
        <f>R43/'סכום נכסי הקרן'!$C$42</f>
        <v>9.0738571272682585E-5</v>
      </c>
    </row>
    <row r="44" spans="2:21" s="99" customFormat="1">
      <c r="B44" s="102" t="s">
        <v>404</v>
      </c>
      <c r="C44" s="102" t="s">
        <v>405</v>
      </c>
      <c r="D44" s="102" t="s">
        <v>100</v>
      </c>
      <c r="E44" s="102" t="s">
        <v>123</v>
      </c>
      <c r="F44" s="102" t="s">
        <v>406</v>
      </c>
      <c r="G44" s="102" t="s">
        <v>407</v>
      </c>
      <c r="H44" s="102" t="s">
        <v>408</v>
      </c>
      <c r="I44" s="102" t="s">
        <v>207</v>
      </c>
      <c r="J44" s="102" t="s">
        <v>409</v>
      </c>
      <c r="K44" s="103">
        <v>0.36</v>
      </c>
      <c r="L44" s="102" t="s">
        <v>102</v>
      </c>
      <c r="M44" s="104">
        <v>2.6499999999999999E-2</v>
      </c>
      <c r="N44" s="104">
        <v>6.9999999999999999E-4</v>
      </c>
      <c r="O44" s="103">
        <v>12000.56</v>
      </c>
      <c r="P44" s="103">
        <v>109.41</v>
      </c>
      <c r="Q44" s="103">
        <v>0</v>
      </c>
      <c r="R44" s="103">
        <v>13.129812696</v>
      </c>
      <c r="S44" s="104">
        <v>1E-4</v>
      </c>
      <c r="T44" s="104">
        <f t="shared" si="0"/>
        <v>7.8372708426847004E-4</v>
      </c>
      <c r="U44" s="104">
        <f>R44/'סכום נכסי הקרן'!$C$42</f>
        <v>2.140329519363193E-5</v>
      </c>
    </row>
    <row r="45" spans="2:21" s="99" customFormat="1">
      <c r="B45" s="102" t="s">
        <v>410</v>
      </c>
      <c r="C45" s="102" t="s">
        <v>411</v>
      </c>
      <c r="D45" s="102" t="s">
        <v>100</v>
      </c>
      <c r="E45" s="102" t="s">
        <v>123</v>
      </c>
      <c r="F45" s="102" t="s">
        <v>406</v>
      </c>
      <c r="G45" s="102" t="s">
        <v>407</v>
      </c>
      <c r="H45" s="102" t="s">
        <v>408</v>
      </c>
      <c r="I45" s="102" t="s">
        <v>207</v>
      </c>
      <c r="J45" s="102" t="s">
        <v>412</v>
      </c>
      <c r="K45" s="103">
        <v>2.2999999999999998</v>
      </c>
      <c r="L45" s="102" t="s">
        <v>102</v>
      </c>
      <c r="M45" s="104">
        <v>1.0500000000000001E-2</v>
      </c>
      <c r="N45" s="104">
        <v>2.1999999999999999E-2</v>
      </c>
      <c r="O45" s="103">
        <v>27550.09</v>
      </c>
      <c r="P45" s="103">
        <v>104.38</v>
      </c>
      <c r="Q45" s="103">
        <v>0</v>
      </c>
      <c r="R45" s="103">
        <v>28.756783941999998</v>
      </c>
      <c r="S45" s="104">
        <v>1E-4</v>
      </c>
      <c r="T45" s="104">
        <f t="shared" si="0"/>
        <v>1.7165111912577447E-3</v>
      </c>
      <c r="U45" s="104">
        <f>R45/'סכום נכסי הקרן'!$C$42</f>
        <v>4.6877282241629352E-5</v>
      </c>
    </row>
    <row r="46" spans="2:21" s="99" customFormat="1">
      <c r="B46" s="102" t="s">
        <v>413</v>
      </c>
      <c r="C46" s="102" t="s">
        <v>414</v>
      </c>
      <c r="D46" s="102" t="s">
        <v>100</v>
      </c>
      <c r="E46" s="102" t="s">
        <v>123</v>
      </c>
      <c r="F46" s="102" t="s">
        <v>415</v>
      </c>
      <c r="G46" s="102" t="s">
        <v>303</v>
      </c>
      <c r="H46" s="102" t="s">
        <v>408</v>
      </c>
      <c r="I46" s="102" t="s">
        <v>207</v>
      </c>
      <c r="J46" s="102" t="s">
        <v>416</v>
      </c>
      <c r="K46" s="103">
        <v>4.6900000000000004</v>
      </c>
      <c r="L46" s="102" t="s">
        <v>102</v>
      </c>
      <c r="M46" s="104">
        <v>2E-3</v>
      </c>
      <c r="N46" s="104">
        <v>1.9699999999999999E-2</v>
      </c>
      <c r="O46" s="103">
        <v>19000</v>
      </c>
      <c r="P46" s="103">
        <v>96.9</v>
      </c>
      <c r="Q46" s="103">
        <v>0</v>
      </c>
      <c r="R46" s="103">
        <v>18.411000000000001</v>
      </c>
      <c r="S46" s="104">
        <v>0</v>
      </c>
      <c r="T46" s="104">
        <f t="shared" si="0"/>
        <v>1.0989645993093764E-3</v>
      </c>
      <c r="U46" s="104">
        <f>R46/'סכום נכסי הקרן'!$C$42</f>
        <v>3.001231448869082E-5</v>
      </c>
    </row>
    <row r="47" spans="2:21" s="99" customFormat="1">
      <c r="B47" s="102" t="s">
        <v>417</v>
      </c>
      <c r="C47" s="102" t="s">
        <v>418</v>
      </c>
      <c r="D47" s="102" t="s">
        <v>100</v>
      </c>
      <c r="E47" s="102" t="s">
        <v>123</v>
      </c>
      <c r="F47" s="102" t="s">
        <v>415</v>
      </c>
      <c r="G47" s="102" t="s">
        <v>303</v>
      </c>
      <c r="H47" s="102" t="s">
        <v>408</v>
      </c>
      <c r="I47" s="102" t="s">
        <v>207</v>
      </c>
      <c r="J47" s="102" t="s">
        <v>419</v>
      </c>
      <c r="K47" s="103">
        <v>0.91</v>
      </c>
      <c r="L47" s="102" t="s">
        <v>102</v>
      </c>
      <c r="M47" s="104">
        <v>6.7999999999999996E-3</v>
      </c>
      <c r="N47" s="104">
        <v>1.7500000000000002E-2</v>
      </c>
      <c r="O47" s="103">
        <v>10000</v>
      </c>
      <c r="P47" s="103">
        <v>107.84</v>
      </c>
      <c r="Q47" s="103">
        <v>0</v>
      </c>
      <c r="R47" s="103">
        <v>10.784000000000001</v>
      </c>
      <c r="S47" s="104">
        <v>0</v>
      </c>
      <c r="T47" s="104">
        <f t="shared" si="0"/>
        <v>6.4370399429429775E-4</v>
      </c>
      <c r="U47" s="104">
        <f>R47/'סכום נכסי הקרן'!$C$42</f>
        <v>1.7579316682746282E-5</v>
      </c>
    </row>
    <row r="48" spans="2:21" s="99" customFormat="1">
      <c r="B48" s="102" t="s">
        <v>420</v>
      </c>
      <c r="C48" s="102" t="s">
        <v>421</v>
      </c>
      <c r="D48" s="102" t="s">
        <v>100</v>
      </c>
      <c r="E48" s="102" t="s">
        <v>123</v>
      </c>
      <c r="F48" s="102" t="s">
        <v>422</v>
      </c>
      <c r="G48" s="102" t="s">
        <v>358</v>
      </c>
      <c r="H48" s="102" t="s">
        <v>408</v>
      </c>
      <c r="I48" s="102" t="s">
        <v>207</v>
      </c>
      <c r="J48" s="102" t="s">
        <v>423</v>
      </c>
      <c r="K48" s="103">
        <v>2.96</v>
      </c>
      <c r="L48" s="102" t="s">
        <v>102</v>
      </c>
      <c r="M48" s="104">
        <v>1.4E-2</v>
      </c>
      <c r="N48" s="104">
        <v>2.5700000000000001E-2</v>
      </c>
      <c r="O48" s="103">
        <v>37000</v>
      </c>
      <c r="P48" s="103">
        <v>106.48</v>
      </c>
      <c r="Q48" s="103">
        <v>0</v>
      </c>
      <c r="R48" s="103">
        <v>39.397599999999997</v>
      </c>
      <c r="S48" s="104">
        <v>0</v>
      </c>
      <c r="T48" s="104">
        <f t="shared" si="0"/>
        <v>2.3516684426566226E-3</v>
      </c>
      <c r="U48" s="104">
        <f>R48/'סכום נכסי הקרן'!$C$42</f>
        <v>6.4223190554540502E-5</v>
      </c>
    </row>
    <row r="49" spans="2:21" s="99" customFormat="1">
      <c r="B49" s="102" t="s">
        <v>424</v>
      </c>
      <c r="C49" s="102" t="s">
        <v>425</v>
      </c>
      <c r="D49" s="102" t="s">
        <v>100</v>
      </c>
      <c r="E49" s="102" t="s">
        <v>123</v>
      </c>
      <c r="F49" s="102" t="s">
        <v>426</v>
      </c>
      <c r="G49" s="102" t="s">
        <v>358</v>
      </c>
      <c r="H49" s="102" t="s">
        <v>427</v>
      </c>
      <c r="I49" s="102" t="s">
        <v>150</v>
      </c>
      <c r="J49" s="102" t="s">
        <v>428</v>
      </c>
      <c r="K49" s="103">
        <v>1.01</v>
      </c>
      <c r="L49" s="102" t="s">
        <v>102</v>
      </c>
      <c r="M49" s="104">
        <v>2.75E-2</v>
      </c>
      <c r="N49" s="104">
        <v>1.9599999999999999E-2</v>
      </c>
      <c r="O49" s="103">
        <v>43333.74</v>
      </c>
      <c r="P49" s="103">
        <v>111.21</v>
      </c>
      <c r="Q49" s="103">
        <v>23.310690000000001</v>
      </c>
      <c r="R49" s="103">
        <v>71.502142254000006</v>
      </c>
      <c r="S49" s="104">
        <v>1E-4</v>
      </c>
      <c r="T49" s="104">
        <f t="shared" si="0"/>
        <v>4.2680095112665878E-3</v>
      </c>
      <c r="U49" s="104">
        <f>R49/'סכום נכסי הקרן'!$C$42</f>
        <v>1.1655775242747033E-4</v>
      </c>
    </row>
    <row r="50" spans="2:21" s="99" customFormat="1">
      <c r="B50" s="102" t="s">
        <v>429</v>
      </c>
      <c r="C50" s="102" t="s">
        <v>430</v>
      </c>
      <c r="D50" s="102" t="s">
        <v>100</v>
      </c>
      <c r="E50" s="102" t="s">
        <v>123</v>
      </c>
      <c r="F50" s="102" t="s">
        <v>426</v>
      </c>
      <c r="G50" s="102" t="s">
        <v>358</v>
      </c>
      <c r="H50" s="102" t="s">
        <v>427</v>
      </c>
      <c r="I50" s="102" t="s">
        <v>150</v>
      </c>
      <c r="J50" s="102" t="s">
        <v>428</v>
      </c>
      <c r="K50" s="103">
        <v>6.12</v>
      </c>
      <c r="L50" s="102" t="s">
        <v>102</v>
      </c>
      <c r="M50" s="104">
        <v>1.5800000000000002E-2</v>
      </c>
      <c r="N50" s="104">
        <v>2.7400000000000001E-2</v>
      </c>
      <c r="O50" s="103">
        <v>83000.5</v>
      </c>
      <c r="P50" s="103">
        <v>101</v>
      </c>
      <c r="Q50" s="103">
        <v>0</v>
      </c>
      <c r="R50" s="103">
        <v>83.830505000000002</v>
      </c>
      <c r="S50" s="104">
        <v>1E-4</v>
      </c>
      <c r="T50" s="104">
        <f t="shared" si="0"/>
        <v>5.0038975252418485E-3</v>
      </c>
      <c r="U50" s="104">
        <f>R50/'סכום נכסי הקרן'!$C$42</f>
        <v>1.3665458040333322E-4</v>
      </c>
    </row>
    <row r="51" spans="2:21" s="99" customFormat="1">
      <c r="B51" s="102" t="s">
        <v>431</v>
      </c>
      <c r="C51" s="102">
        <v>11847790</v>
      </c>
      <c r="D51" s="102" t="s">
        <v>100</v>
      </c>
      <c r="E51" s="102" t="s">
        <v>123</v>
      </c>
      <c r="F51" s="102" t="s">
        <v>432</v>
      </c>
      <c r="G51" s="102" t="s">
        <v>331</v>
      </c>
      <c r="H51" s="102" t="s">
        <v>433</v>
      </c>
      <c r="I51" s="102" t="s">
        <v>207</v>
      </c>
      <c r="J51" s="102" t="s">
        <v>434</v>
      </c>
      <c r="K51" s="103">
        <v>2.92</v>
      </c>
      <c r="L51" s="102" t="s">
        <v>102</v>
      </c>
      <c r="M51" s="104">
        <v>0.01</v>
      </c>
      <c r="N51" s="104">
        <v>3.15E-2</v>
      </c>
      <c r="O51" s="103">
        <v>115000</v>
      </c>
      <c r="P51" s="103">
        <f>R51*1000/O51*100</f>
        <v>98.749959800427661</v>
      </c>
      <c r="Q51" s="103">
        <v>1.0133799999999999</v>
      </c>
      <c r="R51" s="103">
        <f>114.23088-0.668426229508201</f>
        <v>113.5624537704918</v>
      </c>
      <c r="S51" s="104">
        <v>2.0000000000000001E-4</v>
      </c>
      <c r="T51" s="104">
        <f t="shared" si="0"/>
        <v>6.7786169412024384E-3</v>
      </c>
      <c r="U51" s="104">
        <f>R51/'סכום נכסי הקרן'!$C$42</f>
        <v>1.8512150761324273E-4</v>
      </c>
    </row>
    <row r="52" spans="2:21" s="99" customFormat="1">
      <c r="B52" s="102" t="s">
        <v>435</v>
      </c>
      <c r="C52" s="102" t="s">
        <v>436</v>
      </c>
      <c r="D52" s="102" t="s">
        <v>100</v>
      </c>
      <c r="E52" s="102" t="s">
        <v>123</v>
      </c>
      <c r="F52" s="102" t="s">
        <v>437</v>
      </c>
      <c r="G52" s="102" t="s">
        <v>438</v>
      </c>
      <c r="H52" s="102" t="s">
        <v>433</v>
      </c>
      <c r="I52" s="102" t="s">
        <v>207</v>
      </c>
      <c r="J52" s="102" t="s">
        <v>439</v>
      </c>
      <c r="K52" s="103">
        <v>4.22</v>
      </c>
      <c r="L52" s="102" t="s">
        <v>102</v>
      </c>
      <c r="M52" s="104">
        <v>1E-3</v>
      </c>
      <c r="N52" s="104">
        <v>4.5999999999999999E-2</v>
      </c>
      <c r="O52" s="103">
        <v>172000</v>
      </c>
      <c r="P52" s="103">
        <v>86.94</v>
      </c>
      <c r="Q52" s="103">
        <v>9.0270000000000003E-2</v>
      </c>
      <c r="R52" s="103">
        <v>149.62707</v>
      </c>
      <c r="S52" s="104">
        <v>2.0000000000000001E-4</v>
      </c>
      <c r="T52" s="104">
        <f t="shared" si="0"/>
        <v>8.9313374085267516E-3</v>
      </c>
      <c r="U52" s="104">
        <f>R52/'סכום נכסי הקרן'!$C$42</f>
        <v>2.4391150295265631E-4</v>
      </c>
    </row>
    <row r="53" spans="2:21" s="99" customFormat="1">
      <c r="B53" s="102" t="s">
        <v>440</v>
      </c>
      <c r="C53" s="102" t="s">
        <v>441</v>
      </c>
      <c r="D53" s="102" t="s">
        <v>100</v>
      </c>
      <c r="E53" s="102" t="s">
        <v>123</v>
      </c>
      <c r="F53" s="102" t="s">
        <v>442</v>
      </c>
      <c r="G53" s="102" t="s">
        <v>358</v>
      </c>
      <c r="H53" s="102" t="s">
        <v>443</v>
      </c>
      <c r="I53" s="102" t="s">
        <v>150</v>
      </c>
      <c r="J53" s="102" t="s">
        <v>378</v>
      </c>
      <c r="K53" s="103">
        <v>2.5</v>
      </c>
      <c r="L53" s="102" t="s">
        <v>102</v>
      </c>
      <c r="M53" s="104">
        <v>2.5000000000000001E-2</v>
      </c>
      <c r="N53" s="104">
        <v>2.8299999999999999E-2</v>
      </c>
      <c r="O53" s="103">
        <v>49467.08</v>
      </c>
      <c r="P53" s="103">
        <v>109.5</v>
      </c>
      <c r="Q53" s="103">
        <v>4.5778299999999996</v>
      </c>
      <c r="R53" s="103">
        <v>58.744282599999998</v>
      </c>
      <c r="S53" s="104">
        <v>1E-4</v>
      </c>
      <c r="T53" s="104">
        <f t="shared" si="0"/>
        <v>3.5064845466963104E-3</v>
      </c>
      <c r="U53" s="104">
        <f>R53/'סכום נכסי הקרן'!$C$42</f>
        <v>9.5760788865554712E-5</v>
      </c>
    </row>
    <row r="54" spans="2:21" s="99" customFormat="1">
      <c r="B54" s="102" t="s">
        <v>444</v>
      </c>
      <c r="C54" s="102" t="s">
        <v>445</v>
      </c>
      <c r="D54" s="102" t="s">
        <v>100</v>
      </c>
      <c r="E54" s="102" t="s">
        <v>123</v>
      </c>
      <c r="F54" s="102" t="s">
        <v>442</v>
      </c>
      <c r="G54" s="102" t="s">
        <v>358</v>
      </c>
      <c r="H54" s="102" t="s">
        <v>443</v>
      </c>
      <c r="I54" s="102" t="s">
        <v>150</v>
      </c>
      <c r="J54" s="102" t="s">
        <v>446</v>
      </c>
      <c r="K54" s="103">
        <v>7.5</v>
      </c>
      <c r="L54" s="102" t="s">
        <v>102</v>
      </c>
      <c r="M54" s="104">
        <v>3.8999999999999998E-3</v>
      </c>
      <c r="N54" s="104">
        <v>3.8300000000000001E-2</v>
      </c>
      <c r="O54" s="103">
        <v>37600</v>
      </c>
      <c r="P54" s="103">
        <v>80.83</v>
      </c>
      <c r="Q54" s="103">
        <v>2.6088100000000001</v>
      </c>
      <c r="R54" s="103">
        <v>33.000889999999998</v>
      </c>
      <c r="S54" s="104">
        <v>2.0000000000000001E-4</v>
      </c>
      <c r="T54" s="104">
        <f t="shared" si="0"/>
        <v>1.9698446502472871E-3</v>
      </c>
      <c r="U54" s="104">
        <f>R54/'סכום נכסי הקרן'!$C$42</f>
        <v>5.3795724788805161E-5</v>
      </c>
    </row>
    <row r="55" spans="2:21" s="99" customFormat="1">
      <c r="B55" s="102" t="s">
        <v>447</v>
      </c>
      <c r="C55" s="102" t="s">
        <v>448</v>
      </c>
      <c r="D55" s="102" t="s">
        <v>100</v>
      </c>
      <c r="E55" s="102" t="s">
        <v>123</v>
      </c>
      <c r="F55" s="102" t="s">
        <v>442</v>
      </c>
      <c r="G55" s="102" t="s">
        <v>358</v>
      </c>
      <c r="H55" s="102" t="s">
        <v>443</v>
      </c>
      <c r="I55" s="102" t="s">
        <v>150</v>
      </c>
      <c r="J55" s="102" t="s">
        <v>449</v>
      </c>
      <c r="K55" s="103">
        <v>5.72</v>
      </c>
      <c r="L55" s="102" t="s">
        <v>102</v>
      </c>
      <c r="M55" s="104">
        <v>1.9E-2</v>
      </c>
      <c r="N55" s="104">
        <v>3.3599999999999998E-2</v>
      </c>
      <c r="O55" s="103">
        <v>19342.93</v>
      </c>
      <c r="P55" s="103">
        <v>99.89</v>
      </c>
      <c r="Q55" s="103">
        <v>2.0144799999999998</v>
      </c>
      <c r="R55" s="103">
        <v>21.336132777</v>
      </c>
      <c r="S55" s="104">
        <v>1E-4</v>
      </c>
      <c r="T55" s="104">
        <f t="shared" si="0"/>
        <v>1.2735676828030773E-3</v>
      </c>
      <c r="U55" s="104">
        <f>R55/'סכום נכסי הקרן'!$C$42</f>
        <v>3.4780659761869976E-5</v>
      </c>
    </row>
    <row r="56" spans="2:21" s="99" customFormat="1">
      <c r="B56" s="102" t="s">
        <v>450</v>
      </c>
      <c r="C56" s="102" t="s">
        <v>451</v>
      </c>
      <c r="D56" s="102" t="s">
        <v>100</v>
      </c>
      <c r="E56" s="102" t="s">
        <v>123</v>
      </c>
      <c r="F56" s="102" t="s">
        <v>452</v>
      </c>
      <c r="G56" s="102" t="s">
        <v>438</v>
      </c>
      <c r="H56" s="102" t="s">
        <v>433</v>
      </c>
      <c r="I56" s="102" t="s">
        <v>207</v>
      </c>
      <c r="J56" s="102" t="s">
        <v>453</v>
      </c>
      <c r="K56" s="103">
        <v>4.82</v>
      </c>
      <c r="L56" s="102" t="s">
        <v>102</v>
      </c>
      <c r="M56" s="104">
        <v>7.4999999999999997E-3</v>
      </c>
      <c r="N56" s="104">
        <v>3.3500000000000002E-2</v>
      </c>
      <c r="O56" s="103">
        <v>10000</v>
      </c>
      <c r="P56" s="103">
        <v>93.84</v>
      </c>
      <c r="Q56" s="103">
        <v>3.9870000000000003E-2</v>
      </c>
      <c r="R56" s="103">
        <v>9.4238700000000009</v>
      </c>
      <c r="S56" s="104">
        <v>0</v>
      </c>
      <c r="T56" s="104">
        <f t="shared" si="0"/>
        <v>5.6251694739523398E-4</v>
      </c>
      <c r="U56" s="104">
        <f>R56/'סכום נכסי הקרן'!$C$42</f>
        <v>1.5362128626393936E-5</v>
      </c>
    </row>
    <row r="57" spans="2:21" s="99" customFormat="1">
      <c r="B57" s="102" t="s">
        <v>454</v>
      </c>
      <c r="C57" s="102" t="s">
        <v>455</v>
      </c>
      <c r="D57" s="102" t="s">
        <v>100</v>
      </c>
      <c r="E57" s="102" t="s">
        <v>123</v>
      </c>
      <c r="F57" s="102" t="s">
        <v>452</v>
      </c>
      <c r="G57" s="102" t="s">
        <v>438</v>
      </c>
      <c r="H57" s="102" t="s">
        <v>433</v>
      </c>
      <c r="I57" s="102" t="s">
        <v>207</v>
      </c>
      <c r="J57" s="102" t="s">
        <v>456</v>
      </c>
      <c r="K57" s="103">
        <v>5.82</v>
      </c>
      <c r="L57" s="102" t="s">
        <v>102</v>
      </c>
      <c r="M57" s="104">
        <v>7.4999999999999997E-3</v>
      </c>
      <c r="N57" s="104">
        <v>3.9199999999999999E-2</v>
      </c>
      <c r="O57" s="103">
        <v>25000</v>
      </c>
      <c r="P57" s="103">
        <v>87.3</v>
      </c>
      <c r="Q57" s="103">
        <v>0</v>
      </c>
      <c r="R57" s="103">
        <v>21.824999999999999</v>
      </c>
      <c r="S57" s="104">
        <v>0</v>
      </c>
      <c r="T57" s="104">
        <f t="shared" si="0"/>
        <v>1.3027484862271001E-3</v>
      </c>
      <c r="U57" s="104">
        <f>R57/'סכום נכסי הקרן'!$C$42</f>
        <v>3.5577576650680414E-5</v>
      </c>
    </row>
    <row r="58" spans="2:21" s="99" customFormat="1">
      <c r="B58" s="102" t="s">
        <v>457</v>
      </c>
      <c r="C58" s="102" t="s">
        <v>458</v>
      </c>
      <c r="D58" s="102" t="s">
        <v>100</v>
      </c>
      <c r="E58" s="102" t="s">
        <v>123</v>
      </c>
      <c r="F58" s="102" t="s">
        <v>422</v>
      </c>
      <c r="G58" s="102" t="s">
        <v>358</v>
      </c>
      <c r="H58" s="102" t="s">
        <v>433</v>
      </c>
      <c r="I58" s="102" t="s">
        <v>207</v>
      </c>
      <c r="J58" s="102" t="s">
        <v>459</v>
      </c>
      <c r="K58" s="103">
        <v>6.6</v>
      </c>
      <c r="L58" s="102" t="s">
        <v>102</v>
      </c>
      <c r="M58" s="104">
        <v>5.0000000000000001E-3</v>
      </c>
      <c r="N58" s="104">
        <v>3.2899999999999999E-2</v>
      </c>
      <c r="O58" s="103">
        <v>68165.59</v>
      </c>
      <c r="P58" s="103">
        <v>88.54</v>
      </c>
      <c r="Q58" s="103">
        <v>0</v>
      </c>
      <c r="R58" s="103">
        <v>60.353813385999999</v>
      </c>
      <c r="S58" s="104">
        <v>4.0000000000000002E-4</v>
      </c>
      <c r="T58" s="104">
        <f t="shared" si="0"/>
        <v>3.6025584891933283E-3</v>
      </c>
      <c r="U58" s="104">
        <f>R58/'סכום נכסי הקרן'!$C$42</f>
        <v>9.8384532504067654E-5</v>
      </c>
    </row>
    <row r="59" spans="2:21" s="99" customFormat="1">
      <c r="B59" s="102" t="s">
        <v>460</v>
      </c>
      <c r="C59" s="102" t="s">
        <v>461</v>
      </c>
      <c r="D59" s="102" t="s">
        <v>100</v>
      </c>
      <c r="E59" s="102" t="s">
        <v>123</v>
      </c>
      <c r="F59" s="102" t="s">
        <v>422</v>
      </c>
      <c r="G59" s="102" t="s">
        <v>358</v>
      </c>
      <c r="H59" s="102" t="s">
        <v>433</v>
      </c>
      <c r="I59" s="102" t="s">
        <v>207</v>
      </c>
      <c r="J59" s="102" t="s">
        <v>462</v>
      </c>
      <c r="K59" s="103">
        <v>1.33</v>
      </c>
      <c r="L59" s="102" t="s">
        <v>102</v>
      </c>
      <c r="M59" s="104">
        <v>3.3500000000000002E-2</v>
      </c>
      <c r="N59" s="104">
        <v>0.02</v>
      </c>
      <c r="O59" s="103">
        <v>27058.82</v>
      </c>
      <c r="P59" s="103">
        <v>109.8</v>
      </c>
      <c r="Q59" s="103">
        <v>0</v>
      </c>
      <c r="R59" s="103">
        <v>29.710584359999999</v>
      </c>
      <c r="S59" s="104">
        <v>2.0000000000000001E-4</v>
      </c>
      <c r="T59" s="104">
        <f t="shared" si="0"/>
        <v>1.7734441603625454E-3</v>
      </c>
      <c r="U59" s="104">
        <f>R59/'סכום נכסי הקרן'!$C$42</f>
        <v>4.8432100453810153E-5</v>
      </c>
    </row>
    <row r="60" spans="2:21" s="99" customFormat="1">
      <c r="B60" s="102" t="s">
        <v>463</v>
      </c>
      <c r="C60" s="102" t="s">
        <v>464</v>
      </c>
      <c r="D60" s="102" t="s">
        <v>100</v>
      </c>
      <c r="E60" s="102" t="s">
        <v>123</v>
      </c>
      <c r="F60" s="102" t="s">
        <v>465</v>
      </c>
      <c r="G60" s="102" t="s">
        <v>466</v>
      </c>
      <c r="H60" s="102" t="s">
        <v>443</v>
      </c>
      <c r="I60" s="102" t="s">
        <v>150</v>
      </c>
      <c r="J60" s="102" t="s">
        <v>467</v>
      </c>
      <c r="K60" s="103">
        <v>0.37</v>
      </c>
      <c r="L60" s="102" t="s">
        <v>102</v>
      </c>
      <c r="M60" s="104">
        <v>1.35E-2</v>
      </c>
      <c r="N60" s="104">
        <v>1.6899999999999998E-2</v>
      </c>
      <c r="O60" s="103">
        <v>23692.36</v>
      </c>
      <c r="P60" s="103">
        <v>107.64</v>
      </c>
      <c r="Q60" s="103">
        <v>0</v>
      </c>
      <c r="R60" s="103">
        <v>25.502456303999999</v>
      </c>
      <c r="S60" s="104">
        <v>1E-4</v>
      </c>
      <c r="T60" s="104">
        <f t="shared" si="0"/>
        <v>1.5222582517804702E-3</v>
      </c>
      <c r="U60" s="104">
        <f>R60/'סכום נכסי הקרן'!$C$42</f>
        <v>4.157230670956187E-5</v>
      </c>
    </row>
    <row r="61" spans="2:21" s="99" customFormat="1">
      <c r="B61" s="102" t="s">
        <v>468</v>
      </c>
      <c r="C61" s="102" t="s">
        <v>469</v>
      </c>
      <c r="D61" s="102" t="s">
        <v>100</v>
      </c>
      <c r="E61" s="102" t="s">
        <v>123</v>
      </c>
      <c r="F61" s="102" t="s">
        <v>465</v>
      </c>
      <c r="G61" s="102" t="s">
        <v>466</v>
      </c>
      <c r="H61" s="102" t="s">
        <v>443</v>
      </c>
      <c r="I61" s="102" t="s">
        <v>150</v>
      </c>
      <c r="J61" s="102" t="s">
        <v>470</v>
      </c>
      <c r="K61" s="103">
        <v>1.37</v>
      </c>
      <c r="L61" s="102" t="s">
        <v>102</v>
      </c>
      <c r="M61" s="104">
        <v>0.01</v>
      </c>
      <c r="N61" s="104">
        <v>3.56E-2</v>
      </c>
      <c r="O61" s="103">
        <v>70000</v>
      </c>
      <c r="P61" s="103">
        <v>103.56</v>
      </c>
      <c r="Q61" s="103">
        <v>0</v>
      </c>
      <c r="R61" s="103">
        <v>72.492000000000004</v>
      </c>
      <c r="S61" s="104">
        <v>1E-4</v>
      </c>
      <c r="T61" s="104">
        <f t="shared" si="0"/>
        <v>4.3270947657995393E-3</v>
      </c>
      <c r="U61" s="104">
        <f>R61/'סכום נכסי הקרן'!$C$42</f>
        <v>1.1817134875423251E-4</v>
      </c>
    </row>
    <row r="62" spans="2:21" s="99" customFormat="1">
      <c r="B62" s="102" t="s">
        <v>471</v>
      </c>
      <c r="C62" s="102">
        <v>11828310</v>
      </c>
      <c r="D62" s="102" t="s">
        <v>100</v>
      </c>
      <c r="E62" s="102" t="s">
        <v>123</v>
      </c>
      <c r="F62" s="102" t="s">
        <v>465</v>
      </c>
      <c r="G62" s="102" t="s">
        <v>466</v>
      </c>
      <c r="H62" s="102" t="s">
        <v>443</v>
      </c>
      <c r="I62" s="102" t="s">
        <v>150</v>
      </c>
      <c r="J62" s="102" t="s">
        <v>472</v>
      </c>
      <c r="K62" s="103">
        <v>4.63</v>
      </c>
      <c r="L62" s="102" t="s">
        <v>102</v>
      </c>
      <c r="M62" s="104">
        <v>0.01</v>
      </c>
      <c r="N62" s="104">
        <v>4.0099999999999997E-2</v>
      </c>
      <c r="O62" s="103">
        <v>30000</v>
      </c>
      <c r="P62" s="103">
        <f>R62*1000/O62*100</f>
        <v>91.724371584699455</v>
      </c>
      <c r="Q62" s="103">
        <v>0</v>
      </c>
      <c r="R62" s="103">
        <f>27.6-0.0826885245901637</f>
        <v>27.517311475409837</v>
      </c>
      <c r="S62" s="104">
        <v>0</v>
      </c>
      <c r="T62" s="104">
        <f t="shared" si="0"/>
        <v>1.6425262712316047E-3</v>
      </c>
      <c r="U62" s="104">
        <f>R62/'סכום נכסי הקרן'!$C$42</f>
        <v>4.4856781591617008E-5</v>
      </c>
    </row>
    <row r="63" spans="2:21" s="99" customFormat="1">
      <c r="B63" s="102" t="s">
        <v>473</v>
      </c>
      <c r="C63" s="102" t="s">
        <v>474</v>
      </c>
      <c r="D63" s="102" t="s">
        <v>100</v>
      </c>
      <c r="E63" s="102" t="s">
        <v>123</v>
      </c>
      <c r="F63" s="102" t="s">
        <v>465</v>
      </c>
      <c r="G63" s="102" t="s">
        <v>466</v>
      </c>
      <c r="H63" s="102" t="s">
        <v>443</v>
      </c>
      <c r="I63" s="102" t="s">
        <v>150</v>
      </c>
      <c r="J63" s="102" t="s">
        <v>475</v>
      </c>
      <c r="K63" s="103">
        <v>1.78</v>
      </c>
      <c r="L63" s="102" t="s">
        <v>102</v>
      </c>
      <c r="M63" s="104">
        <v>1.8499999999999999E-2</v>
      </c>
      <c r="N63" s="104">
        <v>2.63E-2</v>
      </c>
      <c r="O63" s="103">
        <v>34200</v>
      </c>
      <c r="P63" s="103">
        <v>106.35</v>
      </c>
      <c r="Q63" s="103">
        <v>6.2164999999999999</v>
      </c>
      <c r="R63" s="103">
        <v>42.588200000000001</v>
      </c>
      <c r="S63" s="104">
        <v>0</v>
      </c>
      <c r="T63" s="104">
        <f t="shared" si="0"/>
        <v>2.5421174378527827E-3</v>
      </c>
      <c r="U63" s="104">
        <f>R63/'סכום נכסי הקרן'!$C$42</f>
        <v>6.9424281783024395E-5</v>
      </c>
    </row>
    <row r="64" spans="2:21" s="99" customFormat="1">
      <c r="B64" s="102" t="s">
        <v>476</v>
      </c>
      <c r="C64" s="102" t="s">
        <v>477</v>
      </c>
      <c r="D64" s="102" t="s">
        <v>100</v>
      </c>
      <c r="E64" s="102" t="s">
        <v>123</v>
      </c>
      <c r="F64" s="102" t="s">
        <v>465</v>
      </c>
      <c r="G64" s="102" t="s">
        <v>466</v>
      </c>
      <c r="H64" s="102" t="s">
        <v>443</v>
      </c>
      <c r="I64" s="102" t="s">
        <v>150</v>
      </c>
      <c r="J64" s="102" t="s">
        <v>478</v>
      </c>
      <c r="K64" s="103">
        <v>3.26</v>
      </c>
      <c r="L64" s="102" t="s">
        <v>102</v>
      </c>
      <c r="M64" s="104">
        <v>3.5400000000000001E-2</v>
      </c>
      <c r="N64" s="104">
        <v>3.9100000000000003E-2</v>
      </c>
      <c r="O64" s="103">
        <v>50000</v>
      </c>
      <c r="P64" s="103">
        <v>99.25</v>
      </c>
      <c r="Q64" s="103">
        <v>0</v>
      </c>
      <c r="R64" s="103">
        <v>49.625</v>
      </c>
      <c r="S64" s="104">
        <v>1E-4</v>
      </c>
      <c r="T64" s="104">
        <f t="shared" si="0"/>
        <v>2.9621486198863614E-3</v>
      </c>
      <c r="U64" s="104">
        <f>R64/'סכום נכסי הקרן'!$C$42</f>
        <v>8.0895177149599789E-5</v>
      </c>
    </row>
    <row r="65" spans="2:21" s="99" customFormat="1">
      <c r="B65" s="102" t="s">
        <v>479</v>
      </c>
      <c r="C65" s="102" t="s">
        <v>480</v>
      </c>
      <c r="D65" s="102" t="s">
        <v>100</v>
      </c>
      <c r="E65" s="102" t="s">
        <v>123</v>
      </c>
      <c r="F65" s="102" t="s">
        <v>481</v>
      </c>
      <c r="G65" s="102" t="s">
        <v>482</v>
      </c>
      <c r="H65" s="102" t="s">
        <v>483</v>
      </c>
      <c r="I65" s="102" t="s">
        <v>150</v>
      </c>
      <c r="J65" s="102" t="s">
        <v>423</v>
      </c>
      <c r="K65" s="103">
        <v>2.5099999999999998</v>
      </c>
      <c r="L65" s="102" t="s">
        <v>102</v>
      </c>
      <c r="M65" s="104">
        <v>2.8500000000000001E-2</v>
      </c>
      <c r="N65" s="104">
        <v>4.5499999999999999E-2</v>
      </c>
      <c r="O65" s="103">
        <v>23000</v>
      </c>
      <c r="P65" s="103">
        <v>105.72</v>
      </c>
      <c r="Q65" s="103">
        <v>0</v>
      </c>
      <c r="R65" s="103">
        <v>24.3156</v>
      </c>
      <c r="S65" s="104">
        <v>0</v>
      </c>
      <c r="T65" s="104">
        <f t="shared" si="0"/>
        <v>1.4514140248203288E-3</v>
      </c>
      <c r="U65" s="104">
        <f>R65/'סכום נכסי הקרן'!$C$42</f>
        <v>3.9637577219119568E-5</v>
      </c>
    </row>
    <row r="66" spans="2:21" s="99" customFormat="1">
      <c r="B66" s="102" t="s">
        <v>484</v>
      </c>
      <c r="C66" s="102">
        <v>1820280</v>
      </c>
      <c r="D66" s="102" t="s">
        <v>100</v>
      </c>
      <c r="E66" s="102" t="s">
        <v>123</v>
      </c>
      <c r="F66" s="102" t="s">
        <v>481</v>
      </c>
      <c r="G66" s="102" t="s">
        <v>482</v>
      </c>
      <c r="H66" s="102" t="s">
        <v>483</v>
      </c>
      <c r="I66" s="102" t="s">
        <v>150</v>
      </c>
      <c r="J66" s="102" t="s">
        <v>247</v>
      </c>
      <c r="K66" s="103">
        <v>4.3600000000000003</v>
      </c>
      <c r="L66" s="102" t="s">
        <v>102</v>
      </c>
      <c r="M66" s="104">
        <v>2.4500000000000001E-2</v>
      </c>
      <c r="N66" s="104">
        <v>4.8099999999999997E-2</v>
      </c>
      <c r="O66" s="103">
        <v>20000</v>
      </c>
      <c r="P66" s="103">
        <f>R66*1000/O66*100</f>
        <v>97.675081967212989</v>
      </c>
      <c r="Q66" s="103">
        <v>0</v>
      </c>
      <c r="R66" s="103">
        <f>19535.0163934426/1000</f>
        <v>19.535016393442596</v>
      </c>
      <c r="S66" s="104">
        <v>5.9999999999999995E-4</v>
      </c>
      <c r="T66" s="104">
        <f t="shared" si="0"/>
        <v>1.1660578710185074E-3</v>
      </c>
      <c r="U66" s="104">
        <f>R66/'סכום נכסי הקרן'!$C$42</f>
        <v>3.1844606786254403E-5</v>
      </c>
    </row>
    <row r="67" spans="2:21" s="99" customFormat="1">
      <c r="B67" s="102" t="s">
        <v>484</v>
      </c>
      <c r="C67" s="102">
        <v>18202811</v>
      </c>
      <c r="D67" s="102" t="s">
        <v>100</v>
      </c>
      <c r="E67" s="102" t="s">
        <v>123</v>
      </c>
      <c r="F67" s="102" t="s">
        <v>481</v>
      </c>
      <c r="G67" s="102" t="s">
        <v>482</v>
      </c>
      <c r="H67" s="102" t="s">
        <v>483</v>
      </c>
      <c r="I67" s="102" t="s">
        <v>150</v>
      </c>
      <c r="J67" s="102" t="s">
        <v>485</v>
      </c>
      <c r="K67" s="103">
        <v>0</v>
      </c>
      <c r="L67" s="102" t="s">
        <v>102</v>
      </c>
      <c r="M67" s="104">
        <v>0</v>
      </c>
      <c r="N67" s="104">
        <v>0</v>
      </c>
      <c r="O67" s="103">
        <v>280000</v>
      </c>
      <c r="P67" s="103">
        <f>R67*1000/O67*100</f>
        <v>97.98</v>
      </c>
      <c r="Q67" s="103">
        <v>0</v>
      </c>
      <c r="R67" s="103">
        <f>274344/1000</f>
        <v>274.34399999999999</v>
      </c>
      <c r="S67" s="104">
        <v>0</v>
      </c>
      <c r="T67" s="104">
        <f t="shared" si="0"/>
        <v>1.6375772311820736E-2</v>
      </c>
      <c r="U67" s="104">
        <f>R67/'סכום נכסי הקרן'!$C$42</f>
        <v>4.4721625148473159E-4</v>
      </c>
    </row>
    <row r="68" spans="2:21" s="99" customFormat="1">
      <c r="B68" s="102" t="s">
        <v>487</v>
      </c>
      <c r="C68" s="102" t="s">
        <v>488</v>
      </c>
      <c r="D68" s="102" t="s">
        <v>100</v>
      </c>
      <c r="E68" s="102" t="s">
        <v>123</v>
      </c>
      <c r="F68" s="102" t="s">
        <v>489</v>
      </c>
      <c r="G68" s="102" t="s">
        <v>482</v>
      </c>
      <c r="H68" s="102" t="s">
        <v>483</v>
      </c>
      <c r="I68" s="102" t="s">
        <v>150</v>
      </c>
      <c r="J68" s="102" t="s">
        <v>423</v>
      </c>
      <c r="K68" s="103">
        <v>1.97</v>
      </c>
      <c r="L68" s="102" t="s">
        <v>102</v>
      </c>
      <c r="M68" s="104">
        <v>1.2200000000000001E-2</v>
      </c>
      <c r="N68" s="104">
        <v>4.1799999999999997E-2</v>
      </c>
      <c r="O68" s="103">
        <v>122000</v>
      </c>
      <c r="P68" s="103">
        <v>101.85</v>
      </c>
      <c r="Q68" s="103">
        <v>0</v>
      </c>
      <c r="R68" s="103">
        <v>124.25700000000001</v>
      </c>
      <c r="S68" s="104">
        <v>2.9999999999999997E-4</v>
      </c>
      <c r="T68" s="104">
        <f t="shared" si="0"/>
        <v>7.4169813815862899E-3</v>
      </c>
      <c r="U68" s="104">
        <f>R68/'סכום נכסי הקרן'!$C$42</f>
        <v>2.025550030645405E-4</v>
      </c>
    </row>
    <row r="69" spans="2:21" s="99" customFormat="1">
      <c r="B69" s="102" t="s">
        <v>490</v>
      </c>
      <c r="C69" s="102" t="s">
        <v>491</v>
      </c>
      <c r="D69" s="102" t="s">
        <v>100</v>
      </c>
      <c r="E69" s="102" t="s">
        <v>123</v>
      </c>
      <c r="F69" s="102" t="s">
        <v>489</v>
      </c>
      <c r="G69" s="102" t="s">
        <v>482</v>
      </c>
      <c r="H69" s="102" t="s">
        <v>483</v>
      </c>
      <c r="I69" s="102" t="s">
        <v>150</v>
      </c>
      <c r="J69" s="102" t="s">
        <v>262</v>
      </c>
      <c r="K69" s="103">
        <v>5.8</v>
      </c>
      <c r="L69" s="102" t="s">
        <v>102</v>
      </c>
      <c r="M69" s="104">
        <v>1.09E-2</v>
      </c>
      <c r="N69" s="104">
        <v>4.41E-2</v>
      </c>
      <c r="O69" s="103">
        <v>110000</v>
      </c>
      <c r="P69" s="103">
        <v>88.11</v>
      </c>
      <c r="Q69" s="103">
        <v>0.63737999999999995</v>
      </c>
      <c r="R69" s="103">
        <v>97.55838</v>
      </c>
      <c r="S69" s="104">
        <v>2.0000000000000001E-4</v>
      </c>
      <c r="T69" s="104">
        <f t="shared" si="0"/>
        <v>5.8233233385460801E-3</v>
      </c>
      <c r="U69" s="104">
        <f>R69/'סכום נכסי הקרן'!$C$42</f>
        <v>1.5903279461013548E-4</v>
      </c>
    </row>
    <row r="70" spans="2:21" s="99" customFormat="1">
      <c r="B70" s="102" t="s">
        <v>492</v>
      </c>
      <c r="C70" s="102" t="s">
        <v>493</v>
      </c>
      <c r="D70" s="102" t="s">
        <v>100</v>
      </c>
      <c r="E70" s="102" t="s">
        <v>123</v>
      </c>
      <c r="F70" s="102" t="s">
        <v>489</v>
      </c>
      <c r="G70" s="102" t="s">
        <v>482</v>
      </c>
      <c r="H70" s="102" t="s">
        <v>483</v>
      </c>
      <c r="I70" s="102" t="s">
        <v>150</v>
      </c>
      <c r="J70" s="102" t="s">
        <v>494</v>
      </c>
      <c r="K70" s="103">
        <v>3.11</v>
      </c>
      <c r="L70" s="102" t="s">
        <v>102</v>
      </c>
      <c r="M70" s="104">
        <v>2.5700000000000001E-2</v>
      </c>
      <c r="N70" s="104">
        <v>4.3299999999999998E-2</v>
      </c>
      <c r="O70" s="103">
        <v>20000</v>
      </c>
      <c r="P70" s="103">
        <v>103.77</v>
      </c>
      <c r="Q70" s="103">
        <v>0</v>
      </c>
      <c r="R70" s="103">
        <v>20.754000000000001</v>
      </c>
      <c r="S70" s="104">
        <v>0</v>
      </c>
      <c r="T70" s="104">
        <f t="shared" si="0"/>
        <v>1.2388197976246156E-3</v>
      </c>
      <c r="U70" s="104">
        <f>R70/'סכום נכסי הקרן'!$C$42</f>
        <v>3.3831707940811972E-5</v>
      </c>
    </row>
    <row r="71" spans="2:21" s="99" customFormat="1">
      <c r="B71" s="102" t="s">
        <v>495</v>
      </c>
      <c r="C71" s="102" t="s">
        <v>496</v>
      </c>
      <c r="D71" s="102" t="s">
        <v>100</v>
      </c>
      <c r="E71" s="102" t="s">
        <v>123</v>
      </c>
      <c r="F71" s="102" t="s">
        <v>497</v>
      </c>
      <c r="G71" s="102" t="s">
        <v>358</v>
      </c>
      <c r="H71" s="102" t="s">
        <v>486</v>
      </c>
      <c r="I71" s="102" t="s">
        <v>207</v>
      </c>
      <c r="J71" s="102" t="s">
        <v>262</v>
      </c>
      <c r="K71" s="103">
        <v>4.79</v>
      </c>
      <c r="L71" s="102" t="s">
        <v>102</v>
      </c>
      <c r="M71" s="104">
        <v>2.7E-2</v>
      </c>
      <c r="N71" s="104">
        <v>2.98E-2</v>
      </c>
      <c r="O71" s="103">
        <v>50000</v>
      </c>
      <c r="P71" s="103">
        <v>99.04</v>
      </c>
      <c r="Q71" s="103">
        <v>0</v>
      </c>
      <c r="R71" s="103">
        <v>49.52</v>
      </c>
      <c r="S71" s="104">
        <v>1E-4</v>
      </c>
      <c r="T71" s="104">
        <f t="shared" si="0"/>
        <v>2.9558811013959221E-3</v>
      </c>
      <c r="U71" s="104">
        <f>R71/'סכום נכסי הקרן'!$C$42</f>
        <v>8.0724013550593083E-5</v>
      </c>
    </row>
    <row r="72" spans="2:21" s="99" customFormat="1">
      <c r="B72" s="102" t="s">
        <v>498</v>
      </c>
      <c r="C72" s="102" t="s">
        <v>499</v>
      </c>
      <c r="D72" s="102" t="s">
        <v>100</v>
      </c>
      <c r="E72" s="102" t="s">
        <v>123</v>
      </c>
      <c r="F72" s="102" t="s">
        <v>500</v>
      </c>
      <c r="G72" s="102" t="s">
        <v>501</v>
      </c>
      <c r="H72" s="102" t="s">
        <v>483</v>
      </c>
      <c r="I72" s="102" t="s">
        <v>150</v>
      </c>
      <c r="J72" s="102" t="s">
        <v>502</v>
      </c>
      <c r="K72" s="103">
        <v>4.8</v>
      </c>
      <c r="L72" s="102" t="s">
        <v>102</v>
      </c>
      <c r="M72" s="104">
        <v>1.5699999999999999E-2</v>
      </c>
      <c r="N72" s="104">
        <v>5.1900000000000002E-2</v>
      </c>
      <c r="O72" s="103">
        <v>220000</v>
      </c>
      <c r="P72" s="103">
        <v>88.51</v>
      </c>
      <c r="Q72" s="103">
        <v>0</v>
      </c>
      <c r="R72" s="103">
        <v>194.72200000000001</v>
      </c>
      <c r="S72" s="104">
        <v>5.0000000000000001E-4</v>
      </c>
      <c r="T72" s="104">
        <f t="shared" si="0"/>
        <v>1.1623083195194199E-2</v>
      </c>
      <c r="U72" s="104">
        <f>R72/'סכום נכסי הקרן'!$C$42</f>
        <v>3.1742207929318631E-4</v>
      </c>
    </row>
    <row r="73" spans="2:21" s="99" customFormat="1">
      <c r="B73" s="102" t="s">
        <v>503</v>
      </c>
      <c r="C73" s="102" t="s">
        <v>504</v>
      </c>
      <c r="D73" s="102" t="s">
        <v>100</v>
      </c>
      <c r="E73" s="102" t="s">
        <v>123</v>
      </c>
      <c r="F73" s="102" t="s">
        <v>505</v>
      </c>
      <c r="G73" s="102" t="s">
        <v>501</v>
      </c>
      <c r="H73" s="102" t="s">
        <v>483</v>
      </c>
      <c r="I73" s="102" t="s">
        <v>150</v>
      </c>
      <c r="J73" s="102" t="s">
        <v>239</v>
      </c>
      <c r="K73" s="103">
        <v>4.09</v>
      </c>
      <c r="L73" s="102" t="s">
        <v>102</v>
      </c>
      <c r="M73" s="104">
        <v>3.9E-2</v>
      </c>
      <c r="N73" s="104">
        <v>5.2900000000000003E-2</v>
      </c>
      <c r="O73" s="103">
        <v>5000</v>
      </c>
      <c r="P73" s="103">
        <v>103.34</v>
      </c>
      <c r="Q73" s="103">
        <v>0</v>
      </c>
      <c r="R73" s="103">
        <v>5.1669999999999998</v>
      </c>
      <c r="S73" s="104">
        <v>0</v>
      </c>
      <c r="T73" s="104">
        <f t="shared" si="0"/>
        <v>3.0842160038192101E-4</v>
      </c>
      <c r="U73" s="104">
        <f>R73/'סכום נכסי הקרן'!$C$42</f>
        <v>8.4228792006444762E-6</v>
      </c>
    </row>
    <row r="74" spans="2:21" s="99" customFormat="1">
      <c r="B74" s="102" t="s">
        <v>506</v>
      </c>
      <c r="C74" s="102" t="s">
        <v>507</v>
      </c>
      <c r="D74" s="102" t="s">
        <v>100</v>
      </c>
      <c r="E74" s="102" t="s">
        <v>123</v>
      </c>
      <c r="F74" s="102" t="s">
        <v>508</v>
      </c>
      <c r="G74" s="102" t="s">
        <v>482</v>
      </c>
      <c r="H74" s="102" t="s">
        <v>509</v>
      </c>
      <c r="I74" s="102" t="s">
        <v>207</v>
      </c>
      <c r="J74" s="102" t="s">
        <v>239</v>
      </c>
      <c r="K74" s="103">
        <v>2.66</v>
      </c>
      <c r="L74" s="102" t="s">
        <v>102</v>
      </c>
      <c r="M74" s="104">
        <v>0.04</v>
      </c>
      <c r="N74" s="104">
        <v>0.16450000000000001</v>
      </c>
      <c r="O74" s="103">
        <v>85286</v>
      </c>
      <c r="P74" s="103">
        <v>78.8</v>
      </c>
      <c r="Q74" s="103">
        <v>0.65166999999999997</v>
      </c>
      <c r="R74" s="103">
        <v>67.857038000000003</v>
      </c>
      <c r="S74" s="104">
        <v>0</v>
      </c>
      <c r="T74" s="104">
        <f t="shared" si="0"/>
        <v>4.0504308606806325E-3</v>
      </c>
      <c r="U74" s="104">
        <f>R74/'סכום נכסי הקרן'!$C$42</f>
        <v>1.1061576040014358E-4</v>
      </c>
    </row>
    <row r="75" spans="2:21" s="99" customFormat="1">
      <c r="B75" s="102" t="s">
        <v>510</v>
      </c>
      <c r="C75" s="102" t="s">
        <v>511</v>
      </c>
      <c r="D75" s="102" t="s">
        <v>100</v>
      </c>
      <c r="E75" s="102" t="s">
        <v>123</v>
      </c>
      <c r="F75" s="102" t="s">
        <v>508</v>
      </c>
      <c r="G75" s="102" t="s">
        <v>482</v>
      </c>
      <c r="H75" s="102" t="s">
        <v>512</v>
      </c>
      <c r="I75" s="102" t="s">
        <v>150</v>
      </c>
      <c r="J75" s="102" t="s">
        <v>513</v>
      </c>
      <c r="K75" s="103">
        <v>4.5</v>
      </c>
      <c r="L75" s="102" t="s">
        <v>102</v>
      </c>
      <c r="M75" s="104">
        <v>1.2500000000000001E-2</v>
      </c>
      <c r="N75" s="104">
        <v>9.9500000000000005E-2</v>
      </c>
      <c r="O75" s="103">
        <v>240000</v>
      </c>
      <c r="P75" s="103">
        <v>72.41</v>
      </c>
      <c r="Q75" s="103">
        <v>0</v>
      </c>
      <c r="R75" s="103">
        <v>173.78399999999999</v>
      </c>
      <c r="S75" s="104">
        <v>2.9999999999999997E-4</v>
      </c>
      <c r="T75" s="104">
        <f t="shared" si="0"/>
        <v>1.037328031754824E-2</v>
      </c>
      <c r="U75" s="104">
        <f>R75/'סכום נכסי הקרן'!$C$42</f>
        <v>2.83290427521734E-4</v>
      </c>
    </row>
    <row r="76" spans="2:21" s="99" customFormat="1">
      <c r="B76" s="102" t="s">
        <v>514</v>
      </c>
      <c r="C76" s="102" t="s">
        <v>515</v>
      </c>
      <c r="D76" s="102" t="s">
        <v>100</v>
      </c>
      <c r="E76" s="102" t="s">
        <v>123</v>
      </c>
      <c r="F76" s="102" t="s">
        <v>508</v>
      </c>
      <c r="G76" s="102" t="s">
        <v>482</v>
      </c>
      <c r="H76" s="102" t="s">
        <v>509</v>
      </c>
      <c r="I76" s="102" t="s">
        <v>207</v>
      </c>
      <c r="J76" s="102" t="s">
        <v>234</v>
      </c>
      <c r="K76" s="103">
        <v>4.22</v>
      </c>
      <c r="L76" s="102" t="s">
        <v>102</v>
      </c>
      <c r="M76" s="104">
        <v>1.29E-2</v>
      </c>
      <c r="N76" s="104">
        <v>0.1026</v>
      </c>
      <c r="O76" s="103">
        <v>196750</v>
      </c>
      <c r="P76" s="103">
        <v>72.349999999999994</v>
      </c>
      <c r="Q76" s="103">
        <v>0</v>
      </c>
      <c r="R76" s="103">
        <v>142.348625</v>
      </c>
      <c r="S76" s="104">
        <v>2.0000000000000001E-4</v>
      </c>
      <c r="T76" s="104">
        <f t="shared" ref="T76:T139" si="1">R76/$R$11</f>
        <v>8.4968822788205785E-3</v>
      </c>
      <c r="U76" s="104">
        <f>R76/'סכום נכסי הקרן'!$C$42</f>
        <v>2.3204669493958588E-4</v>
      </c>
    </row>
    <row r="77" spans="2:21" s="99" customFormat="1">
      <c r="B77" s="102" t="s">
        <v>516</v>
      </c>
      <c r="C77" s="102" t="s">
        <v>517</v>
      </c>
      <c r="D77" s="102" t="s">
        <v>100</v>
      </c>
      <c r="E77" s="102" t="s">
        <v>123</v>
      </c>
      <c r="F77" s="102" t="s">
        <v>518</v>
      </c>
      <c r="G77" s="102" t="s">
        <v>358</v>
      </c>
      <c r="H77" s="102" t="s">
        <v>509</v>
      </c>
      <c r="I77" s="102" t="s">
        <v>207</v>
      </c>
      <c r="J77" s="102" t="s">
        <v>423</v>
      </c>
      <c r="K77" s="103">
        <v>4.22</v>
      </c>
      <c r="L77" s="102" t="s">
        <v>102</v>
      </c>
      <c r="M77" s="104">
        <v>3.0000000000000001E-3</v>
      </c>
      <c r="N77" s="104">
        <v>2.7099999999999999E-2</v>
      </c>
      <c r="O77" s="103">
        <v>129000</v>
      </c>
      <c r="P77" s="103">
        <v>94.2</v>
      </c>
      <c r="Q77" s="103">
        <v>0</v>
      </c>
      <c r="R77" s="103">
        <v>121.518</v>
      </c>
      <c r="S77" s="104">
        <v>2.9999999999999997E-4</v>
      </c>
      <c r="T77" s="104">
        <f t="shared" si="1"/>
        <v>7.2534886849642492E-3</v>
      </c>
      <c r="U77" s="104">
        <f>R77/'סכום נכסי הקרן'!$C$42</f>
        <v>1.9809007832473688E-4</v>
      </c>
    </row>
    <row r="78" spans="2:21" s="99" customFormat="1">
      <c r="B78" s="102" t="s">
        <v>519</v>
      </c>
      <c r="C78" s="102" t="s">
        <v>520</v>
      </c>
      <c r="D78" s="102" t="s">
        <v>100</v>
      </c>
      <c r="E78" s="102" t="s">
        <v>123</v>
      </c>
      <c r="F78" s="102" t="s">
        <v>518</v>
      </c>
      <c r="G78" s="102" t="s">
        <v>358</v>
      </c>
      <c r="H78" s="102" t="s">
        <v>509</v>
      </c>
      <c r="I78" s="102" t="s">
        <v>207</v>
      </c>
      <c r="J78" s="102" t="s">
        <v>521</v>
      </c>
      <c r="K78" s="103">
        <v>3</v>
      </c>
      <c r="L78" s="102" t="s">
        <v>102</v>
      </c>
      <c r="M78" s="104">
        <v>1E-3</v>
      </c>
      <c r="N78" s="104">
        <v>2.46E-2</v>
      </c>
      <c r="O78" s="103">
        <v>40000</v>
      </c>
      <c r="P78" s="103">
        <v>100.53</v>
      </c>
      <c r="Q78" s="103">
        <v>2.1559999999999999E-2</v>
      </c>
      <c r="R78" s="103">
        <v>40.233559999999997</v>
      </c>
      <c r="S78" s="104">
        <v>1E-4</v>
      </c>
      <c r="T78" s="104">
        <f t="shared" si="1"/>
        <v>2.4015674403448889E-3</v>
      </c>
      <c r="U78" s="104">
        <f>R78/'סכום נכסי הקרן'!$C$42</f>
        <v>6.5585913623356212E-5</v>
      </c>
    </row>
    <row r="79" spans="2:21" s="99" customFormat="1">
      <c r="B79" s="102" t="s">
        <v>522</v>
      </c>
      <c r="C79" s="102">
        <v>11759750</v>
      </c>
      <c r="D79" s="102" t="s">
        <v>100</v>
      </c>
      <c r="E79" s="102" t="s">
        <v>123</v>
      </c>
      <c r="F79" s="102" t="s">
        <v>518</v>
      </c>
      <c r="G79" s="102" t="s">
        <v>358</v>
      </c>
      <c r="H79" s="102" t="s">
        <v>509</v>
      </c>
      <c r="I79" s="102" t="s">
        <v>207</v>
      </c>
      <c r="J79" s="102" t="s">
        <v>459</v>
      </c>
      <c r="K79" s="103">
        <v>5.7</v>
      </c>
      <c r="L79" s="102" t="s">
        <v>102</v>
      </c>
      <c r="M79" s="104">
        <v>3.0000000000000001E-3</v>
      </c>
      <c r="N79" s="104">
        <v>2.64E-2</v>
      </c>
      <c r="O79" s="103">
        <v>20000</v>
      </c>
      <c r="P79" s="103">
        <f>R79*1000/O79*100</f>
        <v>93.191147540983593</v>
      </c>
      <c r="Q79" s="103">
        <v>0</v>
      </c>
      <c r="R79" s="103">
        <f>18.732-0.0937704918032787</f>
        <v>18.638229508196719</v>
      </c>
      <c r="S79" s="104">
        <v>1E-4</v>
      </c>
      <c r="T79" s="104">
        <f t="shared" si="1"/>
        <v>1.1125280768731522E-3</v>
      </c>
      <c r="U79" s="104">
        <f>R79/'סכום נכסי הקרן'!$C$42</f>
        <v>3.0382728016533439E-5</v>
      </c>
    </row>
    <row r="80" spans="2:21" s="99" customFormat="1">
      <c r="B80" s="102" t="s">
        <v>523</v>
      </c>
      <c r="C80" s="102" t="s">
        <v>524</v>
      </c>
      <c r="D80" s="102" t="s">
        <v>123</v>
      </c>
      <c r="F80" s="102" t="s">
        <v>525</v>
      </c>
      <c r="G80" s="102" t="s">
        <v>482</v>
      </c>
      <c r="H80" s="102" t="s">
        <v>526</v>
      </c>
      <c r="I80" s="102" t="s">
        <v>207</v>
      </c>
      <c r="J80" s="102" t="s">
        <v>403</v>
      </c>
      <c r="K80" s="103">
        <v>1.47</v>
      </c>
      <c r="L80" s="102" t="s">
        <v>102</v>
      </c>
      <c r="M80" s="104">
        <v>3.2899999999999999E-2</v>
      </c>
      <c r="N80" s="104">
        <v>6.4699999999999994E-2</v>
      </c>
      <c r="O80" s="103">
        <v>33333.33</v>
      </c>
      <c r="P80" s="103">
        <v>104.33</v>
      </c>
      <c r="Q80" s="103">
        <v>19.238389999999999</v>
      </c>
      <c r="R80" s="103">
        <v>54.015053189</v>
      </c>
      <c r="S80" s="104">
        <v>1E-4</v>
      </c>
      <c r="T80" s="104">
        <f t="shared" si="1"/>
        <v>3.2241937583251338E-3</v>
      </c>
      <c r="U80" s="104">
        <f>R80/'סכום נכסי הקרן'!$C$42</f>
        <v>8.8051532422553353E-5</v>
      </c>
    </row>
    <row r="81" spans="2:21" s="99" customFormat="1">
      <c r="B81" s="102" t="s">
        <v>527</v>
      </c>
      <c r="C81" s="102" t="s">
        <v>528</v>
      </c>
      <c r="D81" s="102" t="s">
        <v>100</v>
      </c>
      <c r="E81" s="102" t="s">
        <v>123</v>
      </c>
      <c r="F81" s="102" t="s">
        <v>529</v>
      </c>
      <c r="G81" s="102" t="s">
        <v>482</v>
      </c>
      <c r="H81" s="102" t="s">
        <v>530</v>
      </c>
      <c r="I81" s="102" t="s">
        <v>150</v>
      </c>
      <c r="J81" s="102" t="s">
        <v>531</v>
      </c>
      <c r="K81" s="103">
        <v>4.2699999999999996</v>
      </c>
      <c r="L81" s="102" t="s">
        <v>102</v>
      </c>
      <c r="M81" s="104">
        <v>3.3700000000000001E-2</v>
      </c>
      <c r="N81" s="104">
        <v>5.8299999999999998E-2</v>
      </c>
      <c r="O81" s="103">
        <v>14250</v>
      </c>
      <c r="P81" s="103">
        <v>96.5</v>
      </c>
      <c r="Q81" s="103">
        <v>1.0650500000000001</v>
      </c>
      <c r="R81" s="103">
        <v>14.8163</v>
      </c>
      <c r="S81" s="104">
        <v>1E-4</v>
      </c>
      <c r="T81" s="104">
        <f t="shared" si="1"/>
        <v>8.8439461152286744E-4</v>
      </c>
      <c r="U81" s="104">
        <f>R81/'סכום נכסי הקרן'!$C$42</f>
        <v>2.4152487923458244E-5</v>
      </c>
    </row>
    <row r="82" spans="2:21" s="99" customFormat="1">
      <c r="B82" s="102" t="s">
        <v>532</v>
      </c>
      <c r="C82" s="102" t="s">
        <v>533</v>
      </c>
      <c r="D82" s="102" t="s">
        <v>100</v>
      </c>
      <c r="E82" s="102" t="s">
        <v>123</v>
      </c>
      <c r="F82" s="102" t="s">
        <v>534</v>
      </c>
      <c r="G82" s="102" t="s">
        <v>438</v>
      </c>
      <c r="H82" s="102" t="s">
        <v>535</v>
      </c>
      <c r="I82" s="102" t="s">
        <v>207</v>
      </c>
      <c r="J82" s="102" t="s">
        <v>536</v>
      </c>
      <c r="K82" s="103">
        <v>1.94</v>
      </c>
      <c r="L82" s="102" t="s">
        <v>102</v>
      </c>
      <c r="M82" s="104">
        <v>4.9500000000000002E-2</v>
      </c>
      <c r="N82" s="104">
        <v>4.7800000000000002E-2</v>
      </c>
      <c r="O82" s="103">
        <v>90000.01</v>
      </c>
      <c r="P82" s="103">
        <v>130.62</v>
      </c>
      <c r="Q82" s="103">
        <v>46.808880000000002</v>
      </c>
      <c r="R82" s="103">
        <v>164.366893062</v>
      </c>
      <c r="S82" s="104">
        <v>2.0000000000000001E-4</v>
      </c>
      <c r="T82" s="104">
        <f t="shared" si="1"/>
        <v>9.8111670617352636E-3</v>
      </c>
      <c r="U82" s="104">
        <f>R82/'סכום נכסי הקרן'!$C$42</f>
        <v>2.6793932356231369E-4</v>
      </c>
    </row>
    <row r="83" spans="2:21" s="99" customFormat="1">
      <c r="B83" s="102" t="s">
        <v>537</v>
      </c>
      <c r="C83" s="102" t="s">
        <v>538</v>
      </c>
      <c r="D83" s="102" t="s">
        <v>100</v>
      </c>
      <c r="E83" s="102" t="s">
        <v>123</v>
      </c>
      <c r="F83" s="102" t="s">
        <v>539</v>
      </c>
      <c r="G83" s="102" t="s">
        <v>358</v>
      </c>
      <c r="H83" s="102" t="s">
        <v>220</v>
      </c>
      <c r="I83" s="102" t="s">
        <v>540</v>
      </c>
      <c r="J83" s="102" t="s">
        <v>378</v>
      </c>
      <c r="K83" s="103">
        <v>3.88</v>
      </c>
      <c r="L83" s="102" t="s">
        <v>102</v>
      </c>
      <c r="M83" s="104">
        <v>1.9E-2</v>
      </c>
      <c r="N83" s="104">
        <v>2.93E-2</v>
      </c>
      <c r="O83" s="103">
        <v>30000</v>
      </c>
      <c r="P83" s="103">
        <v>100</v>
      </c>
      <c r="Q83" s="103">
        <v>0</v>
      </c>
      <c r="R83" s="103">
        <v>30</v>
      </c>
      <c r="S83" s="104">
        <v>1E-4</v>
      </c>
      <c r="T83" s="104">
        <f t="shared" si="1"/>
        <v>1.7907195686970448E-3</v>
      </c>
      <c r="U83" s="104">
        <f>R83/'סכום נכסי הקרן'!$C$42</f>
        <v>4.8903885430488541E-5</v>
      </c>
    </row>
    <row r="84" spans="2:21" s="99" customFormat="1">
      <c r="B84" s="102" t="s">
        <v>541</v>
      </c>
      <c r="C84" s="102" t="s">
        <v>542</v>
      </c>
      <c r="D84" s="102" t="s">
        <v>100</v>
      </c>
      <c r="E84" s="102" t="s">
        <v>123</v>
      </c>
      <c r="F84" s="102" t="s">
        <v>543</v>
      </c>
      <c r="G84" s="102" t="s">
        <v>544</v>
      </c>
      <c r="H84" s="102" t="s">
        <v>220</v>
      </c>
      <c r="I84" s="102" t="s">
        <v>540</v>
      </c>
      <c r="J84" s="102" t="s">
        <v>545</v>
      </c>
      <c r="K84" s="103">
        <v>3.33</v>
      </c>
      <c r="L84" s="102" t="s">
        <v>102</v>
      </c>
      <c r="M84" s="104">
        <v>1.5800000000000002E-2</v>
      </c>
      <c r="N84" s="104">
        <v>5.2900000000000003E-2</v>
      </c>
      <c r="O84" s="103">
        <v>156000</v>
      </c>
      <c r="P84" s="103">
        <v>94.04</v>
      </c>
      <c r="Q84" s="103">
        <v>1.30897</v>
      </c>
      <c r="R84" s="103">
        <v>148.01137</v>
      </c>
      <c r="S84" s="104">
        <v>2.9999999999999997E-4</v>
      </c>
      <c r="T84" s="104">
        <f t="shared" si="1"/>
        <v>8.8348952216219575E-3</v>
      </c>
      <c r="U84" s="104">
        <f>R84/'סכום נכסי הקרן'!$C$42</f>
        <v>2.4127770269632162E-4</v>
      </c>
    </row>
    <row r="85" spans="2:21" s="99" customFormat="1">
      <c r="B85" s="102" t="s">
        <v>546</v>
      </c>
      <c r="C85" s="102" t="s">
        <v>547</v>
      </c>
      <c r="D85" s="102" t="s">
        <v>100</v>
      </c>
      <c r="E85" s="102" t="s">
        <v>123</v>
      </c>
      <c r="F85" s="102" t="s">
        <v>548</v>
      </c>
      <c r="G85" s="102" t="s">
        <v>501</v>
      </c>
      <c r="H85" s="102" t="s">
        <v>220</v>
      </c>
      <c r="I85" s="102" t="s">
        <v>540</v>
      </c>
      <c r="J85" s="102" t="s">
        <v>549</v>
      </c>
      <c r="K85" s="103">
        <v>3.03</v>
      </c>
      <c r="L85" s="102" t="s">
        <v>102</v>
      </c>
      <c r="M85" s="104">
        <v>3.5000000000000003E-2</v>
      </c>
      <c r="N85" s="104">
        <v>4.3700000000000003E-2</v>
      </c>
      <c r="O85" s="103">
        <v>42000</v>
      </c>
      <c r="P85" s="103">
        <v>99.6</v>
      </c>
      <c r="Q85" s="103">
        <v>0.76880000000000004</v>
      </c>
      <c r="R85" s="103">
        <v>42.6008</v>
      </c>
      <c r="S85" s="104">
        <v>2.0000000000000001E-4</v>
      </c>
      <c r="T85" s="104">
        <f t="shared" si="1"/>
        <v>2.5428695400716355E-3</v>
      </c>
      <c r="U85" s="104">
        <f>R85/'סכום נכסי הקרן'!$C$42</f>
        <v>6.9444821414905205E-5</v>
      </c>
    </row>
    <row r="86" spans="2:21" s="99" customFormat="1">
      <c r="B86" s="102" t="s">
        <v>550</v>
      </c>
      <c r="C86" s="102">
        <v>11605060</v>
      </c>
      <c r="D86" s="102" t="s">
        <v>100</v>
      </c>
      <c r="E86" s="102" t="s">
        <v>123</v>
      </c>
      <c r="F86" s="102" t="s">
        <v>551</v>
      </c>
      <c r="G86" s="102" t="s">
        <v>501</v>
      </c>
      <c r="H86" s="102" t="s">
        <v>220</v>
      </c>
      <c r="I86" s="102" t="s">
        <v>540</v>
      </c>
      <c r="J86" s="102" t="s">
        <v>552</v>
      </c>
      <c r="K86" s="103">
        <v>2.81</v>
      </c>
      <c r="L86" s="102" t="s">
        <v>102</v>
      </c>
      <c r="M86" s="104">
        <v>2.35E-2</v>
      </c>
      <c r="N86" s="104">
        <v>4.2599999999999999E-2</v>
      </c>
      <c r="O86" s="103">
        <v>60000</v>
      </c>
      <c r="P86" s="103">
        <f>R86*1000/O86*100</f>
        <v>102.54622950819667</v>
      </c>
      <c r="Q86" s="103">
        <v>0</v>
      </c>
      <c r="R86" s="103">
        <f>61527.737704918/1000</f>
        <v>61.527737704917996</v>
      </c>
      <c r="S86" s="104">
        <v>5.0000000000000001E-4</v>
      </c>
      <c r="T86" s="104">
        <f t="shared" si="1"/>
        <v>3.6726307975285216E-3</v>
      </c>
      <c r="U86" s="104">
        <f>R86/'סכום נכסי הקרן'!$C$42</f>
        <v>1.0029818118394866E-4</v>
      </c>
    </row>
    <row r="87" spans="2:21" s="99" customFormat="1">
      <c r="B87" s="102" t="s">
        <v>550</v>
      </c>
      <c r="C87" s="102">
        <v>11605061</v>
      </c>
      <c r="D87" s="102" t="s">
        <v>100</v>
      </c>
      <c r="E87" s="102" t="s">
        <v>123</v>
      </c>
      <c r="F87" s="102" t="s">
        <v>551</v>
      </c>
      <c r="G87" s="102" t="s">
        <v>501</v>
      </c>
      <c r="H87" s="102" t="s">
        <v>220</v>
      </c>
      <c r="I87" s="102" t="s">
        <v>540</v>
      </c>
      <c r="J87" s="102" t="s">
        <v>552</v>
      </c>
      <c r="K87" s="103">
        <v>0</v>
      </c>
      <c r="L87" s="102" t="s">
        <v>102</v>
      </c>
      <c r="M87" s="104">
        <v>0</v>
      </c>
      <c r="N87" s="104">
        <v>0</v>
      </c>
      <c r="O87" s="103">
        <v>18329.589999999997</v>
      </c>
      <c r="P87" s="103">
        <f>R87*1000/O87*100</f>
        <v>103.16000000000003</v>
      </c>
      <c r="Q87" s="103">
        <v>0</v>
      </c>
      <c r="R87" s="103">
        <f>18908.805044/1000</f>
        <v>18.908805044000001</v>
      </c>
      <c r="S87" s="104">
        <v>0</v>
      </c>
      <c r="T87" s="104">
        <f t="shared" si="1"/>
        <v>1.1286789070989395E-3</v>
      </c>
      <c r="U87" s="104">
        <f>R87/'סכום נכסי הקרן'!$C$42</f>
        <v>3.0823801183307326E-5</v>
      </c>
    </row>
    <row r="88" spans="2:21" s="99" customFormat="1">
      <c r="B88" s="102" t="s">
        <v>553</v>
      </c>
      <c r="C88" s="102" t="s">
        <v>554</v>
      </c>
      <c r="D88" s="102" t="s">
        <v>100</v>
      </c>
      <c r="E88" s="102" t="s">
        <v>123</v>
      </c>
      <c r="F88" s="102" t="s">
        <v>551</v>
      </c>
      <c r="G88" s="102" t="s">
        <v>501</v>
      </c>
      <c r="H88" s="102" t="s">
        <v>220</v>
      </c>
      <c r="I88" s="102" t="s">
        <v>540</v>
      </c>
      <c r="J88" s="102" t="s">
        <v>555</v>
      </c>
      <c r="K88" s="103">
        <v>4.54</v>
      </c>
      <c r="L88" s="102" t="s">
        <v>102</v>
      </c>
      <c r="M88" s="104">
        <v>3.2899999999999999E-2</v>
      </c>
      <c r="N88" s="104">
        <v>4.6899999999999997E-2</v>
      </c>
      <c r="O88" s="103">
        <v>60000</v>
      </c>
      <c r="P88" s="103">
        <v>95.75</v>
      </c>
      <c r="Q88" s="103">
        <v>0</v>
      </c>
      <c r="R88" s="103">
        <v>57.45</v>
      </c>
      <c r="S88" s="104">
        <v>5.0000000000000001E-4</v>
      </c>
      <c r="T88" s="104">
        <f t="shared" si="1"/>
        <v>3.4292279740548407E-3</v>
      </c>
      <c r="U88" s="104">
        <f>R88/'סכום נכסי הקרן'!$C$42</f>
        <v>9.3650940599385556E-5</v>
      </c>
    </row>
    <row r="89" spans="2:21" s="99" customFormat="1">
      <c r="B89" s="102" t="s">
        <v>556</v>
      </c>
      <c r="C89" s="102">
        <v>47301640</v>
      </c>
      <c r="D89" s="102" t="s">
        <v>100</v>
      </c>
      <c r="E89" s="102" t="s">
        <v>123</v>
      </c>
      <c r="F89" s="102" t="s">
        <v>557</v>
      </c>
      <c r="G89" s="102" t="s">
        <v>501</v>
      </c>
      <c r="H89" s="102" t="s">
        <v>220</v>
      </c>
      <c r="I89" s="102" t="s">
        <v>540</v>
      </c>
      <c r="J89" s="102" t="s">
        <v>558</v>
      </c>
      <c r="K89" s="103">
        <v>1.62</v>
      </c>
      <c r="L89" s="102" t="s">
        <v>102</v>
      </c>
      <c r="M89" s="104">
        <v>0.05</v>
      </c>
      <c r="N89" s="104">
        <v>1.9400000000000001E-2</v>
      </c>
      <c r="O89" s="103">
        <v>170000</v>
      </c>
      <c r="P89" s="103">
        <f>R89*1000/O89*100</f>
        <v>113.3098907103825</v>
      </c>
      <c r="Q89" s="103">
        <v>0</v>
      </c>
      <c r="R89" s="103">
        <f>195.5-2.87318579234972</f>
        <v>192.62681420765028</v>
      </c>
      <c r="S89" s="104">
        <v>8.9999999999999998E-4</v>
      </c>
      <c r="T89" s="104">
        <f t="shared" si="1"/>
        <v>1.1498020188580309E-2</v>
      </c>
      <c r="U89" s="104">
        <f>R89/'סכום נכסי הקרן'!$C$42</f>
        <v>3.1400665509503104E-4</v>
      </c>
    </row>
    <row r="90" spans="2:21" s="99" customFormat="1">
      <c r="B90" s="102" t="s">
        <v>559</v>
      </c>
      <c r="C90" s="102" t="s">
        <v>560</v>
      </c>
      <c r="D90" s="102" t="s">
        <v>100</v>
      </c>
      <c r="E90" s="102" t="s">
        <v>123</v>
      </c>
      <c r="F90" s="102" t="s">
        <v>561</v>
      </c>
      <c r="G90" s="102" t="s">
        <v>358</v>
      </c>
      <c r="H90" s="102" t="s">
        <v>220</v>
      </c>
      <c r="I90" s="102" t="s">
        <v>540</v>
      </c>
      <c r="J90" s="102" t="s">
        <v>562</v>
      </c>
      <c r="K90" s="103">
        <v>0.25</v>
      </c>
      <c r="L90" s="102" t="s">
        <v>102</v>
      </c>
      <c r="M90" s="104">
        <v>2.1000000000000001E-2</v>
      </c>
      <c r="N90" s="104">
        <v>3.85E-2</v>
      </c>
      <c r="O90" s="103">
        <v>94211.4</v>
      </c>
      <c r="P90" s="103">
        <v>109.42</v>
      </c>
      <c r="Q90" s="103">
        <v>0</v>
      </c>
      <c r="R90" s="103">
        <v>103.08611388</v>
      </c>
      <c r="S90" s="104">
        <v>5.0000000000000001E-4</v>
      </c>
      <c r="T90" s="104">
        <f t="shared" si="1"/>
        <v>6.1532773795282677E-3</v>
      </c>
      <c r="U90" s="104">
        <f>R90/'סכום נכסי הקרן'!$C$42</f>
        <v>1.6804371675539382E-4</v>
      </c>
    </row>
    <row r="91" spans="2:21" s="99" customFormat="1">
      <c r="B91" s="102" t="s">
        <v>563</v>
      </c>
      <c r="C91" s="102">
        <v>11776580</v>
      </c>
      <c r="D91" s="102" t="s">
        <v>100</v>
      </c>
      <c r="E91" s="102" t="s">
        <v>123</v>
      </c>
      <c r="F91" s="102" t="s">
        <v>561</v>
      </c>
      <c r="G91" s="102" t="s">
        <v>358</v>
      </c>
      <c r="H91" s="102" t="s">
        <v>220</v>
      </c>
      <c r="I91" s="102" t="s">
        <v>540</v>
      </c>
      <c r="J91" s="102" t="s">
        <v>564</v>
      </c>
      <c r="K91" s="103">
        <v>5.91</v>
      </c>
      <c r="L91" s="102" t="s">
        <v>102</v>
      </c>
      <c r="M91" s="104">
        <v>8.5000000000000006E-3</v>
      </c>
      <c r="N91" s="104">
        <v>3.0099999999999998E-2</v>
      </c>
      <c r="O91" s="103">
        <v>28000</v>
      </c>
      <c r="P91" s="103">
        <f>R91*1000/O91*100</f>
        <v>94.633222482435585</v>
      </c>
      <c r="Q91" s="103">
        <v>0.25303999999999999</v>
      </c>
      <c r="R91" s="103">
        <f>26.50304-0.00573770491803275</f>
        <v>26.497302295081965</v>
      </c>
      <c r="S91" s="104">
        <v>1E-4</v>
      </c>
      <c r="T91" s="104">
        <f t="shared" si="1"/>
        <v>1.5816412579161463E-3</v>
      </c>
      <c r="U91" s="104">
        <f>R91/'סכום נכסי הקרן'!$C$42</f>
        <v>4.3194034521856985E-5</v>
      </c>
    </row>
    <row r="92" spans="2:21" s="99" customFormat="1">
      <c r="B92" s="102" t="s">
        <v>565</v>
      </c>
      <c r="C92" s="102" t="s">
        <v>566</v>
      </c>
      <c r="D92" s="102" t="s">
        <v>100</v>
      </c>
      <c r="E92" s="102" t="s">
        <v>123</v>
      </c>
      <c r="F92" s="102" t="s">
        <v>567</v>
      </c>
      <c r="G92" s="102" t="s">
        <v>347</v>
      </c>
      <c r="H92" s="102" t="s">
        <v>220</v>
      </c>
      <c r="I92" s="102" t="s">
        <v>540</v>
      </c>
      <c r="J92" s="102" t="s">
        <v>568</v>
      </c>
      <c r="K92" s="103">
        <v>2.96</v>
      </c>
      <c r="L92" s="102" t="s">
        <v>102</v>
      </c>
      <c r="M92" s="104">
        <v>1.6400000000000001E-2</v>
      </c>
      <c r="N92" s="104">
        <v>2.9100000000000001E-2</v>
      </c>
      <c r="O92" s="103">
        <v>3943.99</v>
      </c>
      <c r="P92" s="103">
        <v>104.47</v>
      </c>
      <c r="Q92" s="103">
        <v>0</v>
      </c>
      <c r="R92" s="103">
        <v>4.120286353</v>
      </c>
      <c r="S92" s="104">
        <v>0</v>
      </c>
      <c r="T92" s="104">
        <f t="shared" si="1"/>
        <v>2.4594258003174933E-4</v>
      </c>
      <c r="U92" s="104">
        <f>R92/'סכום נכסי הקרן'!$C$42</f>
        <v>6.7166003915972485E-6</v>
      </c>
    </row>
    <row r="93" spans="2:21" s="99" customFormat="1">
      <c r="B93" s="102" t="s">
        <v>569</v>
      </c>
      <c r="C93" s="102">
        <v>11793400</v>
      </c>
      <c r="D93" s="102" t="s">
        <v>100</v>
      </c>
      <c r="E93" s="102" t="s">
        <v>123</v>
      </c>
      <c r="F93" s="102" t="s">
        <v>570</v>
      </c>
      <c r="G93" s="102" t="s">
        <v>544</v>
      </c>
      <c r="H93" s="102" t="s">
        <v>220</v>
      </c>
      <c r="I93" s="102" t="s">
        <v>540</v>
      </c>
      <c r="J93" s="102" t="s">
        <v>439</v>
      </c>
      <c r="K93" s="103">
        <v>3.4</v>
      </c>
      <c r="L93" s="102" t="s">
        <v>102</v>
      </c>
      <c r="M93" s="104">
        <v>1.4800000000000001E-2</v>
      </c>
      <c r="N93" s="104">
        <v>3.9100000000000003E-2</v>
      </c>
      <c r="O93" s="103">
        <v>80000</v>
      </c>
      <c r="P93" s="103">
        <f>R93*1000/O93*100</f>
        <v>97.534598565573731</v>
      </c>
      <c r="Q93" s="103">
        <v>0.92381000000000002</v>
      </c>
      <c r="R93" s="103">
        <f>78027.678852459/1000</f>
        <v>78.02767885245899</v>
      </c>
      <c r="S93" s="104">
        <v>2.0000000000000001E-4</v>
      </c>
      <c r="T93" s="104">
        <f t="shared" si="1"/>
        <v>4.6575230473702295E-3</v>
      </c>
      <c r="U93" s="104">
        <f>R93/'סכום נכסי הקרן'!$C$42</f>
        <v>1.2719522223358692E-4</v>
      </c>
    </row>
    <row r="94" spans="2:21" s="99" customFormat="1">
      <c r="B94" s="102" t="s">
        <v>569</v>
      </c>
      <c r="C94" s="102">
        <v>1179340</v>
      </c>
      <c r="D94" s="102" t="s">
        <v>100</v>
      </c>
      <c r="E94" s="102" t="s">
        <v>123</v>
      </c>
      <c r="F94" s="102" t="s">
        <v>570</v>
      </c>
      <c r="G94" s="102" t="s">
        <v>544</v>
      </c>
      <c r="H94" s="102" t="s">
        <v>220</v>
      </c>
      <c r="I94" s="102" t="s">
        <v>540</v>
      </c>
      <c r="J94" s="102" t="s">
        <v>439</v>
      </c>
      <c r="K94" s="103">
        <v>0</v>
      </c>
      <c r="L94" s="102" t="s">
        <v>102</v>
      </c>
      <c r="M94" s="104">
        <v>0</v>
      </c>
      <c r="N94" s="104">
        <v>0</v>
      </c>
      <c r="O94" s="103">
        <v>38000</v>
      </c>
      <c r="P94" s="103">
        <f>R94*1000/O94*100</f>
        <v>97.56</v>
      </c>
      <c r="Q94" s="103">
        <v>0</v>
      </c>
      <c r="R94" s="103">
        <f>37072.8/1000</f>
        <v>37.072800000000001</v>
      </c>
      <c r="S94" s="104">
        <v>0</v>
      </c>
      <c r="T94" s="104">
        <f t="shared" si="1"/>
        <v>2.2128996142130601E-3</v>
      </c>
      <c r="U94" s="104">
        <f>R94/'סכום נכסי הקרן'!$C$42</f>
        <v>6.0433465459580522E-5</v>
      </c>
    </row>
    <row r="95" spans="2:21" s="99" customFormat="1">
      <c r="B95" s="102" t="s">
        <v>571</v>
      </c>
      <c r="C95" s="102" t="s">
        <v>572</v>
      </c>
      <c r="D95" s="102" t="s">
        <v>100</v>
      </c>
      <c r="E95" s="102" t="s">
        <v>123</v>
      </c>
      <c r="F95" s="102" t="s">
        <v>573</v>
      </c>
      <c r="G95" s="102" t="s">
        <v>501</v>
      </c>
      <c r="H95" s="102" t="s">
        <v>220</v>
      </c>
      <c r="I95" s="102" t="s">
        <v>540</v>
      </c>
      <c r="J95" s="102" t="s">
        <v>256</v>
      </c>
      <c r="K95" s="103">
        <v>1.74</v>
      </c>
      <c r="L95" s="102" t="s">
        <v>102</v>
      </c>
      <c r="M95" s="104">
        <v>1.7999999999999999E-2</v>
      </c>
      <c r="N95" s="104">
        <v>3.2300000000000002E-2</v>
      </c>
      <c r="O95" s="103">
        <v>9411.76</v>
      </c>
      <c r="P95" s="103">
        <v>105.35</v>
      </c>
      <c r="Q95" s="103">
        <v>0</v>
      </c>
      <c r="R95" s="103">
        <v>9.9152891600000004</v>
      </c>
      <c r="S95" s="104">
        <v>1E-4</v>
      </c>
      <c r="T95" s="104">
        <f t="shared" si="1"/>
        <v>5.9185007760338942E-4</v>
      </c>
      <c r="U95" s="104">
        <f>R95/'סכום נכסי הקרן'!$C$42</f>
        <v>1.6163205503026831E-5</v>
      </c>
    </row>
    <row r="96" spans="2:21" s="99" customFormat="1">
      <c r="B96" s="102" t="s">
        <v>574</v>
      </c>
      <c r="C96" s="102" t="s">
        <v>575</v>
      </c>
      <c r="D96" s="102" t="s">
        <v>100</v>
      </c>
      <c r="E96" s="102" t="s">
        <v>123</v>
      </c>
      <c r="F96" s="102" t="s">
        <v>576</v>
      </c>
      <c r="G96" s="102" t="s">
        <v>544</v>
      </c>
      <c r="H96" s="102" t="s">
        <v>220</v>
      </c>
      <c r="I96" s="102" t="s">
        <v>540</v>
      </c>
      <c r="J96" s="102" t="s">
        <v>577</v>
      </c>
      <c r="K96" s="103">
        <v>3.41</v>
      </c>
      <c r="L96" s="102" t="s">
        <v>102</v>
      </c>
      <c r="M96" s="104">
        <v>2.3E-2</v>
      </c>
      <c r="N96" s="104">
        <v>7.0199999999999999E-2</v>
      </c>
      <c r="O96" s="103">
        <v>110000</v>
      </c>
      <c r="P96" s="103">
        <v>89.84</v>
      </c>
      <c r="Q96" s="103">
        <v>1.35202</v>
      </c>
      <c r="R96" s="103">
        <v>100.17601999999999</v>
      </c>
      <c r="S96" s="104">
        <v>5.0000000000000001E-4</v>
      </c>
      <c r="T96" s="104">
        <f t="shared" si="1"/>
        <v>5.9795719776062168E-3</v>
      </c>
      <c r="U96" s="104">
        <f>R96/'סכום נכסי הקרן'!$C$42</f>
        <v>1.632998868320776E-4</v>
      </c>
    </row>
    <row r="97" spans="2:21" s="99" customFormat="1">
      <c r="B97" s="102" t="s">
        <v>578</v>
      </c>
      <c r="C97" s="102" t="s">
        <v>579</v>
      </c>
      <c r="D97" s="102" t="s">
        <v>100</v>
      </c>
      <c r="E97" s="102" t="s">
        <v>123</v>
      </c>
      <c r="F97" s="102" t="s">
        <v>580</v>
      </c>
      <c r="G97" s="102" t="s">
        <v>544</v>
      </c>
      <c r="H97" s="102" t="s">
        <v>220</v>
      </c>
      <c r="I97" s="102" t="s">
        <v>540</v>
      </c>
      <c r="J97" s="102" t="s">
        <v>581</v>
      </c>
      <c r="K97" s="103">
        <v>3.57</v>
      </c>
      <c r="L97" s="102" t="s">
        <v>102</v>
      </c>
      <c r="M97" s="104">
        <v>2.9499999999999998E-2</v>
      </c>
      <c r="N97" s="104">
        <v>4.6600000000000003E-2</v>
      </c>
      <c r="O97" s="103">
        <v>35000</v>
      </c>
      <c r="P97" s="103">
        <v>97.57</v>
      </c>
      <c r="Q97" s="103">
        <v>0.71116000000000001</v>
      </c>
      <c r="R97" s="103">
        <v>34.860660000000003</v>
      </c>
      <c r="S97" s="104">
        <v>2.0000000000000001E-4</v>
      </c>
      <c r="T97" s="104">
        <f t="shared" si="1"/>
        <v>2.0808555346564775E-3</v>
      </c>
      <c r="U97" s="104">
        <f>R97/'סכום נכסי הקרן'!$C$42</f>
        <v>5.6827390755707159E-5</v>
      </c>
    </row>
    <row r="98" spans="2:21" s="99" customFormat="1">
      <c r="B98" s="102" t="s">
        <v>582</v>
      </c>
      <c r="C98" s="102" t="s">
        <v>583</v>
      </c>
      <c r="D98" s="102" t="s">
        <v>100</v>
      </c>
      <c r="E98" s="102" t="s">
        <v>123</v>
      </c>
      <c r="F98" s="102" t="s">
        <v>584</v>
      </c>
      <c r="G98" s="102" t="s">
        <v>544</v>
      </c>
      <c r="H98" s="102" t="s">
        <v>220</v>
      </c>
      <c r="I98" s="102" t="s">
        <v>540</v>
      </c>
      <c r="J98" s="102" t="s">
        <v>536</v>
      </c>
      <c r="K98" s="103">
        <v>3.39</v>
      </c>
      <c r="L98" s="102" t="s">
        <v>102</v>
      </c>
      <c r="M98" s="104">
        <v>0.04</v>
      </c>
      <c r="N98" s="104">
        <v>0.15770000000000001</v>
      </c>
      <c r="O98" s="103">
        <v>70000</v>
      </c>
      <c r="P98" s="103">
        <v>72.19</v>
      </c>
      <c r="Q98" s="103">
        <v>2.51241</v>
      </c>
      <c r="R98" s="103">
        <v>53.045409999999997</v>
      </c>
      <c r="S98" s="104">
        <v>1.2999999999999999E-3</v>
      </c>
      <c r="T98" s="104">
        <f t="shared" si="1"/>
        <v>3.1663151238852634E-3</v>
      </c>
      <c r="U98" s="104">
        <f>R98/'סכום נכסי הקרן'!$C$42</f>
        <v>8.6470888441776369E-5</v>
      </c>
    </row>
    <row r="99" spans="2:21" s="99" customFormat="1">
      <c r="B99" s="102" t="s">
        <v>585</v>
      </c>
      <c r="C99" s="102" t="s">
        <v>586</v>
      </c>
      <c r="D99" s="102" t="s">
        <v>100</v>
      </c>
      <c r="E99" s="102" t="s">
        <v>123</v>
      </c>
      <c r="F99" s="102" t="s">
        <v>587</v>
      </c>
      <c r="G99" s="102" t="s">
        <v>358</v>
      </c>
      <c r="H99" s="102" t="s">
        <v>220</v>
      </c>
      <c r="I99" s="102" t="s">
        <v>540</v>
      </c>
      <c r="J99" s="102" t="s">
        <v>555</v>
      </c>
      <c r="K99" s="103">
        <v>3.72</v>
      </c>
      <c r="L99" s="102" t="s">
        <v>102</v>
      </c>
      <c r="M99" s="104">
        <v>3.4299999999999997E-2</v>
      </c>
      <c r="N99" s="104">
        <v>3.7999999999999999E-2</v>
      </c>
      <c r="O99" s="103">
        <v>78000</v>
      </c>
      <c r="P99" s="103">
        <v>100.48</v>
      </c>
      <c r="Q99" s="103">
        <v>0</v>
      </c>
      <c r="R99" s="103">
        <v>78.374399999999994</v>
      </c>
      <c r="S99" s="104">
        <v>1E-4</v>
      </c>
      <c r="T99" s="104">
        <f t="shared" si="1"/>
        <v>4.6782190588296555E-3</v>
      </c>
      <c r="U99" s="104">
        <f>R99/'סכום נכסי הקרן'!$C$42</f>
        <v>1.277604226094427E-4</v>
      </c>
    </row>
    <row r="100" spans="2:21" s="99" customFormat="1">
      <c r="B100" s="98" t="s">
        <v>235</v>
      </c>
      <c r="K100" s="100">
        <v>1.85</v>
      </c>
      <c r="N100" s="101">
        <v>1.72E-2</v>
      </c>
      <c r="O100" s="100">
        <f>SUM(O101:O201)</f>
        <v>7492694.6199999992</v>
      </c>
      <c r="Q100" s="100">
        <v>161.90475000000001</v>
      </c>
      <c r="R100" s="100">
        <v>7651.4953051716448</v>
      </c>
      <c r="T100" s="101">
        <f t="shared" si="1"/>
        <v>0.45672274575881433</v>
      </c>
      <c r="U100" s="101">
        <f>R100/'סכום נכסי הקרן'!$C$42</f>
        <v>1.2472928325867836E-2</v>
      </c>
    </row>
    <row r="101" spans="2:21" s="99" customFormat="1">
      <c r="B101" s="102" t="s">
        <v>588</v>
      </c>
      <c r="C101" s="102" t="s">
        <v>589</v>
      </c>
      <c r="D101" s="102" t="s">
        <v>100</v>
      </c>
      <c r="E101" s="102" t="s">
        <v>123</v>
      </c>
      <c r="F101" s="102" t="s">
        <v>590</v>
      </c>
      <c r="G101" s="102" t="s">
        <v>303</v>
      </c>
      <c r="H101" s="102" t="s">
        <v>206</v>
      </c>
      <c r="I101" s="102" t="s">
        <v>207</v>
      </c>
      <c r="J101" s="102" t="s">
        <v>591</v>
      </c>
      <c r="K101" s="103">
        <v>1.42</v>
      </c>
      <c r="L101" s="102" t="s">
        <v>102</v>
      </c>
      <c r="M101" s="104">
        <v>1.8700000000000001E-2</v>
      </c>
      <c r="N101" s="104">
        <v>3.78E-2</v>
      </c>
      <c r="O101" s="103">
        <v>689861.99</v>
      </c>
      <c r="P101" s="103">
        <v>97.53</v>
      </c>
      <c r="Q101" s="103">
        <v>0</v>
      </c>
      <c r="R101" s="103">
        <v>672.82239884700004</v>
      </c>
      <c r="S101" s="104">
        <v>1.1999999999999999E-3</v>
      </c>
      <c r="T101" s="104">
        <f t="shared" si="1"/>
        <v>4.0161207862433698E-2</v>
      </c>
      <c r="U101" s="104">
        <f>R101/'סכום נכסי הקרן'!$C$42</f>
        <v>1.0967876502760052E-3</v>
      </c>
    </row>
    <row r="102" spans="2:21" s="99" customFormat="1">
      <c r="B102" s="102" t="s">
        <v>592</v>
      </c>
      <c r="C102" s="102" t="s">
        <v>593</v>
      </c>
      <c r="D102" s="102" t="s">
        <v>100</v>
      </c>
      <c r="E102" s="102" t="s">
        <v>123</v>
      </c>
      <c r="F102" s="102" t="s">
        <v>307</v>
      </c>
      <c r="G102" s="102" t="s">
        <v>303</v>
      </c>
      <c r="H102" s="102" t="s">
        <v>206</v>
      </c>
      <c r="I102" s="102" t="s">
        <v>207</v>
      </c>
      <c r="J102" s="102" t="s">
        <v>594</v>
      </c>
      <c r="K102" s="103">
        <v>1.23</v>
      </c>
      <c r="L102" s="102" t="s">
        <v>102</v>
      </c>
      <c r="M102" s="104">
        <v>3.0099999999999998E-2</v>
      </c>
      <c r="N102" s="104">
        <v>3.95E-2</v>
      </c>
      <c r="O102" s="103">
        <v>410000</v>
      </c>
      <c r="P102" s="103">
        <v>99.66</v>
      </c>
      <c r="Q102" s="103">
        <v>0</v>
      </c>
      <c r="R102" s="103">
        <v>408.60599999999999</v>
      </c>
      <c r="S102" s="104">
        <v>4.0000000000000002E-4</v>
      </c>
      <c r="T102" s="104">
        <f t="shared" si="1"/>
        <v>2.4389958669567488E-2</v>
      </c>
      <c r="U102" s="104">
        <f>R102/'סכום נכסי הקרן'!$C$42</f>
        <v>6.6608070034033997E-4</v>
      </c>
    </row>
    <row r="103" spans="2:21" s="99" customFormat="1">
      <c r="B103" s="102" t="s">
        <v>595</v>
      </c>
      <c r="C103" s="102" t="s">
        <v>596</v>
      </c>
      <c r="D103" s="102" t="s">
        <v>100</v>
      </c>
      <c r="E103" s="102" t="s">
        <v>123</v>
      </c>
      <c r="F103" s="102" t="s">
        <v>307</v>
      </c>
      <c r="G103" s="102" t="s">
        <v>303</v>
      </c>
      <c r="H103" s="102" t="s">
        <v>206</v>
      </c>
      <c r="I103" s="102" t="s">
        <v>207</v>
      </c>
      <c r="J103" s="102" t="s">
        <v>274</v>
      </c>
      <c r="K103" s="103">
        <v>1.1100000000000001</v>
      </c>
      <c r="L103" s="102" t="s">
        <v>102</v>
      </c>
      <c r="M103" s="104">
        <v>2.0199999999999999E-2</v>
      </c>
      <c r="N103" s="104">
        <v>4.07E-2</v>
      </c>
      <c r="O103" s="103">
        <v>670000</v>
      </c>
      <c r="P103" s="103">
        <v>99.44</v>
      </c>
      <c r="Q103" s="103">
        <v>0</v>
      </c>
      <c r="R103" s="103">
        <v>666.24800000000005</v>
      </c>
      <c r="S103" s="104">
        <v>4.0000000000000002E-4</v>
      </c>
      <c r="T103" s="104">
        <f t="shared" si="1"/>
        <v>3.9768777706842291E-2</v>
      </c>
      <c r="U103" s="104">
        <f>R103/'סכום נכסי הקרן'!$C$42</f>
        <v>1.0860705286764043E-3</v>
      </c>
    </row>
    <row r="104" spans="2:21" s="99" customFormat="1">
      <c r="B104" s="102" t="s">
        <v>597</v>
      </c>
      <c r="C104" s="102" t="s">
        <v>598</v>
      </c>
      <c r="D104" s="102" t="s">
        <v>100</v>
      </c>
      <c r="E104" s="102" t="s">
        <v>123</v>
      </c>
      <c r="F104" s="102" t="s">
        <v>307</v>
      </c>
      <c r="G104" s="102" t="s">
        <v>303</v>
      </c>
      <c r="H104" s="102" t="s">
        <v>206</v>
      </c>
      <c r="I104" s="102" t="s">
        <v>207</v>
      </c>
      <c r="J104" s="102" t="s">
        <v>599</v>
      </c>
      <c r="K104" s="103">
        <v>0.22</v>
      </c>
      <c r="L104" s="102" t="s">
        <v>102</v>
      </c>
      <c r="M104" s="104">
        <v>3.5000000000000003E-2</v>
      </c>
      <c r="N104" s="104">
        <v>-1</v>
      </c>
      <c r="O104" s="103">
        <v>10000</v>
      </c>
      <c r="P104" s="103">
        <v>1014.3</v>
      </c>
      <c r="Q104" s="103">
        <v>0</v>
      </c>
      <c r="R104" s="103">
        <v>101.43</v>
      </c>
      <c r="S104" s="104">
        <v>0</v>
      </c>
      <c r="T104" s="104">
        <f t="shared" si="1"/>
        <v>6.0544228617647085E-3</v>
      </c>
      <c r="U104" s="104">
        <f>R104/'סכום נכסי הקרן'!$C$42</f>
        <v>1.6534403664048177E-4</v>
      </c>
    </row>
    <row r="105" spans="2:21" s="99" customFormat="1">
      <c r="B105" s="102" t="s">
        <v>600</v>
      </c>
      <c r="C105" s="102" t="s">
        <v>601</v>
      </c>
      <c r="D105" s="102" t="s">
        <v>100</v>
      </c>
      <c r="E105" s="102" t="s">
        <v>123</v>
      </c>
      <c r="F105" s="102" t="s">
        <v>307</v>
      </c>
      <c r="G105" s="102" t="s">
        <v>303</v>
      </c>
      <c r="H105" s="102" t="s">
        <v>206</v>
      </c>
      <c r="I105" s="102" t="s">
        <v>207</v>
      </c>
      <c r="J105" s="102" t="s">
        <v>602</v>
      </c>
      <c r="K105" s="103">
        <v>0.69</v>
      </c>
      <c r="L105" s="102" t="s">
        <v>102</v>
      </c>
      <c r="M105" s="104">
        <v>3.5499999999999997E-2</v>
      </c>
      <c r="N105" s="104">
        <v>-0.92290000000000005</v>
      </c>
      <c r="O105" s="103">
        <v>5000</v>
      </c>
      <c r="P105" s="103">
        <v>1009.26</v>
      </c>
      <c r="Q105" s="103">
        <v>0</v>
      </c>
      <c r="R105" s="103">
        <v>50.463000000000001</v>
      </c>
      <c r="S105" s="104">
        <v>0</v>
      </c>
      <c r="T105" s="104">
        <f t="shared" si="1"/>
        <v>3.012169386505299E-3</v>
      </c>
      <c r="U105" s="104">
        <f>R105/'סכום נכסי הקרן'!$C$42</f>
        <v>8.2261225682624773E-5</v>
      </c>
    </row>
    <row r="106" spans="2:21" s="99" customFormat="1">
      <c r="B106" s="102" t="s">
        <v>603</v>
      </c>
      <c r="C106" s="102" t="s">
        <v>604</v>
      </c>
      <c r="D106" s="102" t="s">
        <v>100</v>
      </c>
      <c r="E106" s="102" t="s">
        <v>123</v>
      </c>
      <c r="F106" s="102" t="s">
        <v>346</v>
      </c>
      <c r="G106" s="102" t="s">
        <v>347</v>
      </c>
      <c r="H106" s="102" t="s">
        <v>348</v>
      </c>
      <c r="I106" s="102" t="s">
        <v>150</v>
      </c>
      <c r="J106" s="102" t="s">
        <v>316</v>
      </c>
      <c r="K106" s="103">
        <v>0.77</v>
      </c>
      <c r="L106" s="102" t="s">
        <v>102</v>
      </c>
      <c r="M106" s="104">
        <v>4.8000000000000001E-2</v>
      </c>
      <c r="N106" s="104">
        <v>4.07E-2</v>
      </c>
      <c r="O106" s="103">
        <v>74000.08</v>
      </c>
      <c r="P106" s="103">
        <v>101.63</v>
      </c>
      <c r="Q106" s="103">
        <v>0</v>
      </c>
      <c r="R106" s="103">
        <v>75.206281304000001</v>
      </c>
      <c r="S106" s="104">
        <v>1E-4</v>
      </c>
      <c r="T106" s="104">
        <f t="shared" si="1"/>
        <v>4.4891119873335834E-3</v>
      </c>
      <c r="U106" s="104">
        <f>R106/'סכום נכסי הקרן'!$C$42</f>
        <v>1.2259597881813028E-4</v>
      </c>
    </row>
    <row r="107" spans="2:21" s="99" customFormat="1">
      <c r="B107" s="102" t="s">
        <v>605</v>
      </c>
      <c r="C107" s="102" t="s">
        <v>606</v>
      </c>
      <c r="D107" s="102" t="s">
        <v>100</v>
      </c>
      <c r="E107" s="102" t="s">
        <v>123</v>
      </c>
      <c r="F107" s="102" t="s">
        <v>339</v>
      </c>
      <c r="G107" s="102" t="s">
        <v>303</v>
      </c>
      <c r="H107" s="102" t="s">
        <v>353</v>
      </c>
      <c r="I107" s="102" t="s">
        <v>207</v>
      </c>
      <c r="J107" s="102" t="s">
        <v>274</v>
      </c>
      <c r="K107" s="103">
        <v>0.41</v>
      </c>
      <c r="L107" s="102" t="s">
        <v>102</v>
      </c>
      <c r="M107" s="104">
        <v>6.5000000000000002E-2</v>
      </c>
      <c r="N107" s="104">
        <v>4.1399999999999999E-2</v>
      </c>
      <c r="O107" s="103">
        <v>43000.24</v>
      </c>
      <c r="P107" s="103">
        <v>104.74</v>
      </c>
      <c r="Q107" s="103">
        <v>0</v>
      </c>
      <c r="R107" s="103">
        <v>45.038451375999998</v>
      </c>
      <c r="S107" s="104">
        <v>5.9999999999999995E-4</v>
      </c>
      <c r="T107" s="104">
        <f t="shared" si="1"/>
        <v>2.6883745407604511E-3</v>
      </c>
      <c r="U107" s="104">
        <f>R107/'סכום נכסי הקרן'!$C$42</f>
        <v>7.3418508868617756E-5</v>
      </c>
    </row>
    <row r="108" spans="2:21" s="99" customFormat="1">
      <c r="B108" s="102" t="s">
        <v>607</v>
      </c>
      <c r="C108" s="102" t="s">
        <v>608</v>
      </c>
      <c r="D108" s="102" t="s">
        <v>100</v>
      </c>
      <c r="E108" s="102" t="s">
        <v>123</v>
      </c>
      <c r="F108" s="102" t="s">
        <v>609</v>
      </c>
      <c r="G108" s="102" t="s">
        <v>610</v>
      </c>
      <c r="H108" s="102" t="s">
        <v>353</v>
      </c>
      <c r="I108" s="102" t="s">
        <v>207</v>
      </c>
      <c r="J108" s="102" t="s">
        <v>611</v>
      </c>
      <c r="K108" s="103">
        <v>0.91</v>
      </c>
      <c r="L108" s="102" t="s">
        <v>102</v>
      </c>
      <c r="M108" s="104">
        <v>4.2000000000000003E-2</v>
      </c>
      <c r="N108" s="104">
        <v>3.7699999999999997E-2</v>
      </c>
      <c r="O108" s="103">
        <v>25000.47</v>
      </c>
      <c r="P108" s="103">
        <v>100.76</v>
      </c>
      <c r="Q108" s="103">
        <v>0</v>
      </c>
      <c r="R108" s="103">
        <v>25.190473571999998</v>
      </c>
      <c r="S108" s="104">
        <v>2.0000000000000001E-4</v>
      </c>
      <c r="T108" s="104">
        <f t="shared" si="1"/>
        <v>1.5036357990042047E-3</v>
      </c>
      <c r="U108" s="104">
        <f>R108/'סכום נכסי הקרן'!$C$42</f>
        <v>4.1063734450161241E-5</v>
      </c>
    </row>
    <row r="109" spans="2:21" s="99" customFormat="1">
      <c r="B109" s="102" t="s">
        <v>612</v>
      </c>
      <c r="C109" s="102" t="s">
        <v>613</v>
      </c>
      <c r="D109" s="102" t="s">
        <v>100</v>
      </c>
      <c r="E109" s="102" t="s">
        <v>123</v>
      </c>
      <c r="F109" s="102" t="s">
        <v>614</v>
      </c>
      <c r="G109" s="102" t="s">
        <v>438</v>
      </c>
      <c r="H109" s="102" t="s">
        <v>367</v>
      </c>
      <c r="I109" s="102" t="s">
        <v>207</v>
      </c>
      <c r="J109" s="102" t="s">
        <v>372</v>
      </c>
      <c r="K109" s="103">
        <v>0.5</v>
      </c>
      <c r="L109" s="102" t="s">
        <v>102</v>
      </c>
      <c r="M109" s="104">
        <v>1.9099999999999999E-2</v>
      </c>
      <c r="N109" s="104">
        <v>3.7499999999999999E-2</v>
      </c>
      <c r="O109" s="103">
        <v>46796.35</v>
      </c>
      <c r="P109" s="103">
        <v>99.93</v>
      </c>
      <c r="Q109" s="103">
        <v>0</v>
      </c>
      <c r="R109" s="103">
        <v>46.763592555000002</v>
      </c>
      <c r="S109" s="104">
        <v>1E-4</v>
      </c>
      <c r="T109" s="104">
        <f t="shared" si="1"/>
        <v>2.7913493430271313E-3</v>
      </c>
      <c r="U109" s="104">
        <f>R109/'סכום נכסי הקרן'!$C$42</f>
        <v>7.6230712420925564E-5</v>
      </c>
    </row>
    <row r="110" spans="2:21" s="99" customFormat="1">
      <c r="B110" s="102" t="s">
        <v>615</v>
      </c>
      <c r="C110" s="102" t="s">
        <v>616</v>
      </c>
      <c r="D110" s="102" t="s">
        <v>100</v>
      </c>
      <c r="E110" s="102" t="s">
        <v>123</v>
      </c>
      <c r="F110" s="102" t="s">
        <v>617</v>
      </c>
      <c r="G110" s="102" t="s">
        <v>482</v>
      </c>
      <c r="H110" s="102" t="s">
        <v>367</v>
      </c>
      <c r="I110" s="102" t="s">
        <v>207</v>
      </c>
      <c r="J110" s="102" t="s">
        <v>308</v>
      </c>
      <c r="K110" s="103">
        <v>2.38</v>
      </c>
      <c r="L110" s="102" t="s">
        <v>102</v>
      </c>
      <c r="M110" s="104">
        <v>5.45E-2</v>
      </c>
      <c r="N110" s="104">
        <v>8.1199999999999994E-2</v>
      </c>
      <c r="O110" s="103">
        <v>87618.5</v>
      </c>
      <c r="P110" s="103">
        <v>94.87</v>
      </c>
      <c r="Q110" s="103">
        <v>0</v>
      </c>
      <c r="R110" s="103">
        <v>83.123670950000005</v>
      </c>
      <c r="S110" s="104">
        <v>2.9999999999999997E-4</v>
      </c>
      <c r="T110" s="104">
        <f t="shared" si="1"/>
        <v>4.9617061397366361E-3</v>
      </c>
      <c r="U110" s="104">
        <f>R110/'סכום נכסי הקרן'!$C$42</f>
        <v>1.3550234935668095E-4</v>
      </c>
    </row>
    <row r="111" spans="2:21" s="99" customFormat="1">
      <c r="B111" s="102" t="s">
        <v>618</v>
      </c>
      <c r="C111" s="102" t="s">
        <v>619</v>
      </c>
      <c r="D111" s="102" t="s">
        <v>100</v>
      </c>
      <c r="E111" s="102" t="s">
        <v>123</v>
      </c>
      <c r="F111" s="102" t="s">
        <v>617</v>
      </c>
      <c r="G111" s="102" t="s">
        <v>482</v>
      </c>
      <c r="H111" s="102" t="s">
        <v>367</v>
      </c>
      <c r="I111" s="102" t="s">
        <v>207</v>
      </c>
      <c r="J111" s="102" t="s">
        <v>620</v>
      </c>
      <c r="K111" s="103">
        <v>1.37</v>
      </c>
      <c r="L111" s="102" t="s">
        <v>102</v>
      </c>
      <c r="M111" s="104">
        <v>3.15E-2</v>
      </c>
      <c r="N111" s="104">
        <v>6.93E-2</v>
      </c>
      <c r="O111" s="103">
        <v>37587.31</v>
      </c>
      <c r="P111" s="103">
        <v>95.5</v>
      </c>
      <c r="Q111" s="103">
        <v>0</v>
      </c>
      <c r="R111" s="103">
        <v>35.89588105</v>
      </c>
      <c r="S111" s="104">
        <v>2.0000000000000001E-4</v>
      </c>
      <c r="T111" s="104">
        <f t="shared" si="1"/>
        <v>2.1426485543952142E-3</v>
      </c>
      <c r="U111" s="104">
        <f>R111/'סכום נכסי הקרן'!$C$42</f>
        <v>5.8514935143188155E-5</v>
      </c>
    </row>
    <row r="112" spans="2:21" s="99" customFormat="1">
      <c r="B112" s="102" t="s">
        <v>621</v>
      </c>
      <c r="C112" s="102" t="s">
        <v>622</v>
      </c>
      <c r="D112" s="102" t="s">
        <v>100</v>
      </c>
      <c r="E112" s="102" t="s">
        <v>123</v>
      </c>
      <c r="F112" s="102" t="s">
        <v>623</v>
      </c>
      <c r="G112" s="102" t="s">
        <v>624</v>
      </c>
      <c r="H112" s="102" t="s">
        <v>367</v>
      </c>
      <c r="I112" s="102" t="s">
        <v>207</v>
      </c>
      <c r="J112" s="102" t="s">
        <v>625</v>
      </c>
      <c r="K112" s="103">
        <v>0.25</v>
      </c>
      <c r="L112" s="102" t="s">
        <v>102</v>
      </c>
      <c r="M112" s="104">
        <v>2.7900000000000001E-2</v>
      </c>
      <c r="N112" s="104">
        <v>4.0800000000000003E-2</v>
      </c>
      <c r="O112" s="103">
        <v>4333.25</v>
      </c>
      <c r="P112" s="103">
        <v>100.4</v>
      </c>
      <c r="Q112" s="103">
        <v>0</v>
      </c>
      <c r="R112" s="103">
        <v>4.3505830000000003</v>
      </c>
      <c r="S112" s="104">
        <v>1E-4</v>
      </c>
      <c r="T112" s="104">
        <f t="shared" si="1"/>
        <v>2.5968913711135652E-4</v>
      </c>
      <c r="U112" s="104">
        <f>R112/'סכום נכסי הקרן'!$C$42</f>
        <v>7.0920137529277043E-6</v>
      </c>
    </row>
    <row r="113" spans="2:21" s="99" customFormat="1">
      <c r="B113" s="102" t="s">
        <v>626</v>
      </c>
      <c r="C113" s="102" t="s">
        <v>627</v>
      </c>
      <c r="D113" s="102" t="s">
        <v>100</v>
      </c>
      <c r="E113" s="102" t="s">
        <v>123</v>
      </c>
      <c r="F113" s="102" t="s">
        <v>628</v>
      </c>
      <c r="G113" s="102" t="s">
        <v>629</v>
      </c>
      <c r="H113" s="102" t="s">
        <v>367</v>
      </c>
      <c r="I113" s="102" t="s">
        <v>207</v>
      </c>
      <c r="J113" s="102" t="s">
        <v>562</v>
      </c>
      <c r="K113" s="103">
        <v>0.74</v>
      </c>
      <c r="L113" s="102" t="s">
        <v>102</v>
      </c>
      <c r="M113" s="104">
        <v>2.4500000000000001E-2</v>
      </c>
      <c r="N113" s="104">
        <v>3.9300000000000002E-2</v>
      </c>
      <c r="O113" s="103">
        <v>91000.67</v>
      </c>
      <c r="P113" s="103">
        <v>99.57</v>
      </c>
      <c r="Q113" s="103">
        <v>0</v>
      </c>
      <c r="R113" s="103">
        <v>90.609367118999998</v>
      </c>
      <c r="S113" s="104">
        <v>1E-4</v>
      </c>
      <c r="T113" s="104">
        <f t="shared" si="1"/>
        <v>5.4085322269082619E-3</v>
      </c>
      <c r="U113" s="104">
        <f>R113/'סכום נכסי הקרן'!$C$42</f>
        <v>1.4770500361722171E-4</v>
      </c>
    </row>
    <row r="114" spans="2:21" s="99" customFormat="1">
      <c r="B114" s="102" t="s">
        <v>630</v>
      </c>
      <c r="C114" s="102" t="s">
        <v>631</v>
      </c>
      <c r="D114" s="102" t="s">
        <v>100</v>
      </c>
      <c r="E114" s="102" t="s">
        <v>123</v>
      </c>
      <c r="F114" s="102" t="s">
        <v>632</v>
      </c>
      <c r="G114" s="102" t="s">
        <v>633</v>
      </c>
      <c r="H114" s="102" t="s">
        <v>367</v>
      </c>
      <c r="I114" s="102" t="s">
        <v>207</v>
      </c>
      <c r="J114" s="102" t="s">
        <v>634</v>
      </c>
      <c r="K114" s="103">
        <v>1.0900000000000001</v>
      </c>
      <c r="L114" s="102" t="s">
        <v>102</v>
      </c>
      <c r="M114" s="104">
        <v>2.3599999999999999E-2</v>
      </c>
      <c r="N114" s="104">
        <v>4.3799999999999999E-2</v>
      </c>
      <c r="O114" s="103">
        <v>59062.86</v>
      </c>
      <c r="P114" s="103">
        <v>98.9</v>
      </c>
      <c r="Q114" s="103">
        <v>0</v>
      </c>
      <c r="R114" s="103">
        <v>58.413168540000001</v>
      </c>
      <c r="S114" s="104">
        <v>4.0000000000000002E-4</v>
      </c>
      <c r="T114" s="104">
        <f t="shared" si="1"/>
        <v>3.4867201324725529E-3</v>
      </c>
      <c r="U114" s="104">
        <f>R114/'סכום נכסי הקרן'!$C$42</f>
        <v>9.5221030063732593E-5</v>
      </c>
    </row>
    <row r="115" spans="2:21" s="99" customFormat="1">
      <c r="B115" s="102" t="s">
        <v>635</v>
      </c>
      <c r="C115" s="102">
        <v>50103350</v>
      </c>
      <c r="D115" s="102" t="s">
        <v>100</v>
      </c>
      <c r="E115" s="102" t="s">
        <v>123</v>
      </c>
      <c r="F115" s="102" t="s">
        <v>636</v>
      </c>
      <c r="G115" s="102" t="s">
        <v>637</v>
      </c>
      <c r="H115" s="102" t="s">
        <v>408</v>
      </c>
      <c r="I115" s="102" t="s">
        <v>207</v>
      </c>
      <c r="J115" s="102" t="s">
        <v>638</v>
      </c>
      <c r="K115" s="103">
        <v>3.99</v>
      </c>
      <c r="L115" s="102" t="s">
        <v>102</v>
      </c>
      <c r="M115" s="104">
        <v>2.1000000000000001E-2</v>
      </c>
      <c r="N115" s="104">
        <v>4.7100000000000003E-2</v>
      </c>
      <c r="O115" s="103">
        <v>50000</v>
      </c>
      <c r="P115" s="103">
        <f>R115*1000/O115*100</f>
        <v>88.99207650273226</v>
      </c>
      <c r="Q115" s="103">
        <v>0.52500000000000002</v>
      </c>
      <c r="R115" s="103">
        <f>45.685-1.18896174863388</f>
        <v>44.496038251366123</v>
      </c>
      <c r="S115" s="104">
        <v>1E-4</v>
      </c>
      <c r="T115" s="104">
        <f t="shared" si="1"/>
        <v>2.6559975475404516E-3</v>
      </c>
      <c r="U115" s="104">
        <f>R115/'סכום נכסי הקרן'!$C$42</f>
        <v>7.2534305225181481E-5</v>
      </c>
    </row>
    <row r="116" spans="2:21" s="99" customFormat="1">
      <c r="B116" s="102" t="s">
        <v>639</v>
      </c>
      <c r="C116" s="102" t="s">
        <v>640</v>
      </c>
      <c r="D116" s="102" t="s">
        <v>100</v>
      </c>
      <c r="E116" s="102" t="s">
        <v>123</v>
      </c>
      <c r="F116" s="102" t="s">
        <v>617</v>
      </c>
      <c r="G116" s="102" t="s">
        <v>482</v>
      </c>
      <c r="H116" s="102" t="s">
        <v>408</v>
      </c>
      <c r="I116" s="102" t="s">
        <v>207</v>
      </c>
      <c r="J116" s="102" t="s">
        <v>641</v>
      </c>
      <c r="K116" s="103">
        <v>2.19</v>
      </c>
      <c r="L116" s="102" t="s">
        <v>102</v>
      </c>
      <c r="M116" s="104">
        <v>4.3499999999999997E-2</v>
      </c>
      <c r="N116" s="104">
        <v>0.19189999999999999</v>
      </c>
      <c r="O116" s="103">
        <v>129983.32</v>
      </c>
      <c r="P116" s="103">
        <v>73.94</v>
      </c>
      <c r="Q116" s="103">
        <v>0</v>
      </c>
      <c r="R116" s="103">
        <v>96.109666808</v>
      </c>
      <c r="S116" s="104">
        <v>1E-4</v>
      </c>
      <c r="T116" s="104">
        <f t="shared" si="1"/>
        <v>5.7368487031346149E-3</v>
      </c>
      <c r="U116" s="104">
        <f>R116/'סכום נכסי הקרן'!$C$42</f>
        <v>1.5667120447802863E-4</v>
      </c>
    </row>
    <row r="117" spans="2:21" s="99" customFormat="1">
      <c r="B117" s="102" t="s">
        <v>642</v>
      </c>
      <c r="C117" s="102" t="s">
        <v>643</v>
      </c>
      <c r="D117" s="102" t="s">
        <v>100</v>
      </c>
      <c r="E117" s="102" t="s">
        <v>123</v>
      </c>
      <c r="F117" s="102" t="s">
        <v>406</v>
      </c>
      <c r="G117" s="102" t="s">
        <v>407</v>
      </c>
      <c r="H117" s="102" t="s">
        <v>408</v>
      </c>
      <c r="I117" s="102" t="s">
        <v>207</v>
      </c>
      <c r="J117" s="102" t="s">
        <v>644</v>
      </c>
      <c r="K117" s="103">
        <v>2.9</v>
      </c>
      <c r="L117" s="102" t="s">
        <v>102</v>
      </c>
      <c r="M117" s="104">
        <v>2.18E-2</v>
      </c>
      <c r="N117" s="104">
        <v>4.7500000000000001E-2</v>
      </c>
      <c r="O117" s="103">
        <v>138888.88</v>
      </c>
      <c r="P117" s="103">
        <v>93.29</v>
      </c>
      <c r="Q117" s="103">
        <v>0</v>
      </c>
      <c r="R117" s="103">
        <v>129.56943615200001</v>
      </c>
      <c r="S117" s="104">
        <v>2.9999999999999997E-4</v>
      </c>
      <c r="T117" s="104">
        <f t="shared" si="1"/>
        <v>7.734084160747624E-3</v>
      </c>
      <c r="U117" s="104">
        <f>R117/'סכום נכסי הקרן'!$C$42</f>
        <v>2.1121496202901362E-4</v>
      </c>
    </row>
    <row r="118" spans="2:21" s="99" customFormat="1">
      <c r="B118" s="102" t="s">
        <v>645</v>
      </c>
      <c r="C118" s="102" t="s">
        <v>646</v>
      </c>
      <c r="D118" s="102" t="s">
        <v>100</v>
      </c>
      <c r="E118" s="102" t="s">
        <v>123</v>
      </c>
      <c r="F118" s="102" t="s">
        <v>406</v>
      </c>
      <c r="G118" s="102" t="s">
        <v>407</v>
      </c>
      <c r="H118" s="102" t="s">
        <v>408</v>
      </c>
      <c r="I118" s="102" t="s">
        <v>207</v>
      </c>
      <c r="J118" s="102" t="s">
        <v>259</v>
      </c>
      <c r="K118" s="103">
        <v>0.35</v>
      </c>
      <c r="L118" s="102" t="s">
        <v>102</v>
      </c>
      <c r="M118" s="104">
        <v>3.4000000000000002E-2</v>
      </c>
      <c r="N118" s="104">
        <v>3.9800000000000002E-2</v>
      </c>
      <c r="O118" s="103">
        <v>58000.29</v>
      </c>
      <c r="P118" s="103">
        <v>100.29</v>
      </c>
      <c r="Q118" s="103">
        <v>0</v>
      </c>
      <c r="R118" s="103">
        <v>58.168490841000001</v>
      </c>
      <c r="S118" s="104">
        <v>5.9999999999999995E-4</v>
      </c>
      <c r="T118" s="104">
        <f t="shared" si="1"/>
        <v>3.4721151610184508E-3</v>
      </c>
      <c r="U118" s="104">
        <f>R118/'סכום נכסי הקרן'!$C$42</f>
        <v>9.4822173725089538E-5</v>
      </c>
    </row>
    <row r="119" spans="2:21" s="99" customFormat="1">
      <c r="B119" s="102" t="s">
        <v>647</v>
      </c>
      <c r="C119" s="102" t="s">
        <v>648</v>
      </c>
      <c r="D119" s="102" t="s">
        <v>100</v>
      </c>
      <c r="E119" s="102" t="s">
        <v>123</v>
      </c>
      <c r="F119" s="102" t="s">
        <v>415</v>
      </c>
      <c r="G119" s="102" t="s">
        <v>303</v>
      </c>
      <c r="H119" s="102" t="s">
        <v>408</v>
      </c>
      <c r="I119" s="102" t="s">
        <v>207</v>
      </c>
      <c r="J119" s="102" t="s">
        <v>649</v>
      </c>
      <c r="K119" s="103">
        <v>0.25</v>
      </c>
      <c r="L119" s="102" t="s">
        <v>102</v>
      </c>
      <c r="M119" s="104">
        <v>3.6700000000000003E-2</v>
      </c>
      <c r="N119" s="104">
        <v>-0.99990000000000001</v>
      </c>
      <c r="O119" s="103">
        <v>20000</v>
      </c>
      <c r="P119" s="103">
        <v>1015.79</v>
      </c>
      <c r="Q119" s="103">
        <v>0</v>
      </c>
      <c r="R119" s="103">
        <v>203.15799999999999</v>
      </c>
      <c r="S119" s="104">
        <v>1E-4</v>
      </c>
      <c r="T119" s="104">
        <f t="shared" si="1"/>
        <v>1.2126633537911807E-2</v>
      </c>
      <c r="U119" s="104">
        <f>R119/'סכום נכסי הקרן'!$C$42</f>
        <v>3.3117385187623967E-4</v>
      </c>
    </row>
    <row r="120" spans="2:21" s="99" customFormat="1">
      <c r="B120" s="102" t="s">
        <v>650</v>
      </c>
      <c r="C120" s="102" t="s">
        <v>651</v>
      </c>
      <c r="D120" s="102" t="s">
        <v>100</v>
      </c>
      <c r="E120" s="102" t="s">
        <v>123</v>
      </c>
      <c r="F120" s="102" t="s">
        <v>652</v>
      </c>
      <c r="G120" s="102" t="s">
        <v>653</v>
      </c>
      <c r="H120" s="102" t="s">
        <v>427</v>
      </c>
      <c r="I120" s="102" t="s">
        <v>150</v>
      </c>
      <c r="J120" s="102" t="s">
        <v>562</v>
      </c>
      <c r="K120" s="103">
        <v>0.25</v>
      </c>
      <c r="L120" s="102" t="s">
        <v>102</v>
      </c>
      <c r="M120" s="104">
        <v>3.39E-2</v>
      </c>
      <c r="N120" s="104">
        <v>4.4699999999999997E-2</v>
      </c>
      <c r="O120" s="103">
        <v>35000</v>
      </c>
      <c r="P120" s="103">
        <v>102.28</v>
      </c>
      <c r="Q120" s="103">
        <v>0</v>
      </c>
      <c r="R120" s="103">
        <v>35.798000000000002</v>
      </c>
      <c r="S120" s="104">
        <v>0</v>
      </c>
      <c r="T120" s="104">
        <f t="shared" si="1"/>
        <v>2.1368059706738936E-3</v>
      </c>
      <c r="U120" s="104">
        <f>R120/'סכום נכסי הקרן'!$C$42</f>
        <v>5.8355376354687628E-5</v>
      </c>
    </row>
    <row r="121" spans="2:21" s="99" customFormat="1">
      <c r="B121" s="102" t="s">
        <v>654</v>
      </c>
      <c r="C121" s="102" t="s">
        <v>655</v>
      </c>
      <c r="D121" s="102" t="s">
        <v>100</v>
      </c>
      <c r="E121" s="102" t="s">
        <v>123</v>
      </c>
      <c r="F121" s="102" t="s">
        <v>656</v>
      </c>
      <c r="G121" s="102" t="s">
        <v>657</v>
      </c>
      <c r="H121" s="102" t="s">
        <v>408</v>
      </c>
      <c r="I121" s="102" t="s">
        <v>207</v>
      </c>
      <c r="J121" s="102" t="s">
        <v>658</v>
      </c>
      <c r="K121" s="103">
        <v>0.99</v>
      </c>
      <c r="L121" s="102" t="s">
        <v>102</v>
      </c>
      <c r="M121" s="104">
        <v>2.8000000000000001E-2</v>
      </c>
      <c r="N121" s="104">
        <v>4.1099999999999998E-2</v>
      </c>
      <c r="O121" s="103">
        <v>20666.669999999998</v>
      </c>
      <c r="P121" s="103">
        <v>98.76</v>
      </c>
      <c r="Q121" s="103">
        <v>0.28932999999999998</v>
      </c>
      <c r="R121" s="103">
        <v>20.699733292000001</v>
      </c>
      <c r="S121" s="104">
        <v>2.9999999999999997E-4</v>
      </c>
      <c r="T121" s="104">
        <f t="shared" si="1"/>
        <v>1.2355805824264699E-3</v>
      </c>
      <c r="U121" s="104">
        <f>R121/'סכום נכסי הקרן'!$C$42</f>
        <v>3.374324617845458E-5</v>
      </c>
    </row>
    <row r="122" spans="2:21" s="99" customFormat="1">
      <c r="B122" s="102" t="s">
        <v>659</v>
      </c>
      <c r="C122" s="102">
        <v>25602090</v>
      </c>
      <c r="D122" s="102" t="s">
        <v>100</v>
      </c>
      <c r="E122" s="102" t="s">
        <v>123</v>
      </c>
      <c r="F122" s="102" t="s">
        <v>656</v>
      </c>
      <c r="G122" s="102" t="s">
        <v>657</v>
      </c>
      <c r="H122" s="102" t="s">
        <v>408</v>
      </c>
      <c r="I122" s="102" t="s">
        <v>207</v>
      </c>
      <c r="J122" s="102" t="s">
        <v>277</v>
      </c>
      <c r="K122" s="103">
        <v>2.65</v>
      </c>
      <c r="L122" s="102" t="s">
        <v>102</v>
      </c>
      <c r="M122" s="104">
        <v>2.29E-2</v>
      </c>
      <c r="N122" s="104">
        <v>4.3999999999999997E-2</v>
      </c>
      <c r="O122" s="103">
        <v>30000</v>
      </c>
      <c r="P122" s="103">
        <f>R122*1000/O122*100</f>
        <v>94.700327868852327</v>
      </c>
      <c r="Q122" s="103">
        <v>0</v>
      </c>
      <c r="R122" s="103">
        <f>28410.0983606557/1000</f>
        <v>28.410098360655699</v>
      </c>
      <c r="S122" s="104">
        <v>1E-4</v>
      </c>
      <c r="T122" s="104">
        <f t="shared" si="1"/>
        <v>1.6958173027677996E-3</v>
      </c>
      <c r="U122" s="104">
        <f>R122/'סכום נכסי הקרן'!$C$42</f>
        <v>4.6312139843280551E-5</v>
      </c>
    </row>
    <row r="123" spans="2:21" s="99" customFormat="1">
      <c r="B123" s="102" t="s">
        <v>659</v>
      </c>
      <c r="C123" s="102">
        <v>25602091</v>
      </c>
      <c r="D123" s="102" t="s">
        <v>100</v>
      </c>
      <c r="E123" s="102" t="s">
        <v>123</v>
      </c>
      <c r="F123" s="102" t="s">
        <v>656</v>
      </c>
      <c r="G123" s="102" t="s">
        <v>657</v>
      </c>
      <c r="H123" s="102" t="s">
        <v>408</v>
      </c>
      <c r="I123" s="102" t="s">
        <v>207</v>
      </c>
      <c r="J123" s="102" t="s">
        <v>277</v>
      </c>
      <c r="K123" s="103">
        <v>0</v>
      </c>
      <c r="L123" s="102" t="s">
        <v>102</v>
      </c>
      <c r="M123" s="104">
        <v>0</v>
      </c>
      <c r="N123" s="104">
        <v>0</v>
      </c>
      <c r="O123" s="103">
        <v>7814.1699999999983</v>
      </c>
      <c r="P123" s="103">
        <f>R123*1000/O123*100</f>
        <v>94.92000000000003</v>
      </c>
      <c r="Q123" s="103">
        <v>0</v>
      </c>
      <c r="R123" s="103">
        <f>7417.210164/1000</f>
        <v>7.4172101640000001</v>
      </c>
      <c r="S123" s="104">
        <v>0</v>
      </c>
      <c r="T123" s="104">
        <f t="shared" si="1"/>
        <v>4.427381128604472E-4</v>
      </c>
      <c r="U123" s="104">
        <f>R123/'סכום נכסי הקרן'!$C$42</f>
        <v>1.209101320247037E-5</v>
      </c>
    </row>
    <row r="124" spans="2:21" s="99" customFormat="1">
      <c r="B124" s="102" t="s">
        <v>660</v>
      </c>
      <c r="C124" s="102">
        <v>11735660</v>
      </c>
      <c r="D124" s="102" t="s">
        <v>100</v>
      </c>
      <c r="E124" s="102" t="s">
        <v>123</v>
      </c>
      <c r="F124" s="102" t="s">
        <v>661</v>
      </c>
      <c r="G124" s="102" t="s">
        <v>407</v>
      </c>
      <c r="H124" s="102" t="s">
        <v>408</v>
      </c>
      <c r="I124" s="102" t="s">
        <v>207</v>
      </c>
      <c r="J124" s="102" t="s">
        <v>459</v>
      </c>
      <c r="K124" s="103">
        <v>2.82</v>
      </c>
      <c r="L124" s="102" t="s">
        <v>102</v>
      </c>
      <c r="M124" s="104">
        <v>2.1499999999999998E-2</v>
      </c>
      <c r="N124" s="104">
        <v>5.04E-2</v>
      </c>
      <c r="O124" s="103">
        <v>60000</v>
      </c>
      <c r="P124" s="103">
        <f>R124*1000/O124*100</f>
        <v>99.875712021858007</v>
      </c>
      <c r="Q124" s="103">
        <v>4.8494599999999997</v>
      </c>
      <c r="R124" s="103">
        <f>59925.4272131148/1000</f>
        <v>59.925427213114801</v>
      </c>
      <c r="S124" s="104">
        <v>2.0000000000000001E-4</v>
      </c>
      <c r="T124" s="104">
        <f t="shared" si="1"/>
        <v>3.576987839101836E-3</v>
      </c>
      <c r="U124" s="104">
        <f>R124/'סכום נכסי הקרן'!$C$42</f>
        <v>9.768620756010822E-5</v>
      </c>
    </row>
    <row r="125" spans="2:21" s="99" customFormat="1">
      <c r="B125" s="102" t="s">
        <v>662</v>
      </c>
      <c r="C125" s="102" t="s">
        <v>663</v>
      </c>
      <c r="D125" s="102" t="s">
        <v>100</v>
      </c>
      <c r="E125" s="102" t="s">
        <v>123</v>
      </c>
      <c r="F125" s="102" t="s">
        <v>661</v>
      </c>
      <c r="G125" s="102" t="s">
        <v>407</v>
      </c>
      <c r="H125" s="102" t="s">
        <v>408</v>
      </c>
      <c r="I125" s="102" t="s">
        <v>207</v>
      </c>
      <c r="J125" s="102" t="s">
        <v>336</v>
      </c>
      <c r="K125" s="103">
        <v>0.78</v>
      </c>
      <c r="L125" s="102" t="s">
        <v>102</v>
      </c>
      <c r="M125" s="104">
        <v>2.4E-2</v>
      </c>
      <c r="N125" s="104">
        <v>4.2299999999999997E-2</v>
      </c>
      <c r="O125" s="103">
        <v>44000.71</v>
      </c>
      <c r="P125" s="103">
        <v>98.83</v>
      </c>
      <c r="Q125" s="103">
        <v>0</v>
      </c>
      <c r="R125" s="103">
        <v>43.485901693000002</v>
      </c>
      <c r="S125" s="104">
        <v>2.9999999999999997E-4</v>
      </c>
      <c r="T125" s="104">
        <f t="shared" si="1"/>
        <v>2.5957018374697018E-3</v>
      </c>
      <c r="U125" s="104">
        <f>R125/'סכום נכסי הקרן'!$C$42</f>
        <v>7.0887651807865319E-5</v>
      </c>
    </row>
    <row r="126" spans="2:21" s="99" customFormat="1">
      <c r="B126" s="102" t="s">
        <v>660</v>
      </c>
      <c r="C126" s="102">
        <v>11735661</v>
      </c>
      <c r="D126" s="102" t="s">
        <v>100</v>
      </c>
      <c r="E126" s="102" t="s">
        <v>123</v>
      </c>
      <c r="F126" s="102" t="s">
        <v>661</v>
      </c>
      <c r="G126" s="102" t="s">
        <v>407</v>
      </c>
      <c r="H126" s="102" t="s">
        <v>408</v>
      </c>
      <c r="I126" s="102" t="s">
        <v>207</v>
      </c>
      <c r="J126" s="102" t="s">
        <v>459</v>
      </c>
      <c r="K126" s="103">
        <v>0</v>
      </c>
      <c r="L126" s="102" t="s">
        <v>102</v>
      </c>
      <c r="M126" s="104">
        <v>0</v>
      </c>
      <c r="N126" s="104">
        <v>0</v>
      </c>
      <c r="O126" s="103">
        <v>38908.100000000006</v>
      </c>
      <c r="P126" s="103">
        <f>R126*1000/O126*100</f>
        <v>92.39</v>
      </c>
      <c r="Q126" s="103">
        <v>0</v>
      </c>
      <c r="R126" s="103">
        <f>35947.19359/1000</f>
        <v>35.947193590000005</v>
      </c>
      <c r="S126" s="104">
        <v>0</v>
      </c>
      <c r="T126" s="104">
        <f t="shared" si="1"/>
        <v>2.1457114333784662E-3</v>
      </c>
      <c r="U126" s="104">
        <f>R126/'סכום נכסי הקרן'!$C$42</f>
        <v>5.859858122909841E-5</v>
      </c>
    </row>
    <row r="127" spans="2:21" s="99" customFormat="1">
      <c r="B127" s="102" t="s">
        <v>664</v>
      </c>
      <c r="C127" s="102" t="s">
        <v>665</v>
      </c>
      <c r="D127" s="102" t="s">
        <v>100</v>
      </c>
      <c r="E127" s="102" t="s">
        <v>123</v>
      </c>
      <c r="F127" s="102" t="s">
        <v>666</v>
      </c>
      <c r="G127" s="102" t="s">
        <v>466</v>
      </c>
      <c r="H127" s="102" t="s">
        <v>433</v>
      </c>
      <c r="I127" s="102" t="s">
        <v>207</v>
      </c>
      <c r="J127" s="102" t="s">
        <v>667</v>
      </c>
      <c r="K127" s="103">
        <v>2.02</v>
      </c>
      <c r="L127" s="102" t="s">
        <v>102</v>
      </c>
      <c r="M127" s="104">
        <v>4.7500000000000001E-2</v>
      </c>
      <c r="N127" s="104">
        <v>6.4100000000000004E-2</v>
      </c>
      <c r="O127" s="103">
        <v>146516.69</v>
      </c>
      <c r="P127" s="103">
        <v>98.25</v>
      </c>
      <c r="Q127" s="103">
        <v>0</v>
      </c>
      <c r="R127" s="103">
        <v>143.95264792500001</v>
      </c>
      <c r="S127" s="104">
        <v>2.9999999999999997E-4</v>
      </c>
      <c r="T127" s="104">
        <f t="shared" si="1"/>
        <v>8.592627453501785E-3</v>
      </c>
      <c r="U127" s="104">
        <f>R127/'סכום נכסי הקרן'!$C$42</f>
        <v>2.3466146005132182E-4</v>
      </c>
    </row>
    <row r="128" spans="2:21" s="99" customFormat="1">
      <c r="B128" s="102" t="s">
        <v>668</v>
      </c>
      <c r="C128" s="102" t="s">
        <v>669</v>
      </c>
      <c r="D128" s="102" t="s">
        <v>100</v>
      </c>
      <c r="E128" s="102" t="s">
        <v>123</v>
      </c>
      <c r="F128" s="102" t="s">
        <v>670</v>
      </c>
      <c r="G128" s="102" t="s">
        <v>501</v>
      </c>
      <c r="H128" s="102" t="s">
        <v>443</v>
      </c>
      <c r="I128" s="102" t="s">
        <v>150</v>
      </c>
      <c r="J128" s="102" t="s">
        <v>671</v>
      </c>
      <c r="K128" s="103">
        <v>0</v>
      </c>
      <c r="L128" s="102" t="s">
        <v>102</v>
      </c>
      <c r="M128" s="104">
        <v>3.4500000000000003E-2</v>
      </c>
      <c r="N128" s="104">
        <v>0</v>
      </c>
      <c r="O128" s="103">
        <v>11000</v>
      </c>
      <c r="P128" s="103">
        <v>101.76</v>
      </c>
      <c r="Q128" s="103">
        <v>0</v>
      </c>
      <c r="R128" s="103">
        <v>11.1936</v>
      </c>
      <c r="S128" s="104">
        <v>2.0000000000000001E-4</v>
      </c>
      <c r="T128" s="104">
        <f t="shared" si="1"/>
        <v>6.6815328547224133E-4</v>
      </c>
      <c r="U128" s="104">
        <f>R128/'סכום נכסי הקרן'!$C$42</f>
        <v>1.8247017731823883E-5</v>
      </c>
    </row>
    <row r="129" spans="2:21" s="99" customFormat="1">
      <c r="B129" s="102" t="s">
        <v>672</v>
      </c>
      <c r="C129" s="102" t="s">
        <v>673</v>
      </c>
      <c r="D129" s="102" t="s">
        <v>100</v>
      </c>
      <c r="E129" s="102" t="s">
        <v>123</v>
      </c>
      <c r="F129" s="102" t="s">
        <v>674</v>
      </c>
      <c r="G129" s="102" t="s">
        <v>675</v>
      </c>
      <c r="H129" s="102" t="s">
        <v>443</v>
      </c>
      <c r="I129" s="102" t="s">
        <v>150</v>
      </c>
      <c r="J129" s="102" t="s">
        <v>676</v>
      </c>
      <c r="K129" s="103">
        <v>1.47</v>
      </c>
      <c r="L129" s="102" t="s">
        <v>102</v>
      </c>
      <c r="M129" s="104">
        <v>3.2000000000000001E-2</v>
      </c>
      <c r="N129" s="104">
        <v>3.6700000000000003E-2</v>
      </c>
      <c r="O129" s="103">
        <v>6000.67</v>
      </c>
      <c r="P129" s="103">
        <v>99.36</v>
      </c>
      <c r="Q129" s="103">
        <v>3.4933299999999998</v>
      </c>
      <c r="R129" s="103">
        <v>9.4555957119999992</v>
      </c>
      <c r="S129" s="104">
        <v>2.0000000000000001E-4</v>
      </c>
      <c r="T129" s="104">
        <f t="shared" si="1"/>
        <v>5.6441067583887542E-4</v>
      </c>
      <c r="U129" s="104">
        <f>R129/'סכום נכסי הקרן'!$C$42</f>
        <v>1.5413845645888888E-5</v>
      </c>
    </row>
    <row r="130" spans="2:21" s="99" customFormat="1">
      <c r="B130" s="102" t="s">
        <v>677</v>
      </c>
      <c r="C130" s="102" t="s">
        <v>678</v>
      </c>
      <c r="D130" s="102" t="s">
        <v>100</v>
      </c>
      <c r="E130" s="102" t="s">
        <v>123</v>
      </c>
      <c r="F130" s="102" t="s">
        <v>652</v>
      </c>
      <c r="G130" s="102" t="s">
        <v>653</v>
      </c>
      <c r="H130" s="102" t="s">
        <v>443</v>
      </c>
      <c r="I130" s="102" t="s">
        <v>150</v>
      </c>
      <c r="J130" s="102" t="s">
        <v>679</v>
      </c>
      <c r="K130" s="103">
        <v>0.25</v>
      </c>
      <c r="L130" s="102" t="s">
        <v>102</v>
      </c>
      <c r="M130" s="104">
        <v>3.5799999999999998E-2</v>
      </c>
      <c r="N130" s="104">
        <v>4.6699999999999998E-2</v>
      </c>
      <c r="O130" s="103">
        <v>29000</v>
      </c>
      <c r="P130" s="103">
        <v>102.42</v>
      </c>
      <c r="Q130" s="103">
        <v>0</v>
      </c>
      <c r="R130" s="103">
        <v>29.701799999999999</v>
      </c>
      <c r="S130" s="104">
        <v>0</v>
      </c>
      <c r="T130" s="104">
        <f t="shared" si="1"/>
        <v>1.7729198161841959E-3</v>
      </c>
      <c r="U130" s="104">
        <f>R130/'סכום נכסי הקרן'!$C$42</f>
        <v>4.8417780809309482E-5</v>
      </c>
    </row>
    <row r="131" spans="2:21" s="99" customFormat="1">
      <c r="B131" s="102" t="s">
        <v>680</v>
      </c>
      <c r="C131" s="102" t="s">
        <v>681</v>
      </c>
      <c r="D131" s="102" t="s">
        <v>100</v>
      </c>
      <c r="F131" s="102" t="s">
        <v>422</v>
      </c>
      <c r="G131" s="102" t="s">
        <v>358</v>
      </c>
      <c r="H131" s="102" t="s">
        <v>433</v>
      </c>
      <c r="I131" s="102" t="s">
        <v>207</v>
      </c>
      <c r="J131" s="102" t="s">
        <v>271</v>
      </c>
      <c r="K131" s="103">
        <v>0.54</v>
      </c>
      <c r="L131" s="102" t="s">
        <v>102</v>
      </c>
      <c r="M131" s="104">
        <v>4.3900000000000002E-2</v>
      </c>
      <c r="N131" s="104">
        <v>-0.98470000000000002</v>
      </c>
      <c r="O131" s="103">
        <v>5300</v>
      </c>
      <c r="P131" s="103">
        <v>1004.18</v>
      </c>
      <c r="Q131" s="103">
        <v>0</v>
      </c>
      <c r="R131" s="103">
        <v>53.221539999999997</v>
      </c>
      <c r="S131" s="104">
        <v>0</v>
      </c>
      <c r="T131" s="104">
        <f t="shared" si="1"/>
        <v>3.1768284384730838E-3</v>
      </c>
      <c r="U131" s="104">
        <f>R131/'סכום נכסי הקרן'!$C$42</f>
        <v>8.6758003153138759E-5</v>
      </c>
    </row>
    <row r="132" spans="2:21" s="99" customFormat="1">
      <c r="B132" s="102" t="s">
        <v>682</v>
      </c>
      <c r="C132" s="102" t="s">
        <v>683</v>
      </c>
      <c r="D132" s="102" t="s">
        <v>100</v>
      </c>
      <c r="E132" s="102" t="s">
        <v>123</v>
      </c>
      <c r="F132" s="102" t="s">
        <v>684</v>
      </c>
      <c r="G132" s="102" t="s">
        <v>331</v>
      </c>
      <c r="H132" s="102" t="s">
        <v>433</v>
      </c>
      <c r="I132" s="102" t="s">
        <v>207</v>
      </c>
      <c r="J132" s="102" t="s">
        <v>685</v>
      </c>
      <c r="K132" s="103">
        <v>1.23</v>
      </c>
      <c r="L132" s="102" t="s">
        <v>102</v>
      </c>
      <c r="M132" s="104">
        <v>2.9499999999999998E-2</v>
      </c>
      <c r="N132" s="104">
        <v>4.2799999999999998E-2</v>
      </c>
      <c r="O132" s="103">
        <v>7333.62</v>
      </c>
      <c r="P132" s="103">
        <v>98.43</v>
      </c>
      <c r="Q132" s="103">
        <v>1.96861</v>
      </c>
      <c r="R132" s="103">
        <v>9.1870921659999993</v>
      </c>
      <c r="S132" s="104">
        <v>1E-4</v>
      </c>
      <c r="T132" s="104">
        <f t="shared" si="1"/>
        <v>5.4838352403598393E-4</v>
      </c>
      <c r="U132" s="104">
        <f>R132/'סכום נכסי הקרן'!$C$42</f>
        <v>1.4976150090846759E-5</v>
      </c>
    </row>
    <row r="133" spans="2:21" s="99" customFormat="1">
      <c r="B133" s="102" t="s">
        <v>686</v>
      </c>
      <c r="C133" s="102" t="s">
        <v>687</v>
      </c>
      <c r="D133" s="102" t="s">
        <v>100</v>
      </c>
      <c r="E133" s="102" t="s">
        <v>123</v>
      </c>
      <c r="F133" s="102" t="s">
        <v>688</v>
      </c>
      <c r="G133" s="102" t="s">
        <v>482</v>
      </c>
      <c r="H133" s="102" t="s">
        <v>433</v>
      </c>
      <c r="I133" s="102" t="s">
        <v>207</v>
      </c>
      <c r="J133" s="102" t="s">
        <v>247</v>
      </c>
      <c r="K133" s="103">
        <v>1.82</v>
      </c>
      <c r="L133" s="102" t="s">
        <v>102</v>
      </c>
      <c r="M133" s="104">
        <v>3.9E-2</v>
      </c>
      <c r="N133" s="104">
        <v>7.9299999999999995E-2</v>
      </c>
      <c r="O133" s="103">
        <v>228102.04</v>
      </c>
      <c r="P133" s="103">
        <v>95.46</v>
      </c>
      <c r="Q133" s="103">
        <v>0</v>
      </c>
      <c r="R133" s="103">
        <v>217.746207384</v>
      </c>
      <c r="S133" s="104">
        <v>5.9999999999999995E-4</v>
      </c>
      <c r="T133" s="104">
        <f t="shared" si="1"/>
        <v>1.2997413152403124E-2</v>
      </c>
      <c r="U133" s="104">
        <f>R133/'סכום נכסי הקרן'!$C$42</f>
        <v>3.5495451929435111E-4</v>
      </c>
    </row>
    <row r="134" spans="2:21" s="99" customFormat="1">
      <c r="B134" s="102" t="s">
        <v>689</v>
      </c>
      <c r="C134" s="102" t="s">
        <v>690</v>
      </c>
      <c r="D134" s="102" t="s">
        <v>100</v>
      </c>
      <c r="E134" s="102" t="s">
        <v>123</v>
      </c>
      <c r="F134" s="102" t="s">
        <v>691</v>
      </c>
      <c r="G134" s="102" t="s">
        <v>132</v>
      </c>
      <c r="H134" s="102" t="s">
        <v>433</v>
      </c>
      <c r="I134" s="102" t="s">
        <v>207</v>
      </c>
      <c r="J134" s="102" t="s">
        <v>403</v>
      </c>
      <c r="K134" s="103">
        <v>0.97</v>
      </c>
      <c r="L134" s="102" t="s">
        <v>102</v>
      </c>
      <c r="M134" s="104">
        <v>2.1600000000000001E-2</v>
      </c>
      <c r="N134" s="104">
        <v>4.1799999999999997E-2</v>
      </c>
      <c r="O134" s="103">
        <v>14000</v>
      </c>
      <c r="P134" s="103">
        <v>98.16</v>
      </c>
      <c r="Q134" s="103">
        <v>0</v>
      </c>
      <c r="R134" s="103">
        <v>13.7424</v>
      </c>
      <c r="S134" s="104">
        <v>1E-4</v>
      </c>
      <c r="T134" s="104">
        <f t="shared" si="1"/>
        <v>8.202928200287422E-4</v>
      </c>
      <c r="U134" s="104">
        <f>R134/'סכום נכסי הקרן'!$C$42</f>
        <v>2.2401891837998191E-5</v>
      </c>
    </row>
    <row r="135" spans="2:21" s="99" customFormat="1">
      <c r="B135" s="102" t="s">
        <v>692</v>
      </c>
      <c r="C135" s="102" t="s">
        <v>693</v>
      </c>
      <c r="D135" s="102" t="s">
        <v>100</v>
      </c>
      <c r="E135" s="102" t="s">
        <v>123</v>
      </c>
      <c r="F135" s="102" t="s">
        <v>694</v>
      </c>
      <c r="G135" s="102" t="s">
        <v>482</v>
      </c>
      <c r="H135" s="102" t="s">
        <v>443</v>
      </c>
      <c r="I135" s="102" t="s">
        <v>150</v>
      </c>
      <c r="J135" s="102" t="s">
        <v>695</v>
      </c>
      <c r="K135" s="103">
        <v>2.5099999999999998</v>
      </c>
      <c r="L135" s="102" t="s">
        <v>102</v>
      </c>
      <c r="M135" s="104">
        <v>2.8500000000000001E-2</v>
      </c>
      <c r="N135" s="104">
        <v>5.1700000000000003E-2</v>
      </c>
      <c r="O135" s="103">
        <v>25846.94</v>
      </c>
      <c r="P135" s="103">
        <v>94.55</v>
      </c>
      <c r="Q135" s="103">
        <v>2.5529199999999999</v>
      </c>
      <c r="R135" s="103">
        <v>26.99120177</v>
      </c>
      <c r="S135" s="104">
        <v>2.0000000000000001E-4</v>
      </c>
      <c r="T135" s="104">
        <f t="shared" si="1"/>
        <v>1.6111224397396438E-3</v>
      </c>
      <c r="U135" s="104">
        <f>R135/'סכום נכסי הקרן'!$C$42</f>
        <v>4.3999154633042648E-5</v>
      </c>
    </row>
    <row r="136" spans="2:21" s="99" customFormat="1">
      <c r="B136" s="102" t="s">
        <v>696</v>
      </c>
      <c r="C136" s="102" t="s">
        <v>697</v>
      </c>
      <c r="D136" s="102" t="s">
        <v>100</v>
      </c>
      <c r="E136" s="102" t="s">
        <v>123</v>
      </c>
      <c r="F136" s="102" t="s">
        <v>437</v>
      </c>
      <c r="G136" s="102" t="s">
        <v>438</v>
      </c>
      <c r="H136" s="102" t="s">
        <v>483</v>
      </c>
      <c r="I136" s="102" t="s">
        <v>150</v>
      </c>
      <c r="J136" s="102" t="s">
        <v>698</v>
      </c>
      <c r="K136" s="103">
        <v>0.5</v>
      </c>
      <c r="L136" s="102" t="s">
        <v>102</v>
      </c>
      <c r="M136" s="104">
        <v>4.5999999999999999E-2</v>
      </c>
      <c r="N136" s="104">
        <v>4.7100000000000003E-2</v>
      </c>
      <c r="O136" s="103">
        <v>24685.17</v>
      </c>
      <c r="P136" s="103">
        <v>99.99</v>
      </c>
      <c r="Q136" s="103">
        <v>0</v>
      </c>
      <c r="R136" s="103">
        <v>24.682701482999999</v>
      </c>
      <c r="S136" s="104">
        <v>1E-4</v>
      </c>
      <c r="T136" s="104">
        <f t="shared" si="1"/>
        <v>1.4733265517971887E-3</v>
      </c>
      <c r="U136" s="104">
        <f>R136/'סכום נכסי הקרן'!$C$42</f>
        <v>4.0236000181319382E-5</v>
      </c>
    </row>
    <row r="137" spans="2:21" s="99" customFormat="1">
      <c r="B137" s="102" t="s">
        <v>699</v>
      </c>
      <c r="C137" s="102" t="s">
        <v>700</v>
      </c>
      <c r="D137" s="102" t="s">
        <v>100</v>
      </c>
      <c r="E137" s="102" t="s">
        <v>123</v>
      </c>
      <c r="F137" s="102" t="s">
        <v>701</v>
      </c>
      <c r="G137" s="102" t="s">
        <v>544</v>
      </c>
      <c r="H137" s="102" t="s">
        <v>483</v>
      </c>
      <c r="I137" s="102" t="s">
        <v>150</v>
      </c>
      <c r="J137" s="102" t="s">
        <v>702</v>
      </c>
      <c r="K137" s="103">
        <v>5.35</v>
      </c>
      <c r="L137" s="102" t="s">
        <v>123</v>
      </c>
      <c r="M137" s="104">
        <v>1.4999999999999999E-2</v>
      </c>
      <c r="N137" s="104">
        <v>5.6000000000000001E-2</v>
      </c>
      <c r="O137" s="103">
        <v>3000</v>
      </c>
      <c r="P137" s="103">
        <v>81.180000000000007</v>
      </c>
      <c r="Q137" s="103">
        <v>0</v>
      </c>
      <c r="R137" s="103">
        <v>2.4354</v>
      </c>
      <c r="S137" s="104">
        <v>0</v>
      </c>
      <c r="T137" s="104">
        <f t="shared" si="1"/>
        <v>1.4537061458682609E-4</v>
      </c>
      <c r="U137" s="104">
        <f>R137/'סכום נכסי הקרן'!$C$42</f>
        <v>3.9700174192470599E-6</v>
      </c>
    </row>
    <row r="138" spans="2:21" s="99" customFormat="1">
      <c r="B138" s="102" t="s">
        <v>703</v>
      </c>
      <c r="C138" s="102" t="s">
        <v>704</v>
      </c>
      <c r="D138" s="102" t="s">
        <v>100</v>
      </c>
      <c r="E138" s="102" t="s">
        <v>123</v>
      </c>
      <c r="F138" s="102" t="s">
        <v>701</v>
      </c>
      <c r="G138" s="102" t="s">
        <v>544</v>
      </c>
      <c r="H138" s="102" t="s">
        <v>483</v>
      </c>
      <c r="I138" s="102" t="s">
        <v>150</v>
      </c>
      <c r="J138" s="102" t="s">
        <v>705</v>
      </c>
      <c r="K138" s="103">
        <v>5.54</v>
      </c>
      <c r="L138" s="102" t="s">
        <v>123</v>
      </c>
      <c r="M138" s="104">
        <v>7.4999999999999997E-3</v>
      </c>
      <c r="N138" s="104">
        <v>4.1300000000000003E-2</v>
      </c>
      <c r="O138" s="103">
        <v>118000</v>
      </c>
      <c r="P138" s="103">
        <v>83.5</v>
      </c>
      <c r="Q138" s="103">
        <v>0</v>
      </c>
      <c r="R138" s="103">
        <v>98.53</v>
      </c>
      <c r="S138" s="104">
        <v>2.0000000000000001E-4</v>
      </c>
      <c r="T138" s="104">
        <f t="shared" si="1"/>
        <v>5.8813199701239945E-3</v>
      </c>
      <c r="U138" s="104">
        <f>R138/'סכום נכסי הקרן'!$C$42</f>
        <v>1.6061666104886786E-4</v>
      </c>
    </row>
    <row r="139" spans="2:21" s="99" customFormat="1">
      <c r="B139" s="102" t="s">
        <v>706</v>
      </c>
      <c r="C139" s="102" t="s">
        <v>707</v>
      </c>
      <c r="D139" s="102" t="s">
        <v>100</v>
      </c>
      <c r="E139" s="102" t="s">
        <v>123</v>
      </c>
      <c r="F139" s="102" t="s">
        <v>489</v>
      </c>
      <c r="G139" s="102" t="s">
        <v>482</v>
      </c>
      <c r="H139" s="102" t="s">
        <v>483</v>
      </c>
      <c r="I139" s="102" t="s">
        <v>150</v>
      </c>
      <c r="J139" s="102" t="s">
        <v>234</v>
      </c>
      <c r="K139" s="103">
        <v>3.95</v>
      </c>
      <c r="L139" s="102" t="s">
        <v>102</v>
      </c>
      <c r="M139" s="104">
        <v>2.3E-2</v>
      </c>
      <c r="N139" s="104">
        <v>5.3699999999999998E-2</v>
      </c>
      <c r="O139" s="103">
        <v>18339.91</v>
      </c>
      <c r="P139" s="103">
        <v>89.56</v>
      </c>
      <c r="Q139" s="103">
        <v>0</v>
      </c>
      <c r="R139" s="103">
        <v>16.425223396</v>
      </c>
      <c r="S139" s="104">
        <v>0</v>
      </c>
      <c r="T139" s="104">
        <f t="shared" si="1"/>
        <v>9.8043229851459092E-4</v>
      </c>
      <c r="U139" s="104">
        <f>R139/'סכום נכסי הקרן'!$C$42</f>
        <v>2.6775241437605464E-5</v>
      </c>
    </row>
    <row r="140" spans="2:21" s="99" customFormat="1">
      <c r="B140" s="102" t="s">
        <v>708</v>
      </c>
      <c r="C140" s="102" t="s">
        <v>709</v>
      </c>
      <c r="D140" s="102" t="s">
        <v>100</v>
      </c>
      <c r="E140" s="102" t="s">
        <v>123</v>
      </c>
      <c r="F140" s="102" t="s">
        <v>489</v>
      </c>
      <c r="G140" s="102" t="s">
        <v>482</v>
      </c>
      <c r="H140" s="102" t="s">
        <v>483</v>
      </c>
      <c r="I140" s="102" t="s">
        <v>150</v>
      </c>
      <c r="J140" s="102" t="s">
        <v>710</v>
      </c>
      <c r="K140" s="103">
        <v>0.84</v>
      </c>
      <c r="L140" s="102" t="s">
        <v>102</v>
      </c>
      <c r="M140" s="104">
        <v>4.2000000000000003E-2</v>
      </c>
      <c r="N140" s="104">
        <v>5.4600000000000003E-2</v>
      </c>
      <c r="O140" s="103">
        <v>99185.46</v>
      </c>
      <c r="P140" s="103">
        <v>99.55</v>
      </c>
      <c r="Q140" s="103">
        <v>0</v>
      </c>
      <c r="R140" s="103">
        <v>98.739125430000001</v>
      </c>
      <c r="S140" s="104">
        <v>2.9999999999999997E-4</v>
      </c>
      <c r="T140" s="104">
        <f t="shared" ref="T140:T203" si="2">R140/$R$11</f>
        <v>5.8938028034511E-3</v>
      </c>
      <c r="U140" s="104">
        <f>R140/'סכום נכסי הקרן'!$C$42</f>
        <v>1.6095756258451192E-4</v>
      </c>
    </row>
    <row r="141" spans="2:21" s="99" customFormat="1">
      <c r="B141" s="102" t="s">
        <v>711</v>
      </c>
      <c r="C141" s="102" t="s">
        <v>712</v>
      </c>
      <c r="D141" s="102" t="s">
        <v>100</v>
      </c>
      <c r="E141" s="102" t="s">
        <v>123</v>
      </c>
      <c r="F141" s="102" t="s">
        <v>713</v>
      </c>
      <c r="G141" s="102" t="s">
        <v>331</v>
      </c>
      <c r="H141" s="102" t="s">
        <v>483</v>
      </c>
      <c r="I141" s="102" t="s">
        <v>150</v>
      </c>
      <c r="J141" s="102" t="s">
        <v>714</v>
      </c>
      <c r="K141" s="103">
        <v>0.74</v>
      </c>
      <c r="L141" s="102" t="s">
        <v>102</v>
      </c>
      <c r="M141" s="104">
        <v>2.75E-2</v>
      </c>
      <c r="N141" s="104">
        <v>3.4799999999999998E-2</v>
      </c>
      <c r="O141" s="103">
        <v>6667.1</v>
      </c>
      <c r="P141" s="103">
        <v>99.47</v>
      </c>
      <c r="Q141" s="103">
        <v>3.47106</v>
      </c>
      <c r="R141" s="103">
        <v>10.10282437</v>
      </c>
      <c r="S141" s="104">
        <v>5.0000000000000001E-4</v>
      </c>
      <c r="T141" s="104">
        <f t="shared" si="2"/>
        <v>6.0304417661561315E-4</v>
      </c>
      <c r="U141" s="104">
        <f>R141/'סכום נכסי הקרן'!$C$42</f>
        <v>1.6468912183827587E-5</v>
      </c>
    </row>
    <row r="142" spans="2:21" s="99" customFormat="1">
      <c r="B142" s="102" t="s">
        <v>715</v>
      </c>
      <c r="C142" s="102" t="s">
        <v>716</v>
      </c>
      <c r="D142" s="102" t="s">
        <v>100</v>
      </c>
      <c r="E142" s="102" t="s">
        <v>123</v>
      </c>
      <c r="F142" s="102" t="s">
        <v>452</v>
      </c>
      <c r="G142" s="102" t="s">
        <v>438</v>
      </c>
      <c r="H142" s="102" t="s">
        <v>486</v>
      </c>
      <c r="I142" s="102" t="s">
        <v>207</v>
      </c>
      <c r="J142" s="102" t="s">
        <v>545</v>
      </c>
      <c r="K142" s="103">
        <v>1.45</v>
      </c>
      <c r="L142" s="102" t="s">
        <v>102</v>
      </c>
      <c r="M142" s="104">
        <v>3.85E-2</v>
      </c>
      <c r="N142" s="104">
        <v>4.8800000000000003E-2</v>
      </c>
      <c r="O142" s="103">
        <v>13000</v>
      </c>
      <c r="P142" s="103">
        <v>98.61</v>
      </c>
      <c r="Q142" s="103">
        <v>0.25024999999999997</v>
      </c>
      <c r="R142" s="103">
        <v>13.06955</v>
      </c>
      <c r="S142" s="104">
        <v>1E-4</v>
      </c>
      <c r="T142" s="104">
        <f t="shared" si="2"/>
        <v>7.8012996463548202E-4</v>
      </c>
      <c r="U142" s="104">
        <f>R142/'סכום נכסי הקרן'!$C$42</f>
        <v>2.1305059194268048E-5</v>
      </c>
    </row>
    <row r="143" spans="2:21" s="99" customFormat="1">
      <c r="B143" s="102" t="s">
        <v>717</v>
      </c>
      <c r="C143" s="102" t="s">
        <v>718</v>
      </c>
      <c r="D143" s="102" t="s">
        <v>100</v>
      </c>
      <c r="E143" s="102" t="s">
        <v>123</v>
      </c>
      <c r="F143" s="102" t="s">
        <v>719</v>
      </c>
      <c r="G143" s="102" t="s">
        <v>482</v>
      </c>
      <c r="H143" s="102" t="s">
        <v>483</v>
      </c>
      <c r="I143" s="102" t="s">
        <v>150</v>
      </c>
      <c r="J143" s="102" t="s">
        <v>267</v>
      </c>
      <c r="K143" s="103">
        <v>2.8</v>
      </c>
      <c r="L143" s="102" t="s">
        <v>102</v>
      </c>
      <c r="M143" s="104">
        <v>4.7E-2</v>
      </c>
      <c r="N143" s="104">
        <v>8.5000000000000006E-2</v>
      </c>
      <c r="O143" s="103">
        <v>95000</v>
      </c>
      <c r="P143" s="103">
        <v>92</v>
      </c>
      <c r="Q143" s="103">
        <v>0</v>
      </c>
      <c r="R143" s="103">
        <v>87.4</v>
      </c>
      <c r="S143" s="104">
        <v>5.0000000000000001E-4</v>
      </c>
      <c r="T143" s="104">
        <f t="shared" si="2"/>
        <v>5.2169630101373907E-3</v>
      </c>
      <c r="U143" s="104">
        <f>R143/'סכום נכסי הקרן'!$C$42</f>
        <v>1.4247331955415663E-4</v>
      </c>
    </row>
    <row r="144" spans="2:21" s="99" customFormat="1">
      <c r="B144" s="102" t="s">
        <v>720</v>
      </c>
      <c r="C144" s="102" t="s">
        <v>721</v>
      </c>
      <c r="D144" s="102" t="s">
        <v>100</v>
      </c>
      <c r="E144" s="102" t="s">
        <v>123</v>
      </c>
      <c r="F144" s="102" t="s">
        <v>722</v>
      </c>
      <c r="G144" s="102" t="s">
        <v>637</v>
      </c>
      <c r="H144" s="102" t="s">
        <v>483</v>
      </c>
      <c r="I144" s="102" t="s">
        <v>150</v>
      </c>
      <c r="J144" s="102" t="s">
        <v>372</v>
      </c>
      <c r="K144" s="103">
        <v>0.66</v>
      </c>
      <c r="L144" s="102" t="s">
        <v>102</v>
      </c>
      <c r="M144" s="104">
        <v>3.5000000000000003E-2</v>
      </c>
      <c r="N144" s="104">
        <v>4.4200000000000003E-2</v>
      </c>
      <c r="O144" s="103">
        <v>23000</v>
      </c>
      <c r="P144" s="103">
        <v>100.6</v>
      </c>
      <c r="Q144" s="103">
        <v>0</v>
      </c>
      <c r="R144" s="103">
        <v>23.138000000000002</v>
      </c>
      <c r="S144" s="104">
        <v>1.5E-3</v>
      </c>
      <c r="T144" s="104">
        <f t="shared" si="2"/>
        <v>1.3811223126837409E-3</v>
      </c>
      <c r="U144" s="104">
        <f>R144/'סכום נכסי הקרן'!$C$42</f>
        <v>3.7717936703021461E-5</v>
      </c>
    </row>
    <row r="145" spans="2:21" s="99" customFormat="1">
      <c r="B145" s="102" t="s">
        <v>723</v>
      </c>
      <c r="C145" s="102" t="s">
        <v>724</v>
      </c>
      <c r="D145" s="102" t="s">
        <v>100</v>
      </c>
      <c r="E145" s="102" t="s">
        <v>123</v>
      </c>
      <c r="F145" s="102" t="s">
        <v>725</v>
      </c>
      <c r="G145" s="102" t="s">
        <v>466</v>
      </c>
      <c r="H145" s="102" t="s">
        <v>486</v>
      </c>
      <c r="I145" s="102" t="s">
        <v>207</v>
      </c>
      <c r="J145" s="102" t="s">
        <v>714</v>
      </c>
      <c r="K145" s="103">
        <v>0.42</v>
      </c>
      <c r="L145" s="102" t="s">
        <v>102</v>
      </c>
      <c r="M145" s="104">
        <v>1.35E-2</v>
      </c>
      <c r="N145" s="104">
        <v>5.7099999999999998E-2</v>
      </c>
      <c r="O145" s="103">
        <v>35608.15</v>
      </c>
      <c r="P145" s="103">
        <v>98.37</v>
      </c>
      <c r="Q145" s="103">
        <v>0</v>
      </c>
      <c r="R145" s="103">
        <v>35.027737154999997</v>
      </c>
      <c r="S145" s="104">
        <v>2.9999999999999997E-4</v>
      </c>
      <c r="T145" s="104">
        <f t="shared" si="2"/>
        <v>2.0908284790211681E-3</v>
      </c>
      <c r="U145" s="104">
        <f>R145/'סכום נכסי הקרן'!$C$42</f>
        <v>5.7099748157246215E-5</v>
      </c>
    </row>
    <row r="146" spans="2:21" s="99" customFormat="1">
      <c r="B146" s="102" t="s">
        <v>726</v>
      </c>
      <c r="C146" s="102">
        <v>11430800</v>
      </c>
      <c r="D146" s="102" t="s">
        <v>100</v>
      </c>
      <c r="E146" s="102" t="s">
        <v>123</v>
      </c>
      <c r="F146" s="102" t="s">
        <v>727</v>
      </c>
      <c r="G146" s="102" t="s">
        <v>132</v>
      </c>
      <c r="H146" s="102" t="s">
        <v>486</v>
      </c>
      <c r="I146" s="102" t="s">
        <v>207</v>
      </c>
      <c r="J146" s="102" t="s">
        <v>359</v>
      </c>
      <c r="K146" s="103">
        <v>2.4900000000000002</v>
      </c>
      <c r="L146" s="102" t="s">
        <v>102</v>
      </c>
      <c r="M146" s="104">
        <v>2.5000000000000001E-2</v>
      </c>
      <c r="N146" s="104">
        <v>4.9200000000000001E-2</v>
      </c>
      <c r="O146" s="103">
        <v>25500</v>
      </c>
      <c r="P146" s="103">
        <f>R146*1000/O146*100</f>
        <v>114.1760205721633</v>
      </c>
      <c r="Q146" s="103">
        <v>4.5</v>
      </c>
      <c r="R146" s="103">
        <f>29.133-0.01811475409836</f>
        <v>29.11488524590164</v>
      </c>
      <c r="S146" s="104">
        <v>0</v>
      </c>
      <c r="T146" s="104">
        <f t="shared" si="2"/>
        <v>1.7378864916734978E-3</v>
      </c>
      <c r="U146" s="104">
        <f>R146/'סכום נכסי הקרן'!$C$42</f>
        <v>4.7461033746246498E-5</v>
      </c>
    </row>
    <row r="147" spans="2:21" s="99" customFormat="1">
      <c r="B147" s="102" t="s">
        <v>728</v>
      </c>
      <c r="C147" s="102" t="s">
        <v>729</v>
      </c>
      <c r="D147" s="102" t="s">
        <v>100</v>
      </c>
      <c r="E147" s="102" t="s">
        <v>123</v>
      </c>
      <c r="F147" s="102" t="s">
        <v>730</v>
      </c>
      <c r="G147" s="102" t="s">
        <v>466</v>
      </c>
      <c r="H147" s="102" t="s">
        <v>486</v>
      </c>
      <c r="I147" s="102" t="s">
        <v>207</v>
      </c>
      <c r="J147" s="102" t="s">
        <v>731</v>
      </c>
      <c r="K147" s="103">
        <v>0.75</v>
      </c>
      <c r="L147" s="102" t="s">
        <v>102</v>
      </c>
      <c r="M147" s="104">
        <v>0.02</v>
      </c>
      <c r="N147" s="104">
        <v>5.3699999999999998E-2</v>
      </c>
      <c r="O147" s="103">
        <v>14000</v>
      </c>
      <c r="P147" s="103">
        <v>97.59</v>
      </c>
      <c r="Q147" s="103">
        <v>2.8839999999999999</v>
      </c>
      <c r="R147" s="103">
        <v>16.546600000000002</v>
      </c>
      <c r="S147" s="104">
        <v>0</v>
      </c>
      <c r="T147" s="104">
        <f t="shared" si="2"/>
        <v>9.8767734718008412E-4</v>
      </c>
      <c r="U147" s="104">
        <f>R147/'סכום נכסי הקרן'!$C$42</f>
        <v>2.6973101022137393E-5</v>
      </c>
    </row>
    <row r="148" spans="2:21" s="99" customFormat="1">
      <c r="B148" s="102" t="s">
        <v>732</v>
      </c>
      <c r="C148" s="102" t="s">
        <v>733</v>
      </c>
      <c r="D148" s="102" t="s">
        <v>100</v>
      </c>
      <c r="E148" s="102" t="s">
        <v>123</v>
      </c>
      <c r="F148" s="102" t="s">
        <v>734</v>
      </c>
      <c r="G148" s="102" t="s">
        <v>501</v>
      </c>
      <c r="H148" s="102" t="s">
        <v>483</v>
      </c>
      <c r="I148" s="102" t="s">
        <v>150</v>
      </c>
      <c r="J148" s="102" t="s">
        <v>459</v>
      </c>
      <c r="K148" s="103">
        <v>2.91</v>
      </c>
      <c r="L148" s="102" t="s">
        <v>102</v>
      </c>
      <c r="M148" s="104">
        <v>0.02</v>
      </c>
      <c r="N148" s="104">
        <v>5.28E-2</v>
      </c>
      <c r="O148" s="103">
        <v>47000</v>
      </c>
      <c r="P148" s="103">
        <v>91.19</v>
      </c>
      <c r="Q148" s="103">
        <v>0.55000000000000004</v>
      </c>
      <c r="R148" s="103">
        <v>43.409300000000002</v>
      </c>
      <c r="S148" s="104">
        <v>1E-4</v>
      </c>
      <c r="T148" s="104">
        <f t="shared" si="2"/>
        <v>2.5911294324480207E-3</v>
      </c>
      <c r="U148" s="104">
        <f>R148/'סכום נכסי הקרן'!$C$42</f>
        <v>7.0762781127256869E-5</v>
      </c>
    </row>
    <row r="149" spans="2:21" s="99" customFormat="1">
      <c r="B149" s="102" t="s">
        <v>735</v>
      </c>
      <c r="C149" s="102" t="s">
        <v>736</v>
      </c>
      <c r="D149" s="102" t="s">
        <v>100</v>
      </c>
      <c r="E149" s="102" t="s">
        <v>123</v>
      </c>
      <c r="F149" s="102" t="s">
        <v>694</v>
      </c>
      <c r="G149" s="102" t="s">
        <v>482</v>
      </c>
      <c r="H149" s="102" t="s">
        <v>483</v>
      </c>
      <c r="I149" s="102" t="s">
        <v>150</v>
      </c>
      <c r="J149" s="102" t="s">
        <v>737</v>
      </c>
      <c r="K149" s="103">
        <v>2.42</v>
      </c>
      <c r="L149" s="102" t="s">
        <v>102</v>
      </c>
      <c r="M149" s="104">
        <v>4.99E-2</v>
      </c>
      <c r="N149" s="104">
        <v>5.2600000000000001E-2</v>
      </c>
      <c r="O149" s="103">
        <v>10000</v>
      </c>
      <c r="P149" s="103">
        <v>100.76</v>
      </c>
      <c r="Q149" s="103">
        <v>0</v>
      </c>
      <c r="R149" s="103">
        <v>10.076000000000001</v>
      </c>
      <c r="S149" s="104">
        <v>0</v>
      </c>
      <c r="T149" s="104">
        <f t="shared" si="2"/>
        <v>6.0144301247304745E-4</v>
      </c>
      <c r="U149" s="104">
        <f>R149/'סכום נכסי הקרן'!$C$42</f>
        <v>1.6425184986586751E-5</v>
      </c>
    </row>
    <row r="150" spans="2:21" s="99" customFormat="1">
      <c r="B150" s="102" t="s">
        <v>738</v>
      </c>
      <c r="C150" s="102" t="s">
        <v>739</v>
      </c>
      <c r="D150" s="102" t="s">
        <v>100</v>
      </c>
      <c r="E150" s="102" t="s">
        <v>123</v>
      </c>
      <c r="F150" s="102" t="s">
        <v>740</v>
      </c>
      <c r="G150" s="102" t="s">
        <v>501</v>
      </c>
      <c r="H150" s="102" t="s">
        <v>512</v>
      </c>
      <c r="I150" s="102" t="s">
        <v>150</v>
      </c>
      <c r="J150" s="102" t="s">
        <v>234</v>
      </c>
      <c r="K150" s="103">
        <v>0.56999999999999995</v>
      </c>
      <c r="L150" s="102" t="s">
        <v>102</v>
      </c>
      <c r="M150" s="104">
        <v>5.6500000000000002E-2</v>
      </c>
      <c r="N150" s="104">
        <v>6.3899999999999998E-2</v>
      </c>
      <c r="O150" s="103">
        <v>33500</v>
      </c>
      <c r="P150" s="103">
        <v>102</v>
      </c>
      <c r="Q150" s="103">
        <v>0</v>
      </c>
      <c r="R150" s="103">
        <v>34.17</v>
      </c>
      <c r="S150" s="104">
        <v>1.1000000000000001E-3</v>
      </c>
      <c r="T150" s="104">
        <f t="shared" si="2"/>
        <v>2.0396295887459342E-3</v>
      </c>
      <c r="U150" s="104">
        <f>R150/'סכום נכסי הקרן'!$C$42</f>
        <v>5.570152550532645E-5</v>
      </c>
    </row>
    <row r="151" spans="2:21" s="99" customFormat="1">
      <c r="B151" s="102" t="s">
        <v>741</v>
      </c>
      <c r="C151" s="102" t="s">
        <v>742</v>
      </c>
      <c r="D151" s="102" t="s">
        <v>100</v>
      </c>
      <c r="E151" s="102" t="s">
        <v>123</v>
      </c>
      <c r="F151" s="102" t="s">
        <v>740</v>
      </c>
      <c r="G151" s="102" t="s">
        <v>501</v>
      </c>
      <c r="H151" s="102" t="s">
        <v>512</v>
      </c>
      <c r="I151" s="102" t="s">
        <v>150</v>
      </c>
      <c r="J151" s="102" t="s">
        <v>698</v>
      </c>
      <c r="K151" s="103">
        <v>0</v>
      </c>
      <c r="L151" s="102" t="s">
        <v>102</v>
      </c>
      <c r="M151" s="104">
        <v>6.3E-2</v>
      </c>
      <c r="N151" s="104">
        <v>0.44350000000000001</v>
      </c>
      <c r="O151" s="103">
        <v>11500</v>
      </c>
      <c r="P151" s="103">
        <v>103.09</v>
      </c>
      <c r="Q151" s="103">
        <v>0</v>
      </c>
      <c r="R151" s="103">
        <v>11.85535</v>
      </c>
      <c r="S151" s="104">
        <v>4.0000000000000002E-4</v>
      </c>
      <c r="T151" s="104">
        <f t="shared" si="2"/>
        <v>7.0765357462508366E-4</v>
      </c>
      <c r="U151" s="104">
        <f>R151/'סכום נכסי הקרן'!$C$42</f>
        <v>1.9325755937944744E-5</v>
      </c>
    </row>
    <row r="152" spans="2:21" s="99" customFormat="1">
      <c r="B152" s="102" t="s">
        <v>743</v>
      </c>
      <c r="C152" s="102" t="s">
        <v>744</v>
      </c>
      <c r="D152" s="102" t="s">
        <v>100</v>
      </c>
      <c r="E152" s="102" t="s">
        <v>123</v>
      </c>
      <c r="F152" s="102" t="s">
        <v>745</v>
      </c>
      <c r="G152" s="102" t="s">
        <v>331</v>
      </c>
      <c r="H152" s="102" t="s">
        <v>509</v>
      </c>
      <c r="I152" s="102" t="s">
        <v>207</v>
      </c>
      <c r="J152" s="102" t="s">
        <v>746</v>
      </c>
      <c r="K152" s="103">
        <v>2.46</v>
      </c>
      <c r="L152" s="102" t="s">
        <v>102</v>
      </c>
      <c r="M152" s="104">
        <v>3.2500000000000001E-2</v>
      </c>
      <c r="N152" s="104">
        <v>4.9700000000000001E-2</v>
      </c>
      <c r="O152" s="103">
        <v>55000.36</v>
      </c>
      <c r="P152" s="103">
        <v>96.05</v>
      </c>
      <c r="Q152" s="103">
        <v>14.67009</v>
      </c>
      <c r="R152" s="103">
        <v>67.497935780000006</v>
      </c>
      <c r="S152" s="104">
        <v>6.9999999999999999E-4</v>
      </c>
      <c r="T152" s="104">
        <f t="shared" si="2"/>
        <v>4.0289958149300814E-3</v>
      </c>
      <c r="U152" s="104">
        <f>R152/'סכום נכסי הקרן'!$C$42</f>
        <v>1.1003037727265312E-4</v>
      </c>
    </row>
    <row r="153" spans="2:21" s="99" customFormat="1">
      <c r="B153" s="102" t="s">
        <v>747</v>
      </c>
      <c r="C153" s="102" t="s">
        <v>748</v>
      </c>
      <c r="D153" s="102" t="s">
        <v>100</v>
      </c>
      <c r="E153" s="102" t="s">
        <v>123</v>
      </c>
      <c r="F153" s="102" t="s">
        <v>749</v>
      </c>
      <c r="G153" s="102" t="s">
        <v>466</v>
      </c>
      <c r="H153" s="102" t="s">
        <v>512</v>
      </c>
      <c r="I153" s="102" t="s">
        <v>150</v>
      </c>
      <c r="J153" s="102" t="s">
        <v>750</v>
      </c>
      <c r="K153" s="103">
        <v>0.49</v>
      </c>
      <c r="L153" s="102" t="s">
        <v>102</v>
      </c>
      <c r="M153" s="104">
        <v>3.61E-2</v>
      </c>
      <c r="N153" s="104">
        <v>9.7100000000000006E-2</v>
      </c>
      <c r="O153" s="103">
        <v>32500</v>
      </c>
      <c r="P153" s="103">
        <v>98.94</v>
      </c>
      <c r="Q153" s="103">
        <v>16.25</v>
      </c>
      <c r="R153" s="103">
        <v>48.405500000000004</v>
      </c>
      <c r="S153" s="104">
        <v>2.9999999999999997E-4</v>
      </c>
      <c r="T153" s="104">
        <f t="shared" si="2"/>
        <v>2.889355869418827E-3</v>
      </c>
      <c r="U153" s="104">
        <f>R153/'סכום נכסי הקרן'!$C$42</f>
        <v>7.8907234206850442E-5</v>
      </c>
    </row>
    <row r="154" spans="2:21" s="99" customFormat="1">
      <c r="B154" s="102" t="s">
        <v>751</v>
      </c>
      <c r="C154" s="102" t="s">
        <v>752</v>
      </c>
      <c r="D154" s="102" t="s">
        <v>100</v>
      </c>
      <c r="E154" s="102" t="s">
        <v>123</v>
      </c>
      <c r="F154" s="102" t="s">
        <v>753</v>
      </c>
      <c r="G154" s="102" t="s">
        <v>482</v>
      </c>
      <c r="H154" s="102" t="s">
        <v>512</v>
      </c>
      <c r="I154" s="102" t="s">
        <v>150</v>
      </c>
      <c r="J154" s="102" t="s">
        <v>754</v>
      </c>
      <c r="K154" s="103">
        <v>0.97</v>
      </c>
      <c r="L154" s="102" t="s">
        <v>102</v>
      </c>
      <c r="M154" s="104">
        <v>4.8000000000000001E-2</v>
      </c>
      <c r="N154" s="104">
        <v>4.19E-2</v>
      </c>
      <c r="O154" s="103">
        <v>6669.33</v>
      </c>
      <c r="P154" s="103">
        <v>102.99</v>
      </c>
      <c r="Q154" s="103">
        <v>0</v>
      </c>
      <c r="R154" s="103">
        <v>6.8687429670000002</v>
      </c>
      <c r="S154" s="104">
        <v>1E-4</v>
      </c>
      <c r="T154" s="104">
        <f t="shared" si="2"/>
        <v>4.0999974811190335E-4</v>
      </c>
      <c r="U154" s="104">
        <f>R154/'סכום נכסי הקרן'!$C$42</f>
        <v>1.1196940636988064E-5</v>
      </c>
    </row>
    <row r="155" spans="2:21" s="99" customFormat="1">
      <c r="B155" s="102" t="s">
        <v>755</v>
      </c>
      <c r="C155" s="102">
        <v>42203490</v>
      </c>
      <c r="D155" s="102" t="s">
        <v>100</v>
      </c>
      <c r="E155" s="102" t="s">
        <v>123</v>
      </c>
      <c r="F155" s="102" t="s">
        <v>756</v>
      </c>
      <c r="G155" s="102" t="s">
        <v>466</v>
      </c>
      <c r="H155" s="102" t="s">
        <v>512</v>
      </c>
      <c r="I155" s="102" t="s">
        <v>150</v>
      </c>
      <c r="J155" s="102" t="s">
        <v>502</v>
      </c>
      <c r="K155" s="103">
        <v>0.97</v>
      </c>
      <c r="L155" s="102" t="s">
        <v>102</v>
      </c>
      <c r="M155" s="104">
        <v>3.2399999999999998E-2</v>
      </c>
      <c r="N155" s="104">
        <v>6.8500000000000005E-2</v>
      </c>
      <c r="O155" s="103">
        <v>65882</v>
      </c>
      <c r="P155" s="103">
        <f>R155*1000/O155*100</f>
        <v>143.27071503066497</v>
      </c>
      <c r="Q155" s="103">
        <v>30.8904</v>
      </c>
      <c r="R155" s="103">
        <f>94389.6124765027/1000</f>
        <v>94.389612476502705</v>
      </c>
      <c r="S155" s="104">
        <v>6.9999999999999999E-4</v>
      </c>
      <c r="T155" s="104">
        <f t="shared" si="2"/>
        <v>5.6341775381134702E-3</v>
      </c>
      <c r="U155" s="104">
        <f>R155/'סכום נכסי הקרן'!$C$42</f>
        <v>1.5386729314597E-4</v>
      </c>
    </row>
    <row r="156" spans="2:21" s="99" customFormat="1">
      <c r="B156" s="102" t="s">
        <v>755</v>
      </c>
      <c r="C156" s="102">
        <v>42203491</v>
      </c>
      <c r="D156" s="102" t="s">
        <v>100</v>
      </c>
      <c r="E156" s="102" t="s">
        <v>123</v>
      </c>
      <c r="F156" s="102" t="s">
        <v>756</v>
      </c>
      <c r="G156" s="102" t="s">
        <v>466</v>
      </c>
      <c r="H156" s="102" t="s">
        <v>512</v>
      </c>
      <c r="I156" s="102" t="s">
        <v>150</v>
      </c>
      <c r="J156" s="102" t="s">
        <v>757</v>
      </c>
      <c r="K156" s="103">
        <v>0</v>
      </c>
      <c r="L156" s="102" t="s">
        <v>102</v>
      </c>
      <c r="M156" s="104">
        <v>0</v>
      </c>
      <c r="N156" s="104">
        <v>0</v>
      </c>
      <c r="O156" s="103">
        <v>136985.74</v>
      </c>
      <c r="P156" s="103">
        <f>R156*1000/O156*100</f>
        <v>96.72</v>
      </c>
      <c r="Q156" s="103">
        <v>0</v>
      </c>
      <c r="R156" s="103">
        <f>132492.607728/1000</f>
        <v>132.492607728</v>
      </c>
      <c r="S156" s="104">
        <v>0</v>
      </c>
      <c r="T156" s="104">
        <f t="shared" si="2"/>
        <v>7.9085701788743634E-3</v>
      </c>
      <c r="U156" s="104">
        <f>R156/'סכום נכסי הקרן'!$C$42</f>
        <v>2.1598011029055908E-4</v>
      </c>
    </row>
    <row r="157" spans="2:21" s="99" customFormat="1">
      <c r="B157" s="102" t="s">
        <v>758</v>
      </c>
      <c r="C157" s="102" t="s">
        <v>759</v>
      </c>
      <c r="D157" s="102" t="s">
        <v>100</v>
      </c>
      <c r="E157" s="102" t="s">
        <v>123</v>
      </c>
      <c r="F157" s="102" t="s">
        <v>760</v>
      </c>
      <c r="G157" s="102" t="s">
        <v>438</v>
      </c>
      <c r="H157" s="102" t="s">
        <v>512</v>
      </c>
      <c r="I157" s="102" t="s">
        <v>150</v>
      </c>
      <c r="J157" s="102" t="s">
        <v>761</v>
      </c>
      <c r="K157" s="103">
        <v>0.99</v>
      </c>
      <c r="L157" s="102" t="s">
        <v>102</v>
      </c>
      <c r="M157" s="104">
        <v>2.4500000000000001E-2</v>
      </c>
      <c r="N157" s="104">
        <v>3.1800000000000002E-2</v>
      </c>
      <c r="O157" s="103">
        <v>29500</v>
      </c>
      <c r="P157" s="103">
        <v>99.3</v>
      </c>
      <c r="Q157" s="103">
        <v>0.36137999999999998</v>
      </c>
      <c r="R157" s="103">
        <v>29.654879999999999</v>
      </c>
      <c r="S157" s="104">
        <v>5.0000000000000001E-4</v>
      </c>
      <c r="T157" s="104">
        <f t="shared" si="2"/>
        <v>1.7701191307787538E-3</v>
      </c>
      <c r="U157" s="104">
        <f>R157/'סכום נכסי הקרן'!$C$42</f>
        <v>4.8341295132496197E-5</v>
      </c>
    </row>
    <row r="158" spans="2:21" s="99" customFormat="1">
      <c r="B158" s="102" t="s">
        <v>762</v>
      </c>
      <c r="C158" s="102" t="s">
        <v>763</v>
      </c>
      <c r="D158" s="102" t="s">
        <v>100</v>
      </c>
      <c r="E158" s="102" t="s">
        <v>123</v>
      </c>
      <c r="F158" s="102" t="s">
        <v>719</v>
      </c>
      <c r="G158" s="102" t="s">
        <v>482</v>
      </c>
      <c r="H158" s="102" t="s">
        <v>512</v>
      </c>
      <c r="I158" s="102" t="s">
        <v>150</v>
      </c>
      <c r="J158" s="102" t="s">
        <v>764</v>
      </c>
      <c r="K158" s="103">
        <v>1.33</v>
      </c>
      <c r="L158" s="102" t="s">
        <v>102</v>
      </c>
      <c r="M158" s="104">
        <v>5.5500000000000001E-2</v>
      </c>
      <c r="N158" s="104">
        <v>0.1525</v>
      </c>
      <c r="O158" s="103">
        <v>42000</v>
      </c>
      <c r="P158" s="103">
        <v>90.95</v>
      </c>
      <c r="Q158" s="103">
        <v>0</v>
      </c>
      <c r="R158" s="103">
        <v>38.198999999999998</v>
      </c>
      <c r="S158" s="104">
        <v>1E-4</v>
      </c>
      <c r="T158" s="104">
        <f t="shared" si="2"/>
        <v>2.2801232268219469E-3</v>
      </c>
      <c r="U158" s="104">
        <f>R158/'סכום נכסי הקרן'!$C$42</f>
        <v>6.2269317318641059E-5</v>
      </c>
    </row>
    <row r="159" spans="2:21" s="99" customFormat="1">
      <c r="B159" s="102" t="s">
        <v>765</v>
      </c>
      <c r="C159" s="102" t="s">
        <v>766</v>
      </c>
      <c r="D159" s="102" t="s">
        <v>100</v>
      </c>
      <c r="E159" s="102" t="s">
        <v>123</v>
      </c>
      <c r="F159" s="102" t="s">
        <v>767</v>
      </c>
      <c r="G159" s="102" t="s">
        <v>466</v>
      </c>
      <c r="H159" s="102" t="s">
        <v>509</v>
      </c>
      <c r="I159" s="102" t="s">
        <v>207</v>
      </c>
      <c r="J159" s="102" t="s">
        <v>768</v>
      </c>
      <c r="K159" s="103">
        <v>2.97</v>
      </c>
      <c r="L159" s="102" t="s">
        <v>102</v>
      </c>
      <c r="M159" s="104">
        <v>7.1999999999999995E-2</v>
      </c>
      <c r="N159" s="104">
        <v>0.1142</v>
      </c>
      <c r="O159" s="103">
        <v>48000</v>
      </c>
      <c r="P159" s="103">
        <v>89.35</v>
      </c>
      <c r="Q159" s="103">
        <v>1.61879</v>
      </c>
      <c r="R159" s="103">
        <v>44.506790000000002</v>
      </c>
      <c r="S159" s="104">
        <v>2.9999999999999997E-4</v>
      </c>
      <c r="T159" s="104">
        <f t="shared" si="2"/>
        <v>2.6566393264296651E-3</v>
      </c>
      <c r="U159" s="104">
        <f>R159/'סכום נכסי הקרן'!$C$42</f>
        <v>7.2551831967960443E-5</v>
      </c>
    </row>
    <row r="160" spans="2:21" s="99" customFormat="1">
      <c r="B160" s="102" t="s">
        <v>769</v>
      </c>
      <c r="C160" s="102" t="s">
        <v>770</v>
      </c>
      <c r="D160" s="102" t="s">
        <v>100</v>
      </c>
      <c r="E160" s="102" t="s">
        <v>123</v>
      </c>
      <c r="F160" s="102" t="s">
        <v>767</v>
      </c>
      <c r="G160" s="102" t="s">
        <v>466</v>
      </c>
      <c r="H160" s="102" t="s">
        <v>509</v>
      </c>
      <c r="I160" s="102" t="s">
        <v>207</v>
      </c>
      <c r="J160" s="102" t="s">
        <v>771</v>
      </c>
      <c r="K160" s="103">
        <v>1.76</v>
      </c>
      <c r="L160" s="102" t="s">
        <v>102</v>
      </c>
      <c r="M160" s="104">
        <v>3.15E-2</v>
      </c>
      <c r="N160" s="104">
        <v>0.10879999999999999</v>
      </c>
      <c r="O160" s="103">
        <v>96300</v>
      </c>
      <c r="P160" s="103">
        <v>88.58</v>
      </c>
      <c r="Q160" s="103">
        <v>0</v>
      </c>
      <c r="R160" s="103">
        <v>85.302539999999993</v>
      </c>
      <c r="S160" s="104">
        <v>2.9999999999999997E-4</v>
      </c>
      <c r="T160" s="104">
        <f t="shared" si="2"/>
        <v>5.091764254585413E-3</v>
      </c>
      <c r="U160" s="104">
        <f>R160/'סכום נכסי הקרן'!$C$42</f>
        <v>1.3905418810298886E-4</v>
      </c>
    </row>
    <row r="161" spans="2:21" s="99" customFormat="1">
      <c r="B161" s="102" t="s">
        <v>772</v>
      </c>
      <c r="C161" s="102" t="s">
        <v>773</v>
      </c>
      <c r="D161" s="102" t="s">
        <v>100</v>
      </c>
      <c r="E161" s="102" t="s">
        <v>123</v>
      </c>
      <c r="F161" s="102" t="s">
        <v>774</v>
      </c>
      <c r="G161" s="102" t="s">
        <v>466</v>
      </c>
      <c r="H161" s="102" t="s">
        <v>512</v>
      </c>
      <c r="I161" s="102" t="s">
        <v>150</v>
      </c>
      <c r="J161" s="102" t="s">
        <v>513</v>
      </c>
      <c r="K161" s="103">
        <v>2.5499999999999998</v>
      </c>
      <c r="L161" s="102" t="s">
        <v>102</v>
      </c>
      <c r="M161" s="104">
        <v>5.6500000000000002E-2</v>
      </c>
      <c r="N161" s="104">
        <v>5.4800000000000001E-2</v>
      </c>
      <c r="O161" s="103">
        <v>130000</v>
      </c>
      <c r="P161" s="103">
        <v>101.92</v>
      </c>
      <c r="Q161" s="103">
        <v>0</v>
      </c>
      <c r="R161" s="103">
        <v>132.49600000000001</v>
      </c>
      <c r="S161" s="104">
        <v>4.0000000000000002E-4</v>
      </c>
      <c r="T161" s="104">
        <f t="shared" si="2"/>
        <v>7.9087726658027893E-3</v>
      </c>
      <c r="U161" s="104">
        <f>R161/'סכום נכסי הקרן'!$C$42</f>
        <v>2.15985640133267E-4</v>
      </c>
    </row>
    <row r="162" spans="2:21" s="99" customFormat="1">
      <c r="B162" s="102" t="s">
        <v>775</v>
      </c>
      <c r="C162" s="102" t="s">
        <v>776</v>
      </c>
      <c r="D162" s="102" t="s">
        <v>100</v>
      </c>
      <c r="E162" s="102" t="s">
        <v>123</v>
      </c>
      <c r="F162" s="102" t="s">
        <v>777</v>
      </c>
      <c r="G162" s="102" t="s">
        <v>633</v>
      </c>
      <c r="H162" s="102" t="s">
        <v>509</v>
      </c>
      <c r="I162" s="102" t="s">
        <v>207</v>
      </c>
      <c r="J162" s="102" t="s">
        <v>778</v>
      </c>
      <c r="K162" s="103">
        <v>3.79</v>
      </c>
      <c r="L162" s="102" t="s">
        <v>102</v>
      </c>
      <c r="M162" s="104">
        <v>5.2499999999999998E-2</v>
      </c>
      <c r="N162" s="104">
        <v>6.9199999999999998E-2</v>
      </c>
      <c r="O162" s="103">
        <v>26000</v>
      </c>
      <c r="P162" s="103">
        <v>96.68</v>
      </c>
      <c r="Q162" s="103">
        <v>0</v>
      </c>
      <c r="R162" s="103">
        <v>25.136800000000001</v>
      </c>
      <c r="S162" s="104">
        <v>1E-4</v>
      </c>
      <c r="T162" s="104">
        <f t="shared" si="2"/>
        <v>1.5004319884807959E-3</v>
      </c>
      <c r="U162" s="104">
        <f>R162/'סכום נכסי הקרן'!$C$42</f>
        <v>4.097623957630348E-5</v>
      </c>
    </row>
    <row r="163" spans="2:21" s="99" customFormat="1">
      <c r="B163" s="102" t="s">
        <v>779</v>
      </c>
      <c r="C163" s="102" t="s">
        <v>780</v>
      </c>
      <c r="D163" s="102" t="s">
        <v>100</v>
      </c>
      <c r="E163" s="102" t="s">
        <v>123</v>
      </c>
      <c r="F163" s="102" t="s">
        <v>781</v>
      </c>
      <c r="G163" s="102" t="s">
        <v>782</v>
      </c>
      <c r="H163" s="102" t="s">
        <v>512</v>
      </c>
      <c r="I163" s="102" t="s">
        <v>150</v>
      </c>
      <c r="J163" s="102" t="s">
        <v>259</v>
      </c>
      <c r="K163" s="103">
        <v>3.81</v>
      </c>
      <c r="L163" s="102" t="s">
        <v>102</v>
      </c>
      <c r="M163" s="104">
        <v>2.9100000000000001E-2</v>
      </c>
      <c r="N163" s="104">
        <v>7.3499999999999996E-2</v>
      </c>
      <c r="O163" s="103">
        <v>119000.13</v>
      </c>
      <c r="P163" s="103">
        <v>85.5</v>
      </c>
      <c r="Q163" s="103">
        <v>0</v>
      </c>
      <c r="R163" s="103">
        <v>101.74511115</v>
      </c>
      <c r="S163" s="104">
        <v>1E-4</v>
      </c>
      <c r="T163" s="104">
        <f t="shared" si="2"/>
        <v>6.0732320518520292E-3</v>
      </c>
      <c r="U163" s="104">
        <f>R163/'סכום נכסי הקרן'!$C$42</f>
        <v>1.6585770862639741E-4</v>
      </c>
    </row>
    <row r="164" spans="2:21" s="99" customFormat="1">
      <c r="B164" s="102" t="s">
        <v>783</v>
      </c>
      <c r="C164" s="102" t="s">
        <v>784</v>
      </c>
      <c r="D164" s="102" t="s">
        <v>100</v>
      </c>
      <c r="E164" s="102" t="s">
        <v>123</v>
      </c>
      <c r="F164" s="102" t="s">
        <v>785</v>
      </c>
      <c r="G164" s="102" t="s">
        <v>501</v>
      </c>
      <c r="H164" s="102" t="s">
        <v>509</v>
      </c>
      <c r="I164" s="102" t="s">
        <v>207</v>
      </c>
      <c r="J164" s="102" t="s">
        <v>378</v>
      </c>
      <c r="K164" s="103">
        <v>0.7</v>
      </c>
      <c r="L164" s="102" t="s">
        <v>102</v>
      </c>
      <c r="M164" s="104">
        <v>4.3999999999999997E-2</v>
      </c>
      <c r="N164" s="104">
        <v>4.4499999999999998E-2</v>
      </c>
      <c r="O164" s="103">
        <v>11538.46</v>
      </c>
      <c r="P164" s="103">
        <v>99.99</v>
      </c>
      <c r="Q164" s="103">
        <v>7.1326900000000002</v>
      </c>
      <c r="R164" s="103">
        <v>18.669996154</v>
      </c>
      <c r="S164" s="104">
        <v>2.9999999999999997E-4</v>
      </c>
      <c r="T164" s="104">
        <f t="shared" si="2"/>
        <v>1.1144242486822121E-3</v>
      </c>
      <c r="U164" s="104">
        <f>R164/'סכום נכסי הקרן'!$C$42</f>
        <v>3.0434511763429255E-5</v>
      </c>
    </row>
    <row r="165" spans="2:21" s="99" customFormat="1">
      <c r="B165" s="102" t="s">
        <v>786</v>
      </c>
      <c r="C165" s="102" t="s">
        <v>787</v>
      </c>
      <c r="D165" s="102" t="s">
        <v>100</v>
      </c>
      <c r="E165" s="102" t="s">
        <v>123</v>
      </c>
      <c r="F165" s="102" t="s">
        <v>785</v>
      </c>
      <c r="G165" s="102" t="s">
        <v>501</v>
      </c>
      <c r="H165" s="102" t="s">
        <v>509</v>
      </c>
      <c r="I165" s="102" t="s">
        <v>207</v>
      </c>
      <c r="J165" s="102" t="s">
        <v>788</v>
      </c>
      <c r="K165" s="103">
        <v>2.02</v>
      </c>
      <c r="L165" s="102" t="s">
        <v>102</v>
      </c>
      <c r="M165" s="104">
        <v>4.9500000000000002E-2</v>
      </c>
      <c r="N165" s="104">
        <v>6.0499999999999998E-2</v>
      </c>
      <c r="O165" s="103">
        <v>49000</v>
      </c>
      <c r="P165" s="103">
        <v>98</v>
      </c>
      <c r="Q165" s="103">
        <v>2.2374999999999998</v>
      </c>
      <c r="R165" s="103">
        <v>50.2575</v>
      </c>
      <c r="S165" s="104">
        <v>5.0000000000000001E-4</v>
      </c>
      <c r="T165" s="104">
        <f t="shared" si="2"/>
        <v>2.9999029574597244E-3</v>
      </c>
      <c r="U165" s="104">
        <f>R165/'סכום נכסי הקרן'!$C$42</f>
        <v>8.1926234067425925E-5</v>
      </c>
    </row>
    <row r="166" spans="2:21" s="99" customFormat="1">
      <c r="B166" s="102" t="s">
        <v>789</v>
      </c>
      <c r="C166" s="102">
        <v>11905290</v>
      </c>
      <c r="D166" s="102" t="s">
        <v>100</v>
      </c>
      <c r="E166" s="102" t="s">
        <v>123</v>
      </c>
      <c r="F166" s="102" t="s">
        <v>790</v>
      </c>
      <c r="G166" s="102" t="s">
        <v>482</v>
      </c>
      <c r="H166" s="102" t="s">
        <v>530</v>
      </c>
      <c r="I166" s="102" t="s">
        <v>150</v>
      </c>
      <c r="J166" s="102" t="s">
        <v>299</v>
      </c>
      <c r="K166" s="103">
        <v>1.94</v>
      </c>
      <c r="L166" s="102" t="s">
        <v>102</v>
      </c>
      <c r="M166" s="104">
        <v>7.7499999999999999E-2</v>
      </c>
      <c r="N166" s="104">
        <v>8.1699999999999995E-2</v>
      </c>
      <c r="O166" s="103">
        <v>20000</v>
      </c>
      <c r="P166" s="103">
        <f>R166*1000/O166*100</f>
        <v>98.728469945354988</v>
      </c>
      <c r="Q166" s="103">
        <v>0</v>
      </c>
      <c r="R166" s="103">
        <f>19745.693989071/1000</f>
        <v>19.745693989070997</v>
      </c>
      <c r="S166" s="104">
        <v>1E-3</v>
      </c>
      <c r="T166" s="104">
        <f t="shared" si="2"/>
        <v>1.1786333541244347E-3</v>
      </c>
      <c r="U166" s="104">
        <f>R166/'סכום נכסי הקרן'!$C$42</f>
        <v>3.2188038552900473E-5</v>
      </c>
    </row>
    <row r="167" spans="2:21" s="99" customFormat="1">
      <c r="B167" s="102" t="s">
        <v>791</v>
      </c>
      <c r="C167" s="102" t="s">
        <v>792</v>
      </c>
      <c r="D167" s="102" t="s">
        <v>100</v>
      </c>
      <c r="E167" s="102" t="s">
        <v>123</v>
      </c>
      <c r="F167" s="102" t="s">
        <v>793</v>
      </c>
      <c r="G167" s="102" t="s">
        <v>633</v>
      </c>
      <c r="H167" s="102" t="s">
        <v>526</v>
      </c>
      <c r="I167" s="102" t="s">
        <v>207</v>
      </c>
      <c r="J167" s="102" t="s">
        <v>705</v>
      </c>
      <c r="K167" s="103">
        <v>3.36</v>
      </c>
      <c r="L167" s="102" t="s">
        <v>102</v>
      </c>
      <c r="M167" s="104">
        <v>5.4800000000000001E-2</v>
      </c>
      <c r="N167" s="104">
        <v>5.74E-2</v>
      </c>
      <c r="O167" s="103">
        <v>37000</v>
      </c>
      <c r="P167" s="103">
        <v>99.38</v>
      </c>
      <c r="Q167" s="103">
        <v>1.00237</v>
      </c>
      <c r="R167" s="103">
        <v>37.772970000000001</v>
      </c>
      <c r="S167" s="104">
        <v>0</v>
      </c>
      <c r="T167" s="104">
        <f t="shared" si="2"/>
        <v>2.2546932182268805E-3</v>
      </c>
      <c r="U167" s="104">
        <f>R167/'סכום נכסי הקרן'!$C$42</f>
        <v>6.1574833241642693E-5</v>
      </c>
    </row>
    <row r="168" spans="2:21" s="99" customFormat="1">
      <c r="B168" s="102" t="s">
        <v>794</v>
      </c>
      <c r="C168" s="102" t="s">
        <v>795</v>
      </c>
      <c r="D168" s="102" t="s">
        <v>100</v>
      </c>
      <c r="E168" s="102" t="s">
        <v>123</v>
      </c>
      <c r="F168" s="102" t="s">
        <v>793</v>
      </c>
      <c r="G168" s="102" t="s">
        <v>633</v>
      </c>
      <c r="H168" s="102" t="s">
        <v>530</v>
      </c>
      <c r="I168" s="102" t="s">
        <v>150</v>
      </c>
      <c r="J168" s="102" t="s">
        <v>695</v>
      </c>
      <c r="K168" s="103">
        <v>1.0900000000000001</v>
      </c>
      <c r="L168" s="102" t="s">
        <v>102</v>
      </c>
      <c r="M168" s="104">
        <v>4.2999999999999997E-2</v>
      </c>
      <c r="N168" s="104">
        <v>4.5699999999999998E-2</v>
      </c>
      <c r="O168" s="103">
        <v>90750.080000000002</v>
      </c>
      <c r="P168" s="103">
        <v>101.3</v>
      </c>
      <c r="Q168" s="103">
        <v>0</v>
      </c>
      <c r="R168" s="103">
        <v>91.929831039999996</v>
      </c>
      <c r="S168" s="104">
        <v>1E-4</v>
      </c>
      <c r="T168" s="104">
        <f t="shared" si="2"/>
        <v>5.4873515796780327E-3</v>
      </c>
      <c r="U168" s="104">
        <f>R168/'סכום נכסי הקרן'!$C$42</f>
        <v>1.4985753082747763E-4</v>
      </c>
    </row>
    <row r="169" spans="2:21" s="99" customFormat="1">
      <c r="B169" s="102" t="s">
        <v>796</v>
      </c>
      <c r="C169" s="102" t="s">
        <v>797</v>
      </c>
      <c r="D169" s="102" t="s">
        <v>100</v>
      </c>
      <c r="E169" s="102" t="s">
        <v>123</v>
      </c>
      <c r="F169" s="102" t="s">
        <v>798</v>
      </c>
      <c r="G169" s="102" t="s">
        <v>501</v>
      </c>
      <c r="H169" s="102" t="s">
        <v>530</v>
      </c>
      <c r="I169" s="102" t="s">
        <v>150</v>
      </c>
      <c r="J169" s="102" t="s">
        <v>459</v>
      </c>
      <c r="K169" s="103">
        <v>0.56999999999999995</v>
      </c>
      <c r="L169" s="102" t="s">
        <v>102</v>
      </c>
      <c r="M169" s="104">
        <v>5.1499999999999997E-2</v>
      </c>
      <c r="N169" s="104">
        <v>5.8299999999999998E-2</v>
      </c>
      <c r="O169" s="103">
        <v>52863</v>
      </c>
      <c r="P169" s="103">
        <v>101.8</v>
      </c>
      <c r="Q169" s="103">
        <v>0</v>
      </c>
      <c r="R169" s="103">
        <v>53.814534000000002</v>
      </c>
      <c r="S169" s="104">
        <v>1.9E-3</v>
      </c>
      <c r="T169" s="104">
        <f t="shared" si="2"/>
        <v>3.2122246371370819E-3</v>
      </c>
      <c r="U169" s="104">
        <f>R169/'סכום נכסי הקרן'!$C$42</f>
        <v>8.772466017437101E-5</v>
      </c>
    </row>
    <row r="170" spans="2:21" s="99" customFormat="1">
      <c r="B170" s="102" t="s">
        <v>799</v>
      </c>
      <c r="C170" s="102">
        <v>11605710</v>
      </c>
      <c r="D170" s="102" t="s">
        <v>100</v>
      </c>
      <c r="E170" s="102" t="s">
        <v>123</v>
      </c>
      <c r="F170" s="102" t="s">
        <v>800</v>
      </c>
      <c r="G170" s="102" t="s">
        <v>501</v>
      </c>
      <c r="H170" s="102" t="s">
        <v>535</v>
      </c>
      <c r="I170" s="102" t="s">
        <v>207</v>
      </c>
      <c r="J170" s="102" t="s">
        <v>485</v>
      </c>
      <c r="K170" s="103">
        <v>1.66</v>
      </c>
      <c r="L170" s="102" t="s">
        <v>102</v>
      </c>
      <c r="M170" s="104">
        <v>4.8000000000000001E-2</v>
      </c>
      <c r="N170" s="104">
        <v>5.4899999999999997E-2</v>
      </c>
      <c r="O170" s="103">
        <v>30000</v>
      </c>
      <c r="P170" s="103">
        <f>R170*1000/O170*100</f>
        <v>99.845737704918008</v>
      </c>
      <c r="Q170" s="103">
        <v>0</v>
      </c>
      <c r="R170" s="103">
        <f>29953.7213114754/1000</f>
        <v>29.953721311475402</v>
      </c>
      <c r="S170" s="104">
        <v>5.0000000000000001E-4</v>
      </c>
      <c r="T170" s="104">
        <f t="shared" si="2"/>
        <v>1.7879571635918902E-3</v>
      </c>
      <c r="U170" s="104">
        <f>R170/'סכום נכסי הקרן'!$C$42</f>
        <v>4.8828445174439196E-5</v>
      </c>
    </row>
    <row r="171" spans="2:21" s="99" customFormat="1">
      <c r="B171" s="102" t="s">
        <v>799</v>
      </c>
      <c r="C171" s="102">
        <v>1160571</v>
      </c>
      <c r="D171" s="102" t="s">
        <v>100</v>
      </c>
      <c r="E171" s="102" t="s">
        <v>123</v>
      </c>
      <c r="F171" s="102" t="s">
        <v>800</v>
      </c>
      <c r="G171" s="102" t="s">
        <v>501</v>
      </c>
      <c r="H171" s="102" t="s">
        <v>535</v>
      </c>
      <c r="I171" s="102" t="s">
        <v>207</v>
      </c>
      <c r="J171" s="102" t="s">
        <v>485</v>
      </c>
      <c r="K171" s="103">
        <v>0</v>
      </c>
      <c r="L171" s="102" t="s">
        <v>102</v>
      </c>
      <c r="M171" s="104">
        <v>0</v>
      </c>
      <c r="N171" s="104">
        <v>0</v>
      </c>
      <c r="O171" s="103">
        <v>48750</v>
      </c>
      <c r="P171" s="103">
        <f>R171*1000/O171*100</f>
        <v>100.19</v>
      </c>
      <c r="Q171" s="103">
        <v>0</v>
      </c>
      <c r="R171" s="103">
        <f>48842.625/1000</f>
        <v>48.842624999999998</v>
      </c>
      <c r="S171" s="104">
        <v>0</v>
      </c>
      <c r="T171" s="104">
        <f t="shared" si="2"/>
        <v>2.9154481458010498E-3</v>
      </c>
      <c r="U171" s="104">
        <f>R171/'סכום נכסי הקרן'!$C$42</f>
        <v>7.9619804570810513E-5</v>
      </c>
    </row>
    <row r="172" spans="2:21" s="99" customFormat="1">
      <c r="B172" s="102" t="s">
        <v>789</v>
      </c>
      <c r="C172" s="102">
        <v>1190529</v>
      </c>
      <c r="D172" s="102" t="s">
        <v>100</v>
      </c>
      <c r="E172" s="102" t="s">
        <v>123</v>
      </c>
      <c r="F172" s="102" t="s">
        <v>790</v>
      </c>
      <c r="G172" s="102" t="s">
        <v>482</v>
      </c>
      <c r="H172" s="102" t="s">
        <v>801</v>
      </c>
      <c r="I172" s="102" t="s">
        <v>150</v>
      </c>
      <c r="J172" s="102" t="s">
        <v>299</v>
      </c>
      <c r="K172" s="103">
        <v>0</v>
      </c>
      <c r="L172" s="102" t="s">
        <v>102</v>
      </c>
      <c r="M172" s="104">
        <v>0</v>
      </c>
      <c r="N172" s="104">
        <v>0</v>
      </c>
      <c r="O172" s="103">
        <v>140000</v>
      </c>
      <c r="P172" s="103">
        <f>R172*1000/O172*100</f>
        <v>100.81</v>
      </c>
      <c r="Q172" s="103">
        <v>0</v>
      </c>
      <c r="R172" s="103">
        <f>141134/1000</f>
        <v>141.13399999999999</v>
      </c>
      <c r="S172" s="104">
        <v>0</v>
      </c>
      <c r="T172" s="104">
        <f t="shared" si="2"/>
        <v>8.424380520282956E-3</v>
      </c>
      <c r="U172" s="104">
        <f>R172/'סכום נכסי הקרן'!$C$42</f>
        <v>2.3006669887821896E-4</v>
      </c>
    </row>
    <row r="173" spans="2:21" s="99" customFormat="1">
      <c r="B173" s="102" t="s">
        <v>802</v>
      </c>
      <c r="C173" s="102" t="s">
        <v>803</v>
      </c>
      <c r="D173" s="102" t="s">
        <v>100</v>
      </c>
      <c r="E173" s="102" t="s">
        <v>123</v>
      </c>
      <c r="F173" s="102" t="s">
        <v>534</v>
      </c>
      <c r="G173" s="102" t="s">
        <v>438</v>
      </c>
      <c r="H173" s="102" t="s">
        <v>535</v>
      </c>
      <c r="I173" s="102" t="s">
        <v>207</v>
      </c>
      <c r="J173" s="102" t="s">
        <v>562</v>
      </c>
      <c r="K173" s="103">
        <v>2.3199999999999998</v>
      </c>
      <c r="L173" s="102" t="s">
        <v>102</v>
      </c>
      <c r="M173" s="104">
        <v>4.8000000000000001E-2</v>
      </c>
      <c r="N173" s="104">
        <v>8.2600000000000007E-2</v>
      </c>
      <c r="O173" s="103">
        <v>85610.43</v>
      </c>
      <c r="P173" s="103">
        <v>92.82</v>
      </c>
      <c r="Q173" s="103">
        <v>0</v>
      </c>
      <c r="R173" s="103">
        <v>79.463601126</v>
      </c>
      <c r="S173" s="104">
        <v>1E-4</v>
      </c>
      <c r="T173" s="104">
        <f t="shared" si="2"/>
        <v>4.7432341845154904E-3</v>
      </c>
      <c r="U173" s="104">
        <f>R173/'סכום נכסי הקרן'!$C$42</f>
        <v>1.2953596151199813E-4</v>
      </c>
    </row>
    <row r="174" spans="2:21" s="99" customFormat="1">
      <c r="B174" s="102" t="s">
        <v>804</v>
      </c>
      <c r="C174" s="102" t="s">
        <v>805</v>
      </c>
      <c r="D174" s="102" t="s">
        <v>100</v>
      </c>
      <c r="E174" s="102" t="s">
        <v>123</v>
      </c>
      <c r="F174" s="102" t="s">
        <v>806</v>
      </c>
      <c r="G174" s="102" t="s">
        <v>482</v>
      </c>
      <c r="H174" s="102" t="s">
        <v>220</v>
      </c>
      <c r="I174" s="102" t="s">
        <v>540</v>
      </c>
      <c r="J174" s="102" t="s">
        <v>807</v>
      </c>
      <c r="K174" s="103">
        <v>0</v>
      </c>
      <c r="L174" s="102" t="s">
        <v>102</v>
      </c>
      <c r="M174" s="104">
        <v>0.03</v>
      </c>
      <c r="N174" s="104">
        <v>0</v>
      </c>
      <c r="O174" s="103">
        <v>15100</v>
      </c>
      <c r="P174" s="103">
        <v>18.809999999999999</v>
      </c>
      <c r="Q174" s="103">
        <v>0</v>
      </c>
      <c r="R174" s="103">
        <v>2.8403100000000001</v>
      </c>
      <c r="S174" s="104">
        <v>2.0000000000000001E-4</v>
      </c>
      <c r="T174" s="104">
        <f t="shared" si="2"/>
        <v>1.695399566055301E-4</v>
      </c>
      <c r="U174" s="104">
        <f>R174/'סכום נכסי הקרן'!$C$42</f>
        <v>4.6300731609023637E-6</v>
      </c>
    </row>
    <row r="175" spans="2:21" s="99" customFormat="1">
      <c r="B175" s="102" t="s">
        <v>808</v>
      </c>
      <c r="C175" s="102" t="s">
        <v>809</v>
      </c>
      <c r="D175" s="102" t="s">
        <v>100</v>
      </c>
      <c r="E175" s="102" t="s">
        <v>123</v>
      </c>
      <c r="F175" s="102" t="s">
        <v>806</v>
      </c>
      <c r="G175" s="102" t="s">
        <v>482</v>
      </c>
      <c r="H175" s="102" t="s">
        <v>220</v>
      </c>
      <c r="I175" s="102" t="s">
        <v>540</v>
      </c>
      <c r="J175" s="102" t="s">
        <v>810</v>
      </c>
      <c r="K175" s="103">
        <v>1.1000000000000001</v>
      </c>
      <c r="L175" s="102" t="s">
        <v>102</v>
      </c>
      <c r="M175" s="104">
        <v>3.95E-2</v>
      </c>
      <c r="N175" s="104">
        <v>0.41639999999999999</v>
      </c>
      <c r="O175" s="103">
        <v>149000.43</v>
      </c>
      <c r="P175" s="103">
        <v>72</v>
      </c>
      <c r="Q175" s="103">
        <v>0</v>
      </c>
      <c r="R175" s="103">
        <v>107.2803096</v>
      </c>
      <c r="S175" s="104">
        <v>2.9999999999999997E-4</v>
      </c>
      <c r="T175" s="104">
        <f t="shared" si="2"/>
        <v>6.4036316578865811E-3</v>
      </c>
      <c r="U175" s="104">
        <f>R175/'סכום נכסי הקרן'!$C$42</f>
        <v>1.7488079898752467E-4</v>
      </c>
    </row>
    <row r="176" spans="2:21" s="99" customFormat="1">
      <c r="B176" s="102" t="s">
        <v>811</v>
      </c>
      <c r="C176" s="102" t="s">
        <v>812</v>
      </c>
      <c r="D176" s="102" t="s">
        <v>123</v>
      </c>
      <c r="E176" s="102" t="s">
        <v>123</v>
      </c>
      <c r="F176" s="102" t="s">
        <v>813</v>
      </c>
      <c r="G176" s="102" t="s">
        <v>438</v>
      </c>
      <c r="H176" s="102" t="s">
        <v>220</v>
      </c>
      <c r="I176" s="102" t="s">
        <v>540</v>
      </c>
      <c r="J176" s="102" t="s">
        <v>667</v>
      </c>
      <c r="K176" s="103">
        <v>3.51</v>
      </c>
      <c r="L176" s="102" t="s">
        <v>102</v>
      </c>
      <c r="M176" s="104">
        <v>8.2500000000000004E-2</v>
      </c>
      <c r="N176" s="104">
        <v>8.5099999999999995E-2</v>
      </c>
      <c r="O176" s="103">
        <v>17300</v>
      </c>
      <c r="P176" s="103">
        <v>100.7</v>
      </c>
      <c r="Q176" s="103">
        <v>0</v>
      </c>
      <c r="R176" s="103">
        <v>17.421099999999999</v>
      </c>
      <c r="S176" s="104">
        <v>2.0000000000000001E-4</v>
      </c>
      <c r="T176" s="104">
        <f t="shared" si="2"/>
        <v>1.0398768226076028E-3</v>
      </c>
      <c r="U176" s="104">
        <f>R176/'סכום נכסי הקרן'!$C$42</f>
        <v>2.839864928243613E-5</v>
      </c>
    </row>
    <row r="177" spans="2:21" s="99" customFormat="1">
      <c r="B177" s="102" t="s">
        <v>814</v>
      </c>
      <c r="C177" s="102" t="s">
        <v>815</v>
      </c>
      <c r="D177" s="102" t="s">
        <v>100</v>
      </c>
      <c r="E177" s="102" t="s">
        <v>123</v>
      </c>
      <c r="F177" s="102" t="s">
        <v>816</v>
      </c>
      <c r="G177" s="102" t="s">
        <v>544</v>
      </c>
      <c r="H177" s="102" t="s">
        <v>220</v>
      </c>
      <c r="I177" s="102" t="s">
        <v>540</v>
      </c>
      <c r="J177" s="102" t="s">
        <v>817</v>
      </c>
      <c r="K177" s="103">
        <v>1.64</v>
      </c>
      <c r="L177" s="102" t="s">
        <v>102</v>
      </c>
      <c r="M177" s="104">
        <v>3.3000000000000002E-2</v>
      </c>
      <c r="N177" s="104">
        <v>6.54E-2</v>
      </c>
      <c r="O177" s="103">
        <v>221248.67</v>
      </c>
      <c r="P177" s="103">
        <v>95.06</v>
      </c>
      <c r="Q177" s="103">
        <v>3.9271600000000002</v>
      </c>
      <c r="R177" s="103">
        <v>214.24614570200001</v>
      </c>
      <c r="S177" s="104">
        <v>5.9999999999999995E-4</v>
      </c>
      <c r="T177" s="104">
        <f t="shared" si="2"/>
        <v>1.2788492187549655E-2</v>
      </c>
      <c r="U177" s="104">
        <f>R177/'סכום נכסי הקרן'!$C$42</f>
        <v>3.4924896544447878E-4</v>
      </c>
    </row>
    <row r="178" spans="2:21" s="99" customFormat="1">
      <c r="B178" s="102" t="s">
        <v>818</v>
      </c>
      <c r="C178" s="102" t="s">
        <v>819</v>
      </c>
      <c r="D178" s="102" t="s">
        <v>100</v>
      </c>
      <c r="E178" s="102" t="s">
        <v>123</v>
      </c>
      <c r="F178" s="102" t="s">
        <v>820</v>
      </c>
      <c r="G178" s="102" t="s">
        <v>482</v>
      </c>
      <c r="H178" s="102" t="s">
        <v>220</v>
      </c>
      <c r="I178" s="102" t="s">
        <v>540</v>
      </c>
      <c r="J178" s="102" t="s">
        <v>316</v>
      </c>
      <c r="K178" s="103">
        <v>2</v>
      </c>
      <c r="L178" s="102" t="s">
        <v>102</v>
      </c>
      <c r="M178" s="104">
        <v>7.2499999999999995E-2</v>
      </c>
      <c r="N178" s="104">
        <v>8.3599999999999994E-2</v>
      </c>
      <c r="O178" s="103">
        <v>200000</v>
      </c>
      <c r="P178" s="103">
        <v>99.94</v>
      </c>
      <c r="Q178" s="103">
        <v>0</v>
      </c>
      <c r="R178" s="103">
        <v>199.88</v>
      </c>
      <c r="S178" s="104">
        <v>1.2999999999999999E-3</v>
      </c>
      <c r="T178" s="104">
        <f t="shared" si="2"/>
        <v>1.193096757970551E-2</v>
      </c>
      <c r="U178" s="104">
        <f>R178/'סכום נכסי הקרן'!$C$42</f>
        <v>3.2583028732820164E-4</v>
      </c>
    </row>
    <row r="179" spans="2:21" s="99" customFormat="1">
      <c r="B179" s="102" t="s">
        <v>821</v>
      </c>
      <c r="C179" s="102" t="s">
        <v>822</v>
      </c>
      <c r="D179" s="102" t="s">
        <v>100</v>
      </c>
      <c r="E179" s="102" t="s">
        <v>123</v>
      </c>
      <c r="F179" s="102" t="s">
        <v>701</v>
      </c>
      <c r="G179" s="102" t="s">
        <v>544</v>
      </c>
      <c r="H179" s="102" t="s">
        <v>220</v>
      </c>
      <c r="I179" s="102" t="s">
        <v>540</v>
      </c>
      <c r="J179" s="102" t="s">
        <v>823</v>
      </c>
      <c r="K179" s="103">
        <v>1.84</v>
      </c>
      <c r="L179" s="102" t="s">
        <v>102</v>
      </c>
      <c r="M179" s="104">
        <v>4.2500000000000003E-2</v>
      </c>
      <c r="N179" s="104">
        <v>4.8300000000000003E-2</v>
      </c>
      <c r="O179" s="103">
        <v>16212.84</v>
      </c>
      <c r="P179" s="103">
        <v>100.44</v>
      </c>
      <c r="Q179" s="103">
        <v>0</v>
      </c>
      <c r="R179" s="103">
        <v>16.284176496000001</v>
      </c>
      <c r="S179" s="104">
        <v>2.0000000000000001E-4</v>
      </c>
      <c r="T179" s="104">
        <f t="shared" si="2"/>
        <v>9.720131170501225E-4</v>
      </c>
      <c r="U179" s="104">
        <f>R179/'סכום נכסי הקרן'!$C$42</f>
        <v>2.6545316723007946E-5</v>
      </c>
    </row>
    <row r="180" spans="2:21" s="99" customFormat="1">
      <c r="B180" s="102" t="s">
        <v>824</v>
      </c>
      <c r="C180" s="102" t="s">
        <v>825</v>
      </c>
      <c r="D180" s="102" t="s">
        <v>100</v>
      </c>
      <c r="E180" s="102" t="s">
        <v>123</v>
      </c>
      <c r="F180" s="102" t="s">
        <v>826</v>
      </c>
      <c r="G180" s="102" t="s">
        <v>544</v>
      </c>
      <c r="H180" s="102" t="s">
        <v>220</v>
      </c>
      <c r="I180" s="102" t="s">
        <v>540</v>
      </c>
      <c r="J180" s="102" t="s">
        <v>299</v>
      </c>
      <c r="K180" s="103">
        <v>3.36</v>
      </c>
      <c r="L180" s="102" t="s">
        <v>102</v>
      </c>
      <c r="M180" s="104">
        <v>2.5000000000000001E-2</v>
      </c>
      <c r="N180" s="104">
        <v>7.8100000000000003E-2</v>
      </c>
      <c r="O180" s="103">
        <v>108000</v>
      </c>
      <c r="P180" s="103">
        <v>84.4</v>
      </c>
      <c r="Q180" s="103">
        <v>1.325</v>
      </c>
      <c r="R180" s="103">
        <v>92.477000000000004</v>
      </c>
      <c r="S180" s="104">
        <v>4.0000000000000002E-4</v>
      </c>
      <c r="T180" s="104">
        <f t="shared" si="2"/>
        <v>5.5200124518132209E-3</v>
      </c>
      <c r="U180" s="104">
        <f>R180/'סכום נכסי הקרן'!$C$42</f>
        <v>1.5074948709850963E-4</v>
      </c>
    </row>
    <row r="181" spans="2:21" s="99" customFormat="1">
      <c r="B181" s="102" t="s">
        <v>827</v>
      </c>
      <c r="C181" s="102" t="s">
        <v>828</v>
      </c>
      <c r="D181" s="102" t="s">
        <v>100</v>
      </c>
      <c r="E181" s="102" t="s">
        <v>123</v>
      </c>
      <c r="F181" s="102" t="s">
        <v>829</v>
      </c>
      <c r="G181" s="102" t="s">
        <v>132</v>
      </c>
      <c r="H181" s="102" t="s">
        <v>220</v>
      </c>
      <c r="I181" s="102" t="s">
        <v>540</v>
      </c>
      <c r="J181" s="102" t="s">
        <v>830</v>
      </c>
      <c r="K181" s="103">
        <v>1.86</v>
      </c>
      <c r="L181" s="102" t="s">
        <v>102</v>
      </c>
      <c r="M181" s="104">
        <v>3.85E-2</v>
      </c>
      <c r="N181" s="104">
        <v>4.8000000000000001E-2</v>
      </c>
      <c r="O181" s="103">
        <v>18000.37</v>
      </c>
      <c r="P181" s="103">
        <v>98.7</v>
      </c>
      <c r="Q181" s="103">
        <v>0</v>
      </c>
      <c r="R181" s="103">
        <v>17.766365189999998</v>
      </c>
      <c r="S181" s="104">
        <v>0</v>
      </c>
      <c r="T181" s="104">
        <f t="shared" si="2"/>
        <v>1.0604859270116995E-3</v>
      </c>
      <c r="U181" s="104">
        <f>R181/'סכום נכסי הקרן'!$C$42</f>
        <v>2.8961476258932657E-5</v>
      </c>
    </row>
    <row r="182" spans="2:21" s="99" customFormat="1">
      <c r="B182" s="102" t="s">
        <v>831</v>
      </c>
      <c r="C182" s="102" t="s">
        <v>832</v>
      </c>
      <c r="D182" s="102" t="s">
        <v>100</v>
      </c>
      <c r="E182" s="102" t="s">
        <v>123</v>
      </c>
      <c r="F182" s="102" t="s">
        <v>829</v>
      </c>
      <c r="G182" s="102" t="s">
        <v>132</v>
      </c>
      <c r="H182" s="102" t="s">
        <v>220</v>
      </c>
      <c r="I182" s="102" t="s">
        <v>540</v>
      </c>
      <c r="J182" s="102" t="s">
        <v>833</v>
      </c>
      <c r="K182" s="103">
        <v>3.66</v>
      </c>
      <c r="L182" s="102" t="s">
        <v>102</v>
      </c>
      <c r="M182" s="104">
        <v>3.6499999999999998E-2</v>
      </c>
      <c r="N182" s="104">
        <v>6.1400000000000003E-2</v>
      </c>
      <c r="O182" s="103">
        <v>233000</v>
      </c>
      <c r="P182" s="103">
        <v>92.03</v>
      </c>
      <c r="Q182" s="103">
        <v>0</v>
      </c>
      <c r="R182" s="103">
        <v>214.4299</v>
      </c>
      <c r="S182" s="104">
        <v>2.0000000000000001E-4</v>
      </c>
      <c r="T182" s="104">
        <f t="shared" si="2"/>
        <v>1.2799460601458349E-2</v>
      </c>
      <c r="U182" s="104">
        <f>R182/'סכום נכסי הקרן'!$C$42</f>
        <v>3.4954850874903718E-4</v>
      </c>
    </row>
    <row r="183" spans="2:21" s="99" customFormat="1">
      <c r="B183" s="102" t="s">
        <v>834</v>
      </c>
      <c r="C183" s="102" t="s">
        <v>835</v>
      </c>
      <c r="D183" s="102" t="s">
        <v>100</v>
      </c>
      <c r="E183" s="102" t="s">
        <v>123</v>
      </c>
      <c r="F183" s="102" t="s">
        <v>836</v>
      </c>
      <c r="G183" s="102" t="s">
        <v>501</v>
      </c>
      <c r="H183" s="102" t="s">
        <v>220</v>
      </c>
      <c r="I183" s="102" t="s">
        <v>540</v>
      </c>
      <c r="J183" s="102" t="s">
        <v>837</v>
      </c>
      <c r="K183" s="103">
        <v>0</v>
      </c>
      <c r="L183" s="102" t="s">
        <v>102</v>
      </c>
      <c r="M183" s="104">
        <v>9.8500000000000004E-2</v>
      </c>
      <c r="N183" s="104">
        <v>0</v>
      </c>
      <c r="O183" s="103">
        <v>41300</v>
      </c>
      <c r="P183" s="103">
        <v>9.43</v>
      </c>
      <c r="Q183" s="103">
        <v>0</v>
      </c>
      <c r="R183" s="103">
        <v>3.89459</v>
      </c>
      <c r="S183" s="104">
        <v>6.9999999999999999E-4</v>
      </c>
      <c r="T183" s="104">
        <f t="shared" si="2"/>
        <v>2.3247061750172746E-4</v>
      </c>
      <c r="U183" s="104">
        <f>R183/'סכום נכסי הקרן'!$C$42</f>
        <v>6.3486861052908785E-6</v>
      </c>
    </row>
    <row r="184" spans="2:21" s="99" customFormat="1">
      <c r="B184" s="102" t="s">
        <v>840</v>
      </c>
      <c r="C184" s="102">
        <v>11583690</v>
      </c>
      <c r="D184" s="102" t="s">
        <v>100</v>
      </c>
      <c r="E184" s="102" t="s">
        <v>123</v>
      </c>
      <c r="F184" s="102" t="s">
        <v>838</v>
      </c>
      <c r="G184" s="102" t="s">
        <v>839</v>
      </c>
      <c r="H184" s="102" t="s">
        <v>220</v>
      </c>
      <c r="I184" s="102" t="s">
        <v>540</v>
      </c>
      <c r="J184" s="102" t="s">
        <v>478</v>
      </c>
      <c r="K184" s="103">
        <v>1.91</v>
      </c>
      <c r="L184" s="102" t="s">
        <v>102</v>
      </c>
      <c r="M184" s="104">
        <v>5.6000000000000001E-2</v>
      </c>
      <c r="N184" s="104">
        <v>4.9299999999999997E-2</v>
      </c>
      <c r="O184" s="103">
        <v>127500</v>
      </c>
      <c r="P184" s="103">
        <f>R184*1000/O184*100</f>
        <v>135.37661845065895</v>
      </c>
      <c r="Q184" s="103">
        <v>47.26</v>
      </c>
      <c r="R184" s="103">
        <f>176.4685-3.81639344262295-0.0469180327868857</f>
        <v>172.60518852459018</v>
      </c>
      <c r="S184" s="104">
        <v>2.8E-3</v>
      </c>
      <c r="T184" s="104">
        <f t="shared" si="2"/>
        <v>1.0302916291654206E-2</v>
      </c>
      <c r="U184" s="104">
        <f>R184/'סכום נכסי הקרן'!$C$42</f>
        <v>2.8136881214381443E-4</v>
      </c>
    </row>
    <row r="185" spans="2:21" s="99" customFormat="1">
      <c r="B185" s="102" t="s">
        <v>841</v>
      </c>
      <c r="C185" s="102" t="s">
        <v>842</v>
      </c>
      <c r="D185" s="102" t="s">
        <v>100</v>
      </c>
      <c r="E185" s="102" t="s">
        <v>123</v>
      </c>
      <c r="F185" s="102" t="s">
        <v>843</v>
      </c>
      <c r="G185" s="102" t="s">
        <v>501</v>
      </c>
      <c r="H185" s="102" t="s">
        <v>220</v>
      </c>
      <c r="I185" s="102" t="s">
        <v>540</v>
      </c>
      <c r="J185" s="102" t="s">
        <v>844</v>
      </c>
      <c r="K185" s="103">
        <v>3.08</v>
      </c>
      <c r="L185" s="102" t="s">
        <v>102</v>
      </c>
      <c r="M185" s="104">
        <v>3.8699999999999998E-2</v>
      </c>
      <c r="N185" s="104">
        <v>5.5599999999999997E-2</v>
      </c>
      <c r="O185" s="103">
        <v>38000.699999999997</v>
      </c>
      <c r="P185" s="103">
        <v>95.24</v>
      </c>
      <c r="Q185" s="103">
        <v>0</v>
      </c>
      <c r="R185" s="103">
        <v>36.191866679999997</v>
      </c>
      <c r="S185" s="104">
        <v>1E-4</v>
      </c>
      <c r="T185" s="104">
        <f t="shared" si="2"/>
        <v>2.1603161297183513E-3</v>
      </c>
      <c r="U185" s="104">
        <f>R185/'סכום נכסי הקרן'!$C$42</f>
        <v>5.8997430054474519E-5</v>
      </c>
    </row>
    <row r="186" spans="2:21" s="99" customFormat="1">
      <c r="B186" s="102" t="s">
        <v>845</v>
      </c>
      <c r="C186" s="102">
        <v>11778490</v>
      </c>
      <c r="D186" s="102" t="s">
        <v>100</v>
      </c>
      <c r="E186" s="102" t="s">
        <v>123</v>
      </c>
      <c r="F186" s="102" t="s">
        <v>793</v>
      </c>
      <c r="G186" s="102" t="s">
        <v>633</v>
      </c>
      <c r="H186" s="102" t="s">
        <v>220</v>
      </c>
      <c r="I186" s="102" t="s">
        <v>540</v>
      </c>
      <c r="J186" s="102" t="s">
        <v>259</v>
      </c>
      <c r="K186" s="103">
        <v>3.1</v>
      </c>
      <c r="L186" s="102" t="s">
        <v>102</v>
      </c>
      <c r="M186" s="104">
        <v>7.1999999999999995E-2</v>
      </c>
      <c r="N186" s="104">
        <v>6.9699999999999998E-2</v>
      </c>
      <c r="O186" s="103">
        <v>71530</v>
      </c>
      <c r="P186" s="103">
        <f>R186*1000/O186*100</f>
        <v>103.968937623329</v>
      </c>
      <c r="Q186" s="103">
        <v>2.5750799999999998</v>
      </c>
      <c r="R186" s="103">
        <f>74.834686-0.465704918032787</f>
        <v>74.36898108196722</v>
      </c>
      <c r="S186" s="104">
        <v>1E-4</v>
      </c>
      <c r="T186" s="104">
        <f t="shared" si="2"/>
        <v>4.4391329909179676E-3</v>
      </c>
      <c r="U186" s="104">
        <f>R186/'סכום נכסי הקרן'!$C$42</f>
        <v>1.2123107101382315E-4</v>
      </c>
    </row>
    <row r="187" spans="2:21" s="99" customFormat="1">
      <c r="B187" s="102" t="s">
        <v>846</v>
      </c>
      <c r="C187" s="102">
        <v>11811220</v>
      </c>
      <c r="D187" s="102" t="s">
        <v>100</v>
      </c>
      <c r="E187" s="102" t="s">
        <v>123</v>
      </c>
      <c r="F187" s="102" t="s">
        <v>793</v>
      </c>
      <c r="G187" s="102" t="s">
        <v>633</v>
      </c>
      <c r="H187" s="102" t="s">
        <v>220</v>
      </c>
      <c r="I187" s="102" t="s">
        <v>540</v>
      </c>
      <c r="J187" s="102" t="s">
        <v>259</v>
      </c>
      <c r="K187" s="103">
        <v>3.36</v>
      </c>
      <c r="L187" s="102" t="s">
        <v>102</v>
      </c>
      <c r="M187" s="104">
        <v>6.2E-2</v>
      </c>
      <c r="N187" s="104">
        <v>7.0000000000000007E-2</v>
      </c>
      <c r="O187" s="103">
        <v>158470</v>
      </c>
      <c r="P187" s="103">
        <f>R187*1000/O187*100</f>
        <v>97.469203903722786</v>
      </c>
      <c r="Q187" s="103">
        <v>0</v>
      </c>
      <c r="R187" s="103">
        <f>156.552513-2.09306557377049</f>
        <v>154.4594474262295</v>
      </c>
      <c r="S187" s="104">
        <v>2.9999999999999997E-4</v>
      </c>
      <c r="T187" s="104">
        <f t="shared" si="2"/>
        <v>9.2197851692093855E-3</v>
      </c>
      <c r="U187" s="104">
        <f>R187/'סכום נכסי הקרן'!$C$42</f>
        <v>2.5178890401962985E-4</v>
      </c>
    </row>
    <row r="188" spans="2:21" s="99" customFormat="1">
      <c r="B188" s="102" t="s">
        <v>847</v>
      </c>
      <c r="C188" s="102" t="s">
        <v>848</v>
      </c>
      <c r="D188" s="102" t="s">
        <v>100</v>
      </c>
      <c r="E188" s="102" t="s">
        <v>123</v>
      </c>
      <c r="F188" s="102" t="s">
        <v>849</v>
      </c>
      <c r="G188" s="102" t="s">
        <v>501</v>
      </c>
      <c r="H188" s="102" t="s">
        <v>220</v>
      </c>
      <c r="I188" s="102" t="s">
        <v>540</v>
      </c>
      <c r="J188" s="102" t="s">
        <v>850</v>
      </c>
      <c r="K188" s="103">
        <v>1.5</v>
      </c>
      <c r="L188" s="102" t="s">
        <v>102</v>
      </c>
      <c r="M188" s="104">
        <v>8.1500000000000003E-2</v>
      </c>
      <c r="N188" s="104">
        <v>7.2800000000000004E-2</v>
      </c>
      <c r="O188" s="103">
        <v>64000</v>
      </c>
      <c r="P188" s="103">
        <v>101.45</v>
      </c>
      <c r="Q188" s="103">
        <v>2.39053</v>
      </c>
      <c r="R188" s="103">
        <v>67.318529999999996</v>
      </c>
      <c r="S188" s="104">
        <v>2.9999999999999997E-4</v>
      </c>
      <c r="T188" s="104">
        <f t="shared" si="2"/>
        <v>4.0182869668973021E-3</v>
      </c>
      <c r="U188" s="104">
        <f>R188/'סכום נכסי הקרן'!$C$42</f>
        <v>1.0973792261563019E-4</v>
      </c>
    </row>
    <row r="189" spans="2:21" s="99" customFormat="1">
      <c r="B189" s="102" t="s">
        <v>851</v>
      </c>
      <c r="C189" s="102" t="s">
        <v>852</v>
      </c>
      <c r="D189" s="102" t="s">
        <v>100</v>
      </c>
      <c r="E189" s="102" t="s">
        <v>123</v>
      </c>
      <c r="F189" s="102" t="s">
        <v>551</v>
      </c>
      <c r="G189" s="102" t="s">
        <v>501</v>
      </c>
      <c r="H189" s="102" t="s">
        <v>220</v>
      </c>
      <c r="I189" s="102" t="s">
        <v>540</v>
      </c>
      <c r="J189" s="102" t="s">
        <v>853</v>
      </c>
      <c r="K189" s="103">
        <v>2.9</v>
      </c>
      <c r="L189" s="102" t="s">
        <v>102</v>
      </c>
      <c r="M189" s="104">
        <v>3.9E-2</v>
      </c>
      <c r="N189" s="104">
        <v>6.9599999999999995E-2</v>
      </c>
      <c r="O189" s="103">
        <v>28000</v>
      </c>
      <c r="P189" s="103">
        <v>92</v>
      </c>
      <c r="Q189" s="103">
        <v>0.61599999999999999</v>
      </c>
      <c r="R189" s="103">
        <v>26.376000000000001</v>
      </c>
      <c r="S189" s="104">
        <v>2.0000000000000001E-4</v>
      </c>
      <c r="T189" s="104">
        <f t="shared" si="2"/>
        <v>1.5744006447984417E-3</v>
      </c>
      <c r="U189" s="104">
        <f>R189/'סכום נכסי הקרן'!$C$42</f>
        <v>4.2996296070485524E-5</v>
      </c>
    </row>
    <row r="190" spans="2:21" s="99" customFormat="1">
      <c r="B190" s="102" t="s">
        <v>854</v>
      </c>
      <c r="C190" s="102" t="s">
        <v>855</v>
      </c>
      <c r="D190" s="102" t="s">
        <v>100</v>
      </c>
      <c r="E190" s="102" t="s">
        <v>123</v>
      </c>
      <c r="F190" s="102" t="s">
        <v>551</v>
      </c>
      <c r="G190" s="102" t="s">
        <v>501</v>
      </c>
      <c r="H190" s="102" t="s">
        <v>220</v>
      </c>
      <c r="I190" s="102" t="s">
        <v>540</v>
      </c>
      <c r="J190" s="102" t="s">
        <v>853</v>
      </c>
      <c r="K190" s="103">
        <v>2.37</v>
      </c>
      <c r="L190" s="102" t="s">
        <v>102</v>
      </c>
      <c r="M190" s="104">
        <v>4.9000000000000002E-2</v>
      </c>
      <c r="N190" s="104">
        <v>0.1115</v>
      </c>
      <c r="O190" s="103">
        <v>30000</v>
      </c>
      <c r="P190" s="103">
        <v>87.17</v>
      </c>
      <c r="Q190" s="103">
        <v>0.73499999999999999</v>
      </c>
      <c r="R190" s="103">
        <v>26.885999999999999</v>
      </c>
      <c r="S190" s="104">
        <v>2.0000000000000001E-4</v>
      </c>
      <c r="T190" s="104">
        <f t="shared" si="2"/>
        <v>1.6048428774662915E-3</v>
      </c>
      <c r="U190" s="104">
        <f>R190/'סכום נכסי הקרן'!$C$42</f>
        <v>4.3827662122803829E-5</v>
      </c>
    </row>
    <row r="191" spans="2:21" s="99" customFormat="1">
      <c r="B191" s="102" t="s">
        <v>856</v>
      </c>
      <c r="C191" s="102" t="s">
        <v>857</v>
      </c>
      <c r="D191" s="102" t="s">
        <v>100</v>
      </c>
      <c r="E191" s="102" t="s">
        <v>123</v>
      </c>
      <c r="F191" s="102" t="s">
        <v>858</v>
      </c>
      <c r="G191" s="102" t="s">
        <v>501</v>
      </c>
      <c r="H191" s="102" t="s">
        <v>220</v>
      </c>
      <c r="I191" s="102" t="s">
        <v>540</v>
      </c>
      <c r="J191" s="102" t="s">
        <v>859</v>
      </c>
      <c r="K191" s="103">
        <v>3.3</v>
      </c>
      <c r="L191" s="102" t="s">
        <v>102</v>
      </c>
      <c r="M191" s="104">
        <v>3.95E-2</v>
      </c>
      <c r="N191" s="104">
        <v>7.4300000000000005E-2</v>
      </c>
      <c r="O191" s="103">
        <v>50000</v>
      </c>
      <c r="P191" s="103">
        <v>89.73</v>
      </c>
      <c r="Q191" s="103">
        <v>0.98750000000000004</v>
      </c>
      <c r="R191" s="103">
        <v>45.852499999999999</v>
      </c>
      <c r="S191" s="104">
        <v>1E-4</v>
      </c>
      <c r="T191" s="104">
        <f t="shared" si="2"/>
        <v>2.736965634122708E-3</v>
      </c>
      <c r="U191" s="104">
        <f>R191/'סכום נכסי הקרן'!$C$42</f>
        <v>7.4745513556715861E-5</v>
      </c>
    </row>
    <row r="192" spans="2:21" s="99" customFormat="1">
      <c r="B192" s="102" t="s">
        <v>860</v>
      </c>
      <c r="C192" s="102" t="s">
        <v>861</v>
      </c>
      <c r="D192" s="102" t="s">
        <v>100</v>
      </c>
      <c r="E192" s="102" t="s">
        <v>123</v>
      </c>
      <c r="F192" s="102" t="s">
        <v>862</v>
      </c>
      <c r="G192" s="102" t="s">
        <v>501</v>
      </c>
      <c r="H192" s="102" t="s">
        <v>220</v>
      </c>
      <c r="I192" s="102" t="s">
        <v>540</v>
      </c>
      <c r="J192" s="102" t="s">
        <v>863</v>
      </c>
      <c r="K192" s="103">
        <v>2.72</v>
      </c>
      <c r="L192" s="102" t="s">
        <v>102</v>
      </c>
      <c r="M192" s="104">
        <v>7.0000000000000007E-2</v>
      </c>
      <c r="N192" s="104">
        <v>9.3600000000000003E-2</v>
      </c>
      <c r="O192" s="103">
        <v>57000</v>
      </c>
      <c r="P192" s="103">
        <v>96.15</v>
      </c>
      <c r="Q192" s="103">
        <v>0</v>
      </c>
      <c r="R192" s="103">
        <v>54.805500000000002</v>
      </c>
      <c r="S192" s="104">
        <v>6.9999999999999999E-4</v>
      </c>
      <c r="T192" s="104">
        <f t="shared" si="2"/>
        <v>3.2713760440741964E-3</v>
      </c>
      <c r="U192" s="104">
        <f>R192/'סכום נכסי הקרן'!$C$42</f>
        <v>8.9340063098687999E-5</v>
      </c>
    </row>
    <row r="193" spans="2:21" s="99" customFormat="1">
      <c r="B193" s="102" t="s">
        <v>864</v>
      </c>
      <c r="C193" s="102" t="s">
        <v>865</v>
      </c>
      <c r="D193" s="102" t="s">
        <v>100</v>
      </c>
      <c r="E193" s="102" t="s">
        <v>123</v>
      </c>
      <c r="F193" s="102" t="s">
        <v>573</v>
      </c>
      <c r="G193" s="102" t="s">
        <v>501</v>
      </c>
      <c r="H193" s="102" t="s">
        <v>220</v>
      </c>
      <c r="I193" s="102" t="s">
        <v>540</v>
      </c>
      <c r="J193" s="102" t="s">
        <v>866</v>
      </c>
      <c r="K193" s="103">
        <v>0.55000000000000004</v>
      </c>
      <c r="L193" s="102" t="s">
        <v>102</v>
      </c>
      <c r="M193" s="104">
        <v>4.6800000000000001E-2</v>
      </c>
      <c r="N193" s="104">
        <v>5.33E-2</v>
      </c>
      <c r="O193" s="103">
        <v>30000</v>
      </c>
      <c r="P193" s="103">
        <v>100.08</v>
      </c>
      <c r="Q193" s="103">
        <v>0</v>
      </c>
      <c r="R193" s="103">
        <v>30.024000000000001</v>
      </c>
      <c r="S193" s="104">
        <v>2.9999999999999997E-4</v>
      </c>
      <c r="T193" s="104">
        <f t="shared" si="2"/>
        <v>1.7921521443520023E-3</v>
      </c>
      <c r="U193" s="104">
        <f>R193/'סכום נכסי הקרן'!$C$42</f>
        <v>4.8943008538832932E-5</v>
      </c>
    </row>
    <row r="194" spans="2:21" s="99" customFormat="1">
      <c r="B194" s="102" t="s">
        <v>867</v>
      </c>
      <c r="C194" s="102" t="s">
        <v>868</v>
      </c>
      <c r="D194" s="102" t="s">
        <v>100</v>
      </c>
      <c r="E194" s="102" t="s">
        <v>123</v>
      </c>
      <c r="F194" s="102" t="s">
        <v>573</v>
      </c>
      <c r="G194" s="102" t="s">
        <v>501</v>
      </c>
      <c r="H194" s="102" t="s">
        <v>220</v>
      </c>
      <c r="I194" s="102" t="s">
        <v>540</v>
      </c>
      <c r="J194" s="102" t="s">
        <v>462</v>
      </c>
      <c r="K194" s="103">
        <v>2.15</v>
      </c>
      <c r="L194" s="102" t="s">
        <v>102</v>
      </c>
      <c r="M194" s="104">
        <v>4.53E-2</v>
      </c>
      <c r="N194" s="104">
        <v>7.0699999999999999E-2</v>
      </c>
      <c r="O194" s="103">
        <v>29000</v>
      </c>
      <c r="P194" s="103">
        <v>96.84</v>
      </c>
      <c r="Q194" s="103">
        <v>0</v>
      </c>
      <c r="R194" s="103">
        <v>28.083600000000001</v>
      </c>
      <c r="S194" s="104">
        <v>1E-4</v>
      </c>
      <c r="T194" s="104">
        <f t="shared" si="2"/>
        <v>1.6763284026486776E-3</v>
      </c>
      <c r="U194" s="104">
        <f>R194/'סכום נכסי הקרן'!$C$42</f>
        <v>4.5779905229188934E-5</v>
      </c>
    </row>
    <row r="195" spans="2:21" s="99" customFormat="1">
      <c r="B195" s="102" t="s">
        <v>869</v>
      </c>
      <c r="C195" s="102" t="s">
        <v>870</v>
      </c>
      <c r="D195" s="102" t="s">
        <v>100</v>
      </c>
      <c r="E195" s="102" t="s">
        <v>123</v>
      </c>
      <c r="F195" s="102" t="s">
        <v>573</v>
      </c>
      <c r="G195" s="102" t="s">
        <v>501</v>
      </c>
      <c r="H195" s="102" t="s">
        <v>220</v>
      </c>
      <c r="I195" s="102" t="s">
        <v>540</v>
      </c>
      <c r="J195" s="102" t="s">
        <v>871</v>
      </c>
      <c r="K195" s="103">
        <v>3.26</v>
      </c>
      <c r="L195" s="102" t="s">
        <v>102</v>
      </c>
      <c r="M195" s="104">
        <v>4.4999999999999998E-2</v>
      </c>
      <c r="N195" s="104">
        <v>9.9299999999999999E-2</v>
      </c>
      <c r="O195" s="103">
        <v>95000</v>
      </c>
      <c r="P195" s="103">
        <v>85</v>
      </c>
      <c r="Q195" s="103">
        <v>0</v>
      </c>
      <c r="R195" s="103">
        <v>80.75</v>
      </c>
      <c r="S195" s="104">
        <v>8.9999999999999998E-4</v>
      </c>
      <c r="T195" s="104">
        <f t="shared" si="2"/>
        <v>4.8200201724095454E-3</v>
      </c>
      <c r="U195" s="104">
        <f>R195/'סכום נכסי הקרן'!$C$42</f>
        <v>1.3163295828373165E-4</v>
      </c>
    </row>
    <row r="196" spans="2:21" s="99" customFormat="1">
      <c r="B196" s="102" t="s">
        <v>872</v>
      </c>
      <c r="C196" s="102" t="s">
        <v>873</v>
      </c>
      <c r="D196" s="102" t="s">
        <v>100</v>
      </c>
      <c r="E196" s="102" t="s">
        <v>123</v>
      </c>
      <c r="F196" s="102" t="s">
        <v>874</v>
      </c>
      <c r="G196" s="102" t="s">
        <v>782</v>
      </c>
      <c r="H196" s="102" t="s">
        <v>220</v>
      </c>
      <c r="I196" s="102" t="s">
        <v>540</v>
      </c>
      <c r="J196" s="102" t="s">
        <v>439</v>
      </c>
      <c r="K196" s="103">
        <v>3.6</v>
      </c>
      <c r="L196" s="102" t="s">
        <v>102</v>
      </c>
      <c r="M196" s="104">
        <v>5.2999999999999999E-2</v>
      </c>
      <c r="N196" s="104">
        <v>7.1499999999999994E-2</v>
      </c>
      <c r="O196" s="103">
        <v>70000</v>
      </c>
      <c r="P196" s="103">
        <v>94.08</v>
      </c>
      <c r="Q196" s="103">
        <v>1.855</v>
      </c>
      <c r="R196" s="103">
        <v>67.710999999999999</v>
      </c>
      <c r="S196" s="104">
        <v>2.9999999999999997E-4</v>
      </c>
      <c r="T196" s="104">
        <f t="shared" si="2"/>
        <v>4.04171375720152E-3</v>
      </c>
      <c r="U196" s="104">
        <f>R196/'סכום נכסי הקרן'!$C$42</f>
        <v>1.1037769954612698E-4</v>
      </c>
    </row>
    <row r="197" spans="2:21" s="99" customFormat="1">
      <c r="B197" s="102" t="s">
        <v>875</v>
      </c>
      <c r="C197" s="102" t="s">
        <v>876</v>
      </c>
      <c r="D197" s="102" t="s">
        <v>100</v>
      </c>
      <c r="E197" s="102" t="s">
        <v>123</v>
      </c>
      <c r="F197" s="102" t="s">
        <v>877</v>
      </c>
      <c r="G197" s="102" t="s">
        <v>347</v>
      </c>
      <c r="H197" s="102" t="s">
        <v>220</v>
      </c>
      <c r="I197" s="102" t="s">
        <v>540</v>
      </c>
      <c r="J197" s="102" t="s">
        <v>878</v>
      </c>
      <c r="K197" s="103">
        <v>4.33</v>
      </c>
      <c r="L197" s="102" t="s">
        <v>102</v>
      </c>
      <c r="M197" s="104">
        <v>7.4999999999999997E-2</v>
      </c>
      <c r="N197" s="104">
        <v>8.5999999999999993E-2</v>
      </c>
      <c r="O197" s="103">
        <v>148072.07</v>
      </c>
      <c r="P197" s="103">
        <v>97.8</v>
      </c>
      <c r="Q197" s="103">
        <v>0</v>
      </c>
      <c r="R197" s="103">
        <v>144.81448445999999</v>
      </c>
      <c r="S197" s="104">
        <v>2.9999999999999997E-4</v>
      </c>
      <c r="T197" s="104">
        <f t="shared" si="2"/>
        <v>8.6440710384432014E-3</v>
      </c>
      <c r="U197" s="104">
        <f>R197/'סכום נכסי הקרן'!$C$42</f>
        <v>2.3606636522357008E-4</v>
      </c>
    </row>
    <row r="198" spans="2:21" s="99" customFormat="1">
      <c r="B198" s="102" t="s">
        <v>879</v>
      </c>
      <c r="C198" s="102" t="s">
        <v>880</v>
      </c>
      <c r="D198" s="102" t="s">
        <v>100</v>
      </c>
      <c r="E198" s="102" t="s">
        <v>123</v>
      </c>
      <c r="F198" s="102" t="s">
        <v>881</v>
      </c>
      <c r="G198" s="102" t="s">
        <v>624</v>
      </c>
      <c r="H198" s="102" t="s">
        <v>220</v>
      </c>
      <c r="I198" s="102" t="s">
        <v>540</v>
      </c>
      <c r="J198" s="102" t="s">
        <v>859</v>
      </c>
      <c r="K198" s="103">
        <v>2.93</v>
      </c>
      <c r="L198" s="102" t="s">
        <v>102</v>
      </c>
      <c r="M198" s="104">
        <v>1.9900000000000001E-2</v>
      </c>
      <c r="N198" s="104">
        <v>5.5399999999999998E-2</v>
      </c>
      <c r="O198" s="103">
        <v>74000</v>
      </c>
      <c r="P198" s="103">
        <v>90.48</v>
      </c>
      <c r="Q198" s="103">
        <v>0.73629999999999995</v>
      </c>
      <c r="R198" s="103">
        <v>67.691500000000005</v>
      </c>
      <c r="S198" s="104">
        <v>5.0000000000000001E-4</v>
      </c>
      <c r="T198" s="104">
        <f t="shared" si="2"/>
        <v>4.0405497894818671E-3</v>
      </c>
      <c r="U198" s="104">
        <f>R198/'סכום נכסי הקרן'!$C$42</f>
        <v>1.1034591202059717E-4</v>
      </c>
    </row>
    <row r="199" spans="2:21" s="99" customFormat="1">
      <c r="B199" s="102" t="s">
        <v>882</v>
      </c>
      <c r="C199" s="102" t="s">
        <v>883</v>
      </c>
      <c r="D199" s="102" t="s">
        <v>100</v>
      </c>
      <c r="E199" s="102" t="s">
        <v>123</v>
      </c>
      <c r="F199" s="102" t="s">
        <v>884</v>
      </c>
      <c r="G199" s="102" t="s">
        <v>629</v>
      </c>
      <c r="H199" s="102" t="s">
        <v>220</v>
      </c>
      <c r="I199" s="102" t="s">
        <v>540</v>
      </c>
      <c r="J199" s="102" t="s">
        <v>885</v>
      </c>
      <c r="K199" s="103">
        <v>0</v>
      </c>
      <c r="L199" s="102" t="s">
        <v>102</v>
      </c>
      <c r="M199" s="104">
        <v>2.9000000000000001E-2</v>
      </c>
      <c r="N199" s="104">
        <v>1.2081999999999999</v>
      </c>
      <c r="O199" s="103">
        <v>47000.4</v>
      </c>
      <c r="P199" s="103">
        <v>101.25</v>
      </c>
      <c r="Q199" s="103">
        <v>0</v>
      </c>
      <c r="R199" s="103">
        <v>47.587904999999999</v>
      </c>
      <c r="S199" s="104">
        <v>1.5E-3</v>
      </c>
      <c r="T199" s="104">
        <f t="shared" si="2"/>
        <v>2.8405530905598647E-3</v>
      </c>
      <c r="U199" s="104">
        <f>R199/'סכום נכסי הקרן'!$C$42</f>
        <v>7.7574448466565763E-5</v>
      </c>
    </row>
    <row r="200" spans="2:21" s="99" customFormat="1">
      <c r="B200" s="102" t="s">
        <v>888</v>
      </c>
      <c r="C200" s="102">
        <v>5390273</v>
      </c>
      <c r="D200" s="102" t="s">
        <v>100</v>
      </c>
      <c r="E200" s="102" t="s">
        <v>123</v>
      </c>
      <c r="F200" s="102" t="s">
        <v>886</v>
      </c>
      <c r="G200" s="102" t="s">
        <v>501</v>
      </c>
      <c r="H200" s="102" t="s">
        <v>220</v>
      </c>
      <c r="I200" s="102" t="s">
        <v>540</v>
      </c>
      <c r="J200" s="102" t="s">
        <v>887</v>
      </c>
      <c r="K200" s="103">
        <v>0</v>
      </c>
      <c r="L200" s="102" t="s">
        <v>102</v>
      </c>
      <c r="M200" s="104">
        <v>0</v>
      </c>
      <c r="N200" s="104">
        <v>0</v>
      </c>
      <c r="O200" s="103">
        <v>50000</v>
      </c>
      <c r="P200" s="103">
        <f>R200*1000/O200*100</f>
        <v>98.38</v>
      </c>
      <c r="Q200" s="103">
        <v>0</v>
      </c>
      <c r="R200" s="103">
        <f>49190/1000</f>
        <v>49.19</v>
      </c>
      <c r="S200" s="104">
        <v>0</v>
      </c>
      <c r="T200" s="104">
        <f t="shared" si="2"/>
        <v>2.9361831861402544E-3</v>
      </c>
      <c r="U200" s="104">
        <f>R200/'סכום נכסי הקרן'!$C$42</f>
        <v>8.0186070810857701E-5</v>
      </c>
    </row>
    <row r="201" spans="2:21" s="99" customFormat="1">
      <c r="B201" s="102" t="s">
        <v>888</v>
      </c>
      <c r="C201" s="102">
        <v>53902730</v>
      </c>
      <c r="D201" s="102" t="s">
        <v>100</v>
      </c>
      <c r="E201" s="102" t="s">
        <v>123</v>
      </c>
      <c r="F201" s="102" t="s">
        <v>886</v>
      </c>
      <c r="G201" s="102" t="s">
        <v>501</v>
      </c>
      <c r="H201" s="102" t="s">
        <v>220</v>
      </c>
      <c r="I201" s="102" t="s">
        <v>540</v>
      </c>
      <c r="J201" s="102" t="s">
        <v>887</v>
      </c>
      <c r="K201" s="103">
        <v>2.31</v>
      </c>
      <c r="L201" s="102" t="s">
        <v>102</v>
      </c>
      <c r="M201" s="104">
        <v>4.48E-2</v>
      </c>
      <c r="N201" s="104">
        <v>6.2E-2</v>
      </c>
      <c r="O201" s="103">
        <v>15000</v>
      </c>
      <c r="P201" s="103">
        <f>R201*1000/O201*100</f>
        <v>98.120437158469997</v>
      </c>
      <c r="Q201" s="103">
        <v>0</v>
      </c>
      <c r="R201" s="103">
        <f>14718.0655737705/1000</f>
        <v>14.718065573770501</v>
      </c>
      <c r="S201" s="104">
        <v>4.0000000000000002E-4</v>
      </c>
      <c r="T201" s="104">
        <f t="shared" si="2"/>
        <v>8.7853093454390448E-4</v>
      </c>
      <c r="U201" s="104">
        <f>R201/'סכום נכסי הקרן'!$C$42</f>
        <v>2.3992353085936336E-5</v>
      </c>
    </row>
    <row r="202" spans="2:21" s="99" customFormat="1">
      <c r="B202" s="98" t="s">
        <v>292</v>
      </c>
      <c r="K202" s="100">
        <v>1.37</v>
      </c>
      <c r="N202" s="101">
        <v>6.3500000000000001E-2</v>
      </c>
      <c r="O202" s="100">
        <v>1523263.29</v>
      </c>
      <c r="Q202" s="100">
        <v>35.510840000000002</v>
      </c>
      <c r="R202" s="100">
        <v>1472.7609606369999</v>
      </c>
      <c r="T202" s="101">
        <f t="shared" si="2"/>
        <v>8.7910062407524456E-2</v>
      </c>
      <c r="U202" s="101">
        <f>R202/'סכום נכסי הקרן'!$C$42</f>
        <v>2.4007911095162695E-3</v>
      </c>
    </row>
    <row r="203" spans="2:21" s="99" customFormat="1">
      <c r="B203" s="102" t="s">
        <v>889</v>
      </c>
      <c r="C203" s="102" t="s">
        <v>890</v>
      </c>
      <c r="D203" s="102" t="s">
        <v>100</v>
      </c>
      <c r="E203" s="102" t="s">
        <v>123</v>
      </c>
      <c r="F203" s="102" t="s">
        <v>297</v>
      </c>
      <c r="G203" s="102" t="s">
        <v>298</v>
      </c>
      <c r="H203" s="102" t="s">
        <v>206</v>
      </c>
      <c r="I203" s="102" t="s">
        <v>207</v>
      </c>
      <c r="J203" s="102" t="s">
        <v>641</v>
      </c>
      <c r="K203" s="103">
        <v>0.64</v>
      </c>
      <c r="L203" s="102" t="s">
        <v>102</v>
      </c>
      <c r="M203" s="104">
        <v>2.9000000000000001E-2</v>
      </c>
      <c r="N203" s="104">
        <v>5.8400000000000001E-2</v>
      </c>
      <c r="O203" s="103">
        <v>580000</v>
      </c>
      <c r="P203" s="103">
        <v>96.39</v>
      </c>
      <c r="Q203" s="103">
        <v>0</v>
      </c>
      <c r="R203" s="103">
        <v>559.06200000000001</v>
      </c>
      <c r="S203" s="104">
        <v>4.0000000000000002E-4</v>
      </c>
      <c r="T203" s="104">
        <f t="shared" si="2"/>
        <v>3.3370775450496909E-2</v>
      </c>
      <c r="U203" s="104">
        <f>R203/'סכום נכסי הקרן'!$C$42</f>
        <v>9.1134346655132612E-4</v>
      </c>
    </row>
    <row r="204" spans="2:21" s="99" customFormat="1">
      <c r="B204" s="102" t="s">
        <v>891</v>
      </c>
      <c r="C204" s="102" t="s">
        <v>892</v>
      </c>
      <c r="D204" s="102" t="s">
        <v>100</v>
      </c>
      <c r="E204" s="102" t="s">
        <v>123</v>
      </c>
      <c r="F204" s="102" t="s">
        <v>297</v>
      </c>
      <c r="G204" s="102" t="s">
        <v>298</v>
      </c>
      <c r="H204" s="102" t="s">
        <v>206</v>
      </c>
      <c r="I204" s="102" t="s">
        <v>207</v>
      </c>
      <c r="J204" s="102" t="s">
        <v>893</v>
      </c>
      <c r="K204" s="103">
        <v>3.12</v>
      </c>
      <c r="L204" s="102" t="s">
        <v>102</v>
      </c>
      <c r="M204" s="104">
        <v>3.15E-2</v>
      </c>
      <c r="N204" s="104">
        <v>3.7999999999999999E-2</v>
      </c>
      <c r="O204" s="103">
        <v>75000</v>
      </c>
      <c r="P204" s="103">
        <v>100.51</v>
      </c>
      <c r="Q204" s="103">
        <v>0</v>
      </c>
      <c r="R204" s="103">
        <v>75.382499999999993</v>
      </c>
      <c r="S204" s="104">
        <v>2.9999999999999997E-4</v>
      </c>
      <c r="T204" s="104">
        <f t="shared" ref="T204:T245" si="3">R204/$R$11</f>
        <v>4.4996305962434991E-3</v>
      </c>
      <c r="U204" s="104">
        <f>R204/'סכום נכסי הקרן'!$C$42</f>
        <v>1.2288323811546006E-4</v>
      </c>
    </row>
    <row r="205" spans="2:21" s="99" customFormat="1">
      <c r="B205" s="102" t="s">
        <v>894</v>
      </c>
      <c r="C205" s="102" t="s">
        <v>895</v>
      </c>
      <c r="D205" s="102" t="s">
        <v>100</v>
      </c>
      <c r="E205" s="102" t="s">
        <v>123</v>
      </c>
      <c r="F205" s="102" t="s">
        <v>896</v>
      </c>
      <c r="G205" s="102" t="s">
        <v>633</v>
      </c>
      <c r="H205" s="102" t="s">
        <v>367</v>
      </c>
      <c r="I205" s="102" t="s">
        <v>207</v>
      </c>
      <c r="J205" s="102" t="s">
        <v>897</v>
      </c>
      <c r="K205" s="103">
        <v>4.12</v>
      </c>
      <c r="L205" s="102" t="s">
        <v>102</v>
      </c>
      <c r="M205" s="104">
        <v>3.7699999999999997E-2</v>
      </c>
      <c r="N205" s="104">
        <v>6.6799999999999998E-2</v>
      </c>
      <c r="O205" s="103">
        <v>8911.93</v>
      </c>
      <c r="P205" s="103">
        <v>92.89</v>
      </c>
      <c r="Q205" s="103">
        <v>0</v>
      </c>
      <c r="R205" s="103">
        <v>8.2782917769999997</v>
      </c>
      <c r="S205" s="104">
        <v>1E-4</v>
      </c>
      <c r="T205" s="104">
        <f t="shared" si="3"/>
        <v>4.9413663601525777E-4</v>
      </c>
      <c r="U205" s="104">
        <f>R205/'סכום נכסי הקרן'!$C$42</f>
        <v>1.3494687754085446E-5</v>
      </c>
    </row>
    <row r="206" spans="2:21" s="99" customFormat="1">
      <c r="B206" s="102" t="s">
        <v>898</v>
      </c>
      <c r="C206" s="102" t="s">
        <v>899</v>
      </c>
      <c r="D206" s="102" t="s">
        <v>100</v>
      </c>
      <c r="E206" s="102" t="s">
        <v>123</v>
      </c>
      <c r="F206" s="102" t="s">
        <v>896</v>
      </c>
      <c r="G206" s="102" t="s">
        <v>633</v>
      </c>
      <c r="H206" s="102" t="s">
        <v>367</v>
      </c>
      <c r="I206" s="102" t="s">
        <v>207</v>
      </c>
      <c r="J206" s="102" t="s">
        <v>900</v>
      </c>
      <c r="K206" s="103">
        <v>1.45</v>
      </c>
      <c r="L206" s="102" t="s">
        <v>102</v>
      </c>
      <c r="M206" s="104">
        <v>3.49E-2</v>
      </c>
      <c r="N206" s="104">
        <v>6.8000000000000005E-2</v>
      </c>
      <c r="O206" s="103">
        <v>177000.27</v>
      </c>
      <c r="P206" s="103">
        <v>93.84</v>
      </c>
      <c r="Q206" s="103">
        <v>0</v>
      </c>
      <c r="R206" s="103">
        <v>166.09705336799999</v>
      </c>
      <c r="S206" s="104">
        <v>2.0000000000000001E-4</v>
      </c>
      <c r="T206" s="104">
        <f t="shared" si="3"/>
        <v>9.914441458966498E-3</v>
      </c>
      <c r="U206" s="104">
        <f>R206/'סכום נכסי הקרן'!$C$42</f>
        <v>2.707597089416804E-4</v>
      </c>
    </row>
    <row r="207" spans="2:21" s="99" customFormat="1">
      <c r="B207" s="102" t="s">
        <v>901</v>
      </c>
      <c r="C207" s="102" t="s">
        <v>902</v>
      </c>
      <c r="D207" s="102" t="s">
        <v>100</v>
      </c>
      <c r="E207" s="102" t="s">
        <v>123</v>
      </c>
      <c r="F207" s="102" t="s">
        <v>903</v>
      </c>
      <c r="G207" s="102" t="s">
        <v>633</v>
      </c>
      <c r="H207" s="102" t="s">
        <v>427</v>
      </c>
      <c r="I207" s="102" t="s">
        <v>150</v>
      </c>
      <c r="J207" s="102" t="s">
        <v>904</v>
      </c>
      <c r="K207" s="103">
        <v>3.43</v>
      </c>
      <c r="L207" s="102" t="s">
        <v>102</v>
      </c>
      <c r="M207" s="104">
        <v>5.4800000000000001E-2</v>
      </c>
      <c r="N207" s="104">
        <v>7.0599999999999996E-2</v>
      </c>
      <c r="O207" s="103">
        <v>35125.58</v>
      </c>
      <c r="P207" s="103">
        <v>95.98</v>
      </c>
      <c r="Q207" s="103">
        <v>0</v>
      </c>
      <c r="R207" s="103">
        <v>33.713531684000003</v>
      </c>
      <c r="S207" s="104">
        <v>2.0000000000000001E-4</v>
      </c>
      <c r="T207" s="104">
        <f t="shared" si="3"/>
        <v>2.0123826972142213E-3</v>
      </c>
      <c r="U207" s="104">
        <f>R207/'סכום נכסי הקרן'!$C$42</f>
        <v>5.4957423031049381E-5</v>
      </c>
    </row>
    <row r="208" spans="2:21" s="99" customFormat="1">
      <c r="B208" s="102" t="s">
        <v>905</v>
      </c>
      <c r="C208" s="102" t="s">
        <v>906</v>
      </c>
      <c r="D208" s="102" t="s">
        <v>100</v>
      </c>
      <c r="E208" s="102" t="s">
        <v>123</v>
      </c>
      <c r="F208" s="102" t="s">
        <v>907</v>
      </c>
      <c r="G208" s="102" t="s">
        <v>129</v>
      </c>
      <c r="H208" s="102" t="s">
        <v>408</v>
      </c>
      <c r="I208" s="102" t="s">
        <v>207</v>
      </c>
      <c r="J208" s="102" t="s">
        <v>562</v>
      </c>
      <c r="K208" s="103">
        <v>1.93</v>
      </c>
      <c r="L208" s="102" t="s">
        <v>102</v>
      </c>
      <c r="M208" s="104">
        <v>3.3700000000000001E-2</v>
      </c>
      <c r="N208" s="104">
        <v>6.4000000000000001E-2</v>
      </c>
      <c r="O208" s="103">
        <v>84000.19</v>
      </c>
      <c r="P208" s="103">
        <v>94.5</v>
      </c>
      <c r="Q208" s="103">
        <v>29.743580000000001</v>
      </c>
      <c r="R208" s="103">
        <v>109.12375955</v>
      </c>
      <c r="S208" s="104">
        <v>4.0000000000000002E-4</v>
      </c>
      <c r="T208" s="104">
        <f t="shared" si="3"/>
        <v>6.5136683878658673E-3</v>
      </c>
      <c r="U208" s="104">
        <f>R208/'סכום נכסי הקרן'!$C$42</f>
        <v>1.7788586115924599E-4</v>
      </c>
    </row>
    <row r="209" spans="2:21" s="99" customFormat="1">
      <c r="B209" s="102" t="s">
        <v>908</v>
      </c>
      <c r="C209" s="102" t="s">
        <v>909</v>
      </c>
      <c r="D209" s="102" t="s">
        <v>100</v>
      </c>
      <c r="E209" s="102" t="s">
        <v>123</v>
      </c>
      <c r="F209" s="102" t="s">
        <v>910</v>
      </c>
      <c r="G209" s="102" t="s">
        <v>482</v>
      </c>
      <c r="H209" s="102" t="s">
        <v>427</v>
      </c>
      <c r="I209" s="102" t="s">
        <v>150</v>
      </c>
      <c r="J209" s="102" t="s">
        <v>911</v>
      </c>
      <c r="K209" s="103">
        <v>3.82</v>
      </c>
      <c r="L209" s="102" t="s">
        <v>102</v>
      </c>
      <c r="M209" s="104">
        <v>4.2999999999999997E-2</v>
      </c>
      <c r="N209" s="104">
        <v>0.1133</v>
      </c>
      <c r="O209" s="103">
        <v>10509.86</v>
      </c>
      <c r="P209" s="103">
        <v>78.209999999999994</v>
      </c>
      <c r="Q209" s="103">
        <v>0</v>
      </c>
      <c r="R209" s="103">
        <v>8.2197615059999993</v>
      </c>
      <c r="S209" s="104">
        <v>0</v>
      </c>
      <c r="T209" s="104">
        <f t="shared" si="3"/>
        <v>4.9064292596056301E-4</v>
      </c>
      <c r="U209" s="104">
        <f>R209/'סכום נכסי הקרן'!$C$42</f>
        <v>1.3399275831845464E-5</v>
      </c>
    </row>
    <row r="210" spans="2:21" s="99" customFormat="1">
      <c r="B210" s="102" t="s">
        <v>912</v>
      </c>
      <c r="C210" s="102" t="s">
        <v>913</v>
      </c>
      <c r="D210" s="102" t="s">
        <v>100</v>
      </c>
      <c r="E210" s="102" t="s">
        <v>123</v>
      </c>
      <c r="F210" s="102" t="s">
        <v>914</v>
      </c>
      <c r="G210" s="102" t="s">
        <v>633</v>
      </c>
      <c r="H210" s="102" t="s">
        <v>443</v>
      </c>
      <c r="I210" s="102" t="s">
        <v>150</v>
      </c>
      <c r="J210" s="102" t="s">
        <v>234</v>
      </c>
      <c r="K210" s="103">
        <v>3.76</v>
      </c>
      <c r="L210" s="102" t="s">
        <v>102</v>
      </c>
      <c r="M210" s="104">
        <v>4.6899999999999997E-2</v>
      </c>
      <c r="N210" s="104">
        <v>8.3299999999999999E-2</v>
      </c>
      <c r="O210" s="103">
        <v>140000</v>
      </c>
      <c r="P210" s="103">
        <v>89.22</v>
      </c>
      <c r="Q210" s="103">
        <v>0</v>
      </c>
      <c r="R210" s="103">
        <v>124.908</v>
      </c>
      <c r="S210" s="104">
        <v>1E-4</v>
      </c>
      <c r="T210" s="104">
        <f t="shared" si="3"/>
        <v>7.4558399962270155E-3</v>
      </c>
      <c r="U210" s="104">
        <f>R210/'סכום נכסי הקרן'!$C$42</f>
        <v>2.0361621737838208E-4</v>
      </c>
    </row>
    <row r="211" spans="2:21" s="99" customFormat="1">
      <c r="B211" s="102" t="s">
        <v>915</v>
      </c>
      <c r="C211" s="102" t="s">
        <v>916</v>
      </c>
      <c r="D211" s="102" t="s">
        <v>100</v>
      </c>
      <c r="E211" s="102" t="s">
        <v>123</v>
      </c>
      <c r="F211" s="102" t="s">
        <v>917</v>
      </c>
      <c r="G211" s="102" t="s">
        <v>347</v>
      </c>
      <c r="H211" s="102" t="s">
        <v>486</v>
      </c>
      <c r="I211" s="102" t="s">
        <v>207</v>
      </c>
      <c r="J211" s="102" t="s">
        <v>280</v>
      </c>
      <c r="K211" s="103">
        <v>0.5</v>
      </c>
      <c r="L211" s="102" t="s">
        <v>102</v>
      </c>
      <c r="M211" s="104">
        <v>6.7000000000000004E-2</v>
      </c>
      <c r="N211" s="104">
        <v>6.3100000000000003E-2</v>
      </c>
      <c r="O211" s="103">
        <v>190000.34</v>
      </c>
      <c r="P211" s="103">
        <v>90.97</v>
      </c>
      <c r="Q211" s="103">
        <v>5.7672600000000003</v>
      </c>
      <c r="R211" s="103">
        <v>178.610569298</v>
      </c>
      <c r="S211" s="104">
        <v>5.0000000000000001E-4</v>
      </c>
      <c r="T211" s="104">
        <f t="shared" si="3"/>
        <v>1.0661381387268272E-2</v>
      </c>
      <c r="U211" s="104">
        <f>R211/'סכום נכסי הקרן'!$C$42</f>
        <v>2.9115836058745754E-4</v>
      </c>
    </row>
    <row r="212" spans="2:21" s="99" customFormat="1">
      <c r="B212" s="102" t="s">
        <v>918</v>
      </c>
      <c r="C212" s="102" t="s">
        <v>919</v>
      </c>
      <c r="D212" s="102" t="s">
        <v>100</v>
      </c>
      <c r="E212" s="102" t="s">
        <v>123</v>
      </c>
      <c r="F212" s="102" t="s">
        <v>920</v>
      </c>
      <c r="G212" s="102" t="s">
        <v>438</v>
      </c>
      <c r="H212" s="102" t="s">
        <v>486</v>
      </c>
      <c r="I212" s="102" t="s">
        <v>207</v>
      </c>
      <c r="J212" s="102" t="s">
        <v>900</v>
      </c>
      <c r="K212" s="103">
        <v>0.95</v>
      </c>
      <c r="L212" s="102" t="s">
        <v>102</v>
      </c>
      <c r="M212" s="104">
        <v>5.2499999999999998E-2</v>
      </c>
      <c r="N212" s="104">
        <v>6.13E-2</v>
      </c>
      <c r="O212" s="103">
        <v>118000.74</v>
      </c>
      <c r="P212" s="103">
        <v>91.02</v>
      </c>
      <c r="Q212" s="103">
        <v>0</v>
      </c>
      <c r="R212" s="103">
        <v>107.40427354800001</v>
      </c>
      <c r="S212" s="104">
        <v>2.0000000000000001E-4</v>
      </c>
      <c r="T212" s="104">
        <f t="shared" si="3"/>
        <v>6.4110311468031323E-3</v>
      </c>
      <c r="U212" s="104">
        <f>R212/'סכום נכסי הקרן'!$C$42</f>
        <v>1.7508287627787477E-4</v>
      </c>
    </row>
    <row r="213" spans="2:21" s="99" customFormat="1">
      <c r="B213" s="102" t="s">
        <v>921</v>
      </c>
      <c r="C213" s="102" t="s">
        <v>922</v>
      </c>
      <c r="D213" s="102" t="s">
        <v>100</v>
      </c>
      <c r="E213" s="102" t="s">
        <v>123</v>
      </c>
      <c r="F213" s="102" t="s">
        <v>923</v>
      </c>
      <c r="G213" s="102" t="s">
        <v>466</v>
      </c>
      <c r="H213" s="102" t="s">
        <v>509</v>
      </c>
      <c r="I213" s="102" t="s">
        <v>207</v>
      </c>
      <c r="J213" s="102" t="s">
        <v>494</v>
      </c>
      <c r="K213" s="103">
        <v>0.95</v>
      </c>
      <c r="L213" s="102" t="s">
        <v>102</v>
      </c>
      <c r="M213" s="104">
        <v>3.8300000000000001E-2</v>
      </c>
      <c r="N213" s="104">
        <v>7.4099999999999999E-2</v>
      </c>
      <c r="O213" s="103">
        <v>92714.38</v>
      </c>
      <c r="P213" s="103">
        <v>96.87</v>
      </c>
      <c r="Q213" s="103">
        <v>0</v>
      </c>
      <c r="R213" s="103">
        <v>89.812419906000002</v>
      </c>
      <c r="S213" s="104">
        <v>2.9999999999999997E-4</v>
      </c>
      <c r="T213" s="104">
        <f t="shared" si="3"/>
        <v>5.3609619279236737E-3</v>
      </c>
      <c r="U213" s="104">
        <f>R213/'סכום נכסי הקרן'!$C$42</f>
        <v>1.4640587644393176E-4</v>
      </c>
    </row>
    <row r="214" spans="2:21" s="99" customFormat="1">
      <c r="B214" s="102" t="s">
        <v>924</v>
      </c>
      <c r="C214" s="102" t="s">
        <v>925</v>
      </c>
      <c r="D214" s="102" t="s">
        <v>100</v>
      </c>
      <c r="E214" s="102" t="s">
        <v>123</v>
      </c>
      <c r="F214" s="102" t="s">
        <v>926</v>
      </c>
      <c r="G214" s="102" t="s">
        <v>633</v>
      </c>
      <c r="H214" s="102" t="s">
        <v>220</v>
      </c>
      <c r="I214" s="102" t="s">
        <v>540</v>
      </c>
      <c r="J214" s="102" t="s">
        <v>927</v>
      </c>
      <c r="K214" s="103">
        <v>3.55</v>
      </c>
      <c r="L214" s="102" t="s">
        <v>102</v>
      </c>
      <c r="M214" s="104">
        <v>5.7000000000000002E-2</v>
      </c>
      <c r="N214" s="104">
        <v>7.9500000000000001E-2</v>
      </c>
      <c r="O214" s="103">
        <v>12000</v>
      </c>
      <c r="P214" s="103">
        <v>101.24</v>
      </c>
      <c r="Q214" s="103">
        <v>0</v>
      </c>
      <c r="R214" s="103">
        <v>12.1488</v>
      </c>
      <c r="S214" s="104">
        <v>0</v>
      </c>
      <c r="T214" s="104">
        <f t="shared" si="3"/>
        <v>7.2516979653955524E-4</v>
      </c>
      <c r="U214" s="104">
        <f>R214/'סכום נכסי הקרן'!$C$42</f>
        <v>1.9804117443930637E-5</v>
      </c>
    </row>
    <row r="215" spans="2:21" s="99" customFormat="1">
      <c r="B215" s="98" t="s">
        <v>928</v>
      </c>
      <c r="K215" s="100">
        <v>0</v>
      </c>
      <c r="N215" s="101">
        <v>0</v>
      </c>
      <c r="O215" s="100">
        <v>0</v>
      </c>
      <c r="Q215" s="100">
        <v>0</v>
      </c>
      <c r="R215" s="100">
        <v>0</v>
      </c>
      <c r="T215" s="101">
        <f t="shared" si="3"/>
        <v>0</v>
      </c>
      <c r="U215" s="101">
        <f>R215/'סכום נכסי הקרן'!$C$42</f>
        <v>0</v>
      </c>
    </row>
    <row r="216" spans="2:21" s="99" customFormat="1">
      <c r="B216" s="102" t="s">
        <v>220</v>
      </c>
      <c r="C216" s="102" t="s">
        <v>220</v>
      </c>
      <c r="G216" s="102" t="s">
        <v>220</v>
      </c>
      <c r="H216" s="102" t="s">
        <v>220</v>
      </c>
      <c r="K216" s="103">
        <v>0</v>
      </c>
      <c r="L216" s="102" t="s">
        <v>220</v>
      </c>
      <c r="M216" s="104">
        <v>0</v>
      </c>
      <c r="N216" s="104">
        <v>0</v>
      </c>
      <c r="O216" s="103">
        <v>0</v>
      </c>
      <c r="P216" s="103">
        <v>0</v>
      </c>
      <c r="R216" s="103">
        <v>0</v>
      </c>
      <c r="S216" s="104">
        <v>0</v>
      </c>
      <c r="T216" s="104">
        <f t="shared" si="3"/>
        <v>0</v>
      </c>
      <c r="U216" s="104">
        <f>R216/'סכום נכסי הקרן'!$C$42</f>
        <v>0</v>
      </c>
    </row>
    <row r="217" spans="2:21" s="99" customFormat="1">
      <c r="B217" s="98" t="s">
        <v>226</v>
      </c>
      <c r="K217" s="100">
        <v>5.04</v>
      </c>
      <c r="N217" s="101">
        <v>7.2599999999999998E-2</v>
      </c>
      <c r="O217" s="100">
        <v>320000</v>
      </c>
      <c r="Q217" s="100">
        <v>0.31670999999999999</v>
      </c>
      <c r="R217" s="100">
        <v>1008.5932670841</v>
      </c>
      <c r="T217" s="101">
        <f t="shared" si="3"/>
        <v>6.0203590007452762E-2</v>
      </c>
      <c r="U217" s="101">
        <f>R217/'סכום נכסי הקרן'!$C$42</f>
        <v>1.6441376526480985E-3</v>
      </c>
    </row>
    <row r="218" spans="2:21" s="99" customFormat="1">
      <c r="B218" s="98" t="s">
        <v>293</v>
      </c>
      <c r="K218" s="100">
        <v>5.21</v>
      </c>
      <c r="N218" s="101">
        <v>6.5799999999999997E-2</v>
      </c>
      <c r="O218" s="100">
        <v>90000</v>
      </c>
      <c r="Q218" s="100">
        <v>0</v>
      </c>
      <c r="R218" s="100">
        <v>297.31211777969997</v>
      </c>
      <c r="T218" s="101">
        <f t="shared" si="3"/>
        <v>1.7746754243962309E-2</v>
      </c>
      <c r="U218" s="101">
        <f>R218/'סכום נכסי הקרן'!$C$42</f>
        <v>4.8465725816647875E-4</v>
      </c>
    </row>
    <row r="219" spans="2:21" s="99" customFormat="1">
      <c r="B219" s="102" t="s">
        <v>929</v>
      </c>
      <c r="C219" s="102" t="s">
        <v>930</v>
      </c>
      <c r="D219" s="102" t="s">
        <v>100</v>
      </c>
      <c r="E219" s="102" t="s">
        <v>931</v>
      </c>
      <c r="F219" s="102" t="s">
        <v>307</v>
      </c>
      <c r="G219" s="102" t="s">
        <v>932</v>
      </c>
      <c r="H219" s="102" t="s">
        <v>933</v>
      </c>
      <c r="I219" s="102" t="s">
        <v>934</v>
      </c>
      <c r="J219" s="102" t="s">
        <v>456</v>
      </c>
      <c r="K219" s="103">
        <v>3.98</v>
      </c>
      <c r="L219" s="102" t="s">
        <v>106</v>
      </c>
      <c r="M219" s="104">
        <v>5.1299999999999998E-2</v>
      </c>
      <c r="N219" s="104">
        <v>5.4699999999999999E-2</v>
      </c>
      <c r="O219" s="103">
        <v>15000</v>
      </c>
      <c r="P219" s="103">
        <v>101.13636133333333</v>
      </c>
      <c r="Q219" s="103">
        <v>0</v>
      </c>
      <c r="R219" s="103">
        <v>53.384828329800001</v>
      </c>
      <c r="S219" s="104">
        <v>0</v>
      </c>
      <c r="T219" s="104">
        <f t="shared" si="3"/>
        <v>3.1865752253901745E-3</v>
      </c>
      <c r="U219" s="104">
        <f>R219/'סכום נכסי הקרן'!$C$42</f>
        <v>8.7024184278894606E-5</v>
      </c>
    </row>
    <row r="220" spans="2:21" s="99" customFormat="1">
      <c r="B220" s="102" t="s">
        <v>935</v>
      </c>
      <c r="C220" s="102" t="s">
        <v>936</v>
      </c>
      <c r="D220" s="102" t="s">
        <v>123</v>
      </c>
      <c r="E220" s="102" t="s">
        <v>931</v>
      </c>
      <c r="F220" s="102" t="s">
        <v>937</v>
      </c>
      <c r="G220" s="102" t="s">
        <v>938</v>
      </c>
      <c r="H220" s="102" t="s">
        <v>939</v>
      </c>
      <c r="I220" s="102" t="s">
        <v>934</v>
      </c>
      <c r="J220" s="102" t="s">
        <v>940</v>
      </c>
      <c r="K220" s="103">
        <v>2.35</v>
      </c>
      <c r="L220" s="102" t="s">
        <v>106</v>
      </c>
      <c r="M220" s="104">
        <v>6.13E-2</v>
      </c>
      <c r="N220" s="104">
        <v>7.3200000000000001E-2</v>
      </c>
      <c r="O220" s="103">
        <v>15000</v>
      </c>
      <c r="P220" s="103">
        <v>97.613</v>
      </c>
      <c r="Q220" s="103">
        <v>0</v>
      </c>
      <c r="R220" s="103">
        <v>51.525022049999997</v>
      </c>
      <c r="S220" s="104">
        <v>0</v>
      </c>
      <c r="T220" s="104">
        <f t="shared" si="3"/>
        <v>3.0755621754160571E-3</v>
      </c>
      <c r="U220" s="104">
        <f>R220/'סכום נכסי הקרן'!$C$42</f>
        <v>8.399245917121985E-5</v>
      </c>
    </row>
    <row r="221" spans="2:21" s="99" customFormat="1">
      <c r="B221" s="102" t="s">
        <v>941</v>
      </c>
      <c r="C221" s="102" t="s">
        <v>942</v>
      </c>
      <c r="D221" s="102" t="s">
        <v>123</v>
      </c>
      <c r="E221" s="102" t="s">
        <v>931</v>
      </c>
      <c r="F221" s="102" t="s">
        <v>943</v>
      </c>
      <c r="G221" s="102" t="s">
        <v>944</v>
      </c>
      <c r="H221" s="102" t="s">
        <v>939</v>
      </c>
      <c r="I221" s="102" t="s">
        <v>934</v>
      </c>
      <c r="J221" s="102" t="s">
        <v>945</v>
      </c>
      <c r="K221" s="103">
        <v>6.38</v>
      </c>
      <c r="L221" s="102" t="s">
        <v>110</v>
      </c>
      <c r="M221" s="104">
        <v>3.7499999999999999E-2</v>
      </c>
      <c r="N221" s="104">
        <v>6.2E-2</v>
      </c>
      <c r="O221" s="103">
        <v>40000</v>
      </c>
      <c r="P221" s="103">
        <v>86.704250000000002</v>
      </c>
      <c r="Q221" s="103">
        <v>0</v>
      </c>
      <c r="R221" s="103">
        <v>130.16042010000001</v>
      </c>
      <c r="S221" s="104">
        <v>0</v>
      </c>
      <c r="T221" s="104">
        <f t="shared" si="3"/>
        <v>7.7693603780966056E-3</v>
      </c>
      <c r="U221" s="104">
        <f>R221/'סכום נכסי הקרן'!$C$42</f>
        <v>2.1217834240515527E-4</v>
      </c>
    </row>
    <row r="222" spans="2:21" s="99" customFormat="1">
      <c r="B222" s="102" t="s">
        <v>946</v>
      </c>
      <c r="C222" s="102" t="s">
        <v>947</v>
      </c>
      <c r="D222" s="102" t="s">
        <v>123</v>
      </c>
      <c r="E222" s="102" t="s">
        <v>931</v>
      </c>
      <c r="F222" s="102" t="s">
        <v>943</v>
      </c>
      <c r="G222" s="102" t="s">
        <v>944</v>
      </c>
      <c r="H222" s="102" t="s">
        <v>939</v>
      </c>
      <c r="I222" s="102" t="s">
        <v>948</v>
      </c>
      <c r="J222" s="102" t="s">
        <v>945</v>
      </c>
      <c r="K222" s="103">
        <v>6.2</v>
      </c>
      <c r="L222" s="102" t="s">
        <v>110</v>
      </c>
      <c r="M222" s="104">
        <v>4.3799999999999999E-2</v>
      </c>
      <c r="N222" s="104">
        <v>7.6899999999999996E-2</v>
      </c>
      <c r="O222" s="103">
        <v>20000</v>
      </c>
      <c r="P222" s="103">
        <v>82.922791500000002</v>
      </c>
      <c r="Q222" s="103">
        <v>0</v>
      </c>
      <c r="R222" s="103">
        <v>62.241847299900002</v>
      </c>
      <c r="S222" s="104">
        <v>0</v>
      </c>
      <c r="T222" s="104">
        <f t="shared" si="3"/>
        <v>3.715256465059475E-3</v>
      </c>
      <c r="U222" s="104">
        <f>R222/'סכום נכסי הקרן'!$C$42</f>
        <v>1.0146227231120908E-4</v>
      </c>
    </row>
    <row r="223" spans="2:21" s="99" customFormat="1">
      <c r="B223" s="98" t="s">
        <v>294</v>
      </c>
      <c r="K223" s="100">
        <v>4.97</v>
      </c>
      <c r="N223" s="101">
        <v>7.5399999999999995E-2</v>
      </c>
      <c r="O223" s="100">
        <v>230000</v>
      </c>
      <c r="Q223" s="100">
        <v>0.31670999999999999</v>
      </c>
      <c r="R223" s="100">
        <v>711.28114930439995</v>
      </c>
      <c r="T223" s="101">
        <f t="shared" si="3"/>
        <v>4.2456835763490443E-2</v>
      </c>
      <c r="U223" s="101">
        <f>R223/'סכום נכסי הקרן'!$C$42</f>
        <v>1.1594803944816195E-3</v>
      </c>
    </row>
    <row r="224" spans="2:21" s="99" customFormat="1">
      <c r="B224" s="102" t="s">
        <v>949</v>
      </c>
      <c r="C224" s="102" t="s">
        <v>950</v>
      </c>
      <c r="D224" s="102" t="s">
        <v>123</v>
      </c>
      <c r="E224" s="102" t="s">
        <v>931</v>
      </c>
      <c r="F224" s="102" t="s">
        <v>951</v>
      </c>
      <c r="G224" s="102" t="s">
        <v>952</v>
      </c>
      <c r="H224" s="102" t="s">
        <v>953</v>
      </c>
      <c r="I224" s="102" t="s">
        <v>934</v>
      </c>
      <c r="J224" s="102" t="s">
        <v>485</v>
      </c>
      <c r="K224" s="103">
        <v>4.03</v>
      </c>
      <c r="L224" s="102" t="s">
        <v>106</v>
      </c>
      <c r="M224" s="104">
        <v>4.3799999999999999E-2</v>
      </c>
      <c r="N224" s="104">
        <v>4.9099999999999998E-2</v>
      </c>
      <c r="O224" s="103">
        <v>5000</v>
      </c>
      <c r="P224" s="103">
        <v>100.07975</v>
      </c>
      <c r="Q224" s="103">
        <v>0</v>
      </c>
      <c r="R224" s="103">
        <v>17.609032012499998</v>
      </c>
      <c r="S224" s="104">
        <v>0</v>
      </c>
      <c r="T224" s="104">
        <f t="shared" si="3"/>
        <v>1.0510946070198817E-3</v>
      </c>
      <c r="U224" s="104">
        <f>R224/'סכום נכסי הקרן'!$C$42</f>
        <v>2.8705002802703498E-5</v>
      </c>
    </row>
    <row r="225" spans="2:21" s="99" customFormat="1">
      <c r="B225" s="102" t="s">
        <v>954</v>
      </c>
      <c r="C225" s="102" t="s">
        <v>955</v>
      </c>
      <c r="D225" s="102" t="s">
        <v>123</v>
      </c>
      <c r="E225" s="102" t="s">
        <v>931</v>
      </c>
      <c r="F225" s="102" t="s">
        <v>956</v>
      </c>
      <c r="G225" s="102" t="s">
        <v>957</v>
      </c>
      <c r="H225" s="102" t="s">
        <v>958</v>
      </c>
      <c r="I225" s="102" t="s">
        <v>959</v>
      </c>
      <c r="J225" s="102" t="s">
        <v>817</v>
      </c>
      <c r="K225" s="103">
        <v>4.45</v>
      </c>
      <c r="L225" s="102" t="s">
        <v>106</v>
      </c>
      <c r="M225" s="104">
        <v>4.5499999999999999E-2</v>
      </c>
      <c r="N225" s="104">
        <v>4.7E-2</v>
      </c>
      <c r="O225" s="103">
        <v>5000</v>
      </c>
      <c r="P225" s="103">
        <v>99.967166000000006</v>
      </c>
      <c r="Q225" s="103">
        <v>0</v>
      </c>
      <c r="R225" s="103">
        <v>17.589222857700001</v>
      </c>
      <c r="S225" s="104">
        <v>0</v>
      </c>
      <c r="T225" s="104">
        <f t="shared" si="3"/>
        <v>1.0499121856485582E-3</v>
      </c>
      <c r="U225" s="104">
        <f>R225/'סכום נכסי הקרן'!$C$42</f>
        <v>2.8672711314809703E-5</v>
      </c>
    </row>
    <row r="226" spans="2:21" s="99" customFormat="1">
      <c r="B226" s="102" t="s">
        <v>960</v>
      </c>
      <c r="C226" s="102" t="s">
        <v>961</v>
      </c>
      <c r="D226" s="102" t="s">
        <v>123</v>
      </c>
      <c r="E226" s="102" t="s">
        <v>931</v>
      </c>
      <c r="F226" s="102" t="s">
        <v>962</v>
      </c>
      <c r="G226" s="102" t="s">
        <v>963</v>
      </c>
      <c r="H226" s="102" t="s">
        <v>933</v>
      </c>
      <c r="I226" s="102" t="s">
        <v>934</v>
      </c>
      <c r="J226" s="102" t="s">
        <v>964</v>
      </c>
      <c r="K226" s="103">
        <v>10.02</v>
      </c>
      <c r="L226" s="102" t="s">
        <v>106</v>
      </c>
      <c r="M226" s="104">
        <v>2.9000000000000001E-2</v>
      </c>
      <c r="N226" s="104">
        <v>5.28E-2</v>
      </c>
      <c r="O226" s="103">
        <v>5000</v>
      </c>
      <c r="P226" s="103">
        <v>79.559933999999998</v>
      </c>
      <c r="Q226" s="103">
        <v>0</v>
      </c>
      <c r="R226" s="103">
        <v>13.998570387299999</v>
      </c>
      <c r="S226" s="104">
        <v>0</v>
      </c>
      <c r="T226" s="104">
        <f t="shared" si="3"/>
        <v>8.355837975440359E-4</v>
      </c>
      <c r="U226" s="104">
        <f>R226/'סכום נכסי הקרן'!$C$42</f>
        <v>2.281948274703829E-5</v>
      </c>
    </row>
    <row r="227" spans="2:21" s="99" customFormat="1">
      <c r="B227" s="102" t="s">
        <v>965</v>
      </c>
      <c r="C227" s="102" t="s">
        <v>966</v>
      </c>
      <c r="D227" s="102" t="s">
        <v>123</v>
      </c>
      <c r="E227" s="102" t="s">
        <v>931</v>
      </c>
      <c r="F227" s="102" t="s">
        <v>967</v>
      </c>
      <c r="G227" s="102" t="s">
        <v>957</v>
      </c>
      <c r="H227" s="102" t="s">
        <v>968</v>
      </c>
      <c r="I227" s="102" t="s">
        <v>934</v>
      </c>
      <c r="J227" s="102" t="s">
        <v>969</v>
      </c>
      <c r="K227" s="103">
        <v>6.46</v>
      </c>
      <c r="L227" s="102" t="s">
        <v>106</v>
      </c>
      <c r="M227" s="104">
        <v>2.7E-2</v>
      </c>
      <c r="N227" s="104">
        <v>5.3100000000000001E-2</v>
      </c>
      <c r="O227" s="103">
        <v>5000</v>
      </c>
      <c r="P227" s="103">
        <v>85.730500000000006</v>
      </c>
      <c r="Q227" s="103">
        <v>0</v>
      </c>
      <c r="R227" s="103">
        <v>15.084281474999999</v>
      </c>
      <c r="S227" s="104">
        <v>0</v>
      </c>
      <c r="T227" s="104">
        <f t="shared" si="3"/>
        <v>9.003906005672274E-4</v>
      </c>
      <c r="U227" s="104">
        <f>R227/'סכום נכסי הקרן'!$C$42</f>
        <v>2.4589332435154689E-5</v>
      </c>
    </row>
    <row r="228" spans="2:21" s="99" customFormat="1">
      <c r="B228" s="102" t="s">
        <v>970</v>
      </c>
      <c r="C228" s="102" t="s">
        <v>971</v>
      </c>
      <c r="D228" s="102" t="s">
        <v>123</v>
      </c>
      <c r="E228" s="102" t="s">
        <v>931</v>
      </c>
      <c r="F228" s="102" t="s">
        <v>972</v>
      </c>
      <c r="G228" s="102" t="s">
        <v>973</v>
      </c>
      <c r="H228" s="102" t="s">
        <v>968</v>
      </c>
      <c r="I228" s="102" t="s">
        <v>934</v>
      </c>
      <c r="J228" s="102" t="s">
        <v>974</v>
      </c>
      <c r="K228" s="103">
        <v>6.44</v>
      </c>
      <c r="L228" s="102" t="s">
        <v>106</v>
      </c>
      <c r="M228" s="104">
        <v>3.5999999999999997E-2</v>
      </c>
      <c r="N228" s="104">
        <v>5.3999999999999999E-2</v>
      </c>
      <c r="O228" s="103">
        <v>5000</v>
      </c>
      <c r="P228" s="103">
        <v>91.552999999999997</v>
      </c>
      <c r="Q228" s="103">
        <v>0.31670999999999999</v>
      </c>
      <c r="R228" s="103">
        <v>16.425460350000002</v>
      </c>
      <c r="S228" s="104">
        <v>0</v>
      </c>
      <c r="T228" s="104">
        <f t="shared" si="3"/>
        <v>9.804464424534138E-4</v>
      </c>
      <c r="U228" s="104">
        <f>R228/'סכום נכסי הקרן'!$C$42</f>
        <v>2.6775627703314409E-5</v>
      </c>
    </row>
    <row r="229" spans="2:21" s="99" customFormat="1">
      <c r="B229" s="102" t="s">
        <v>975</v>
      </c>
      <c r="C229" s="102" t="s">
        <v>976</v>
      </c>
      <c r="D229" s="102" t="s">
        <v>123</v>
      </c>
      <c r="E229" s="102" t="s">
        <v>931</v>
      </c>
      <c r="F229" s="102" t="s">
        <v>977</v>
      </c>
      <c r="G229" s="102" t="s">
        <v>978</v>
      </c>
      <c r="H229" s="102" t="s">
        <v>968</v>
      </c>
      <c r="I229" s="102" t="s">
        <v>934</v>
      </c>
      <c r="J229" s="102" t="s">
        <v>581</v>
      </c>
      <c r="K229" s="103">
        <v>6.06</v>
      </c>
      <c r="L229" s="102" t="s">
        <v>106</v>
      </c>
      <c r="M229" s="104">
        <v>4.02E-2</v>
      </c>
      <c r="N229" s="104">
        <v>5.2299999999999999E-2</v>
      </c>
      <c r="O229" s="103">
        <v>5000</v>
      </c>
      <c r="P229" s="103">
        <v>93.668199999999999</v>
      </c>
      <c r="Q229" s="103">
        <v>0</v>
      </c>
      <c r="R229" s="103">
        <v>16.480919790000002</v>
      </c>
      <c r="S229" s="104">
        <v>0</v>
      </c>
      <c r="T229" s="104">
        <f t="shared" si="3"/>
        <v>9.8375685260264638E-4</v>
      </c>
      <c r="U229" s="104">
        <f>R229/'סכום נכסי הקרן'!$C$42</f>
        <v>2.6866033773307711E-5</v>
      </c>
    </row>
    <row r="230" spans="2:21" s="99" customFormat="1">
      <c r="B230" s="102" t="s">
        <v>979</v>
      </c>
      <c r="C230" s="102" t="s">
        <v>980</v>
      </c>
      <c r="D230" s="102" t="s">
        <v>123</v>
      </c>
      <c r="E230" s="102" t="s">
        <v>931</v>
      </c>
      <c r="F230" s="102" t="s">
        <v>981</v>
      </c>
      <c r="G230" s="102" t="s">
        <v>944</v>
      </c>
      <c r="H230" s="102" t="s">
        <v>982</v>
      </c>
      <c r="I230" s="102" t="s">
        <v>934</v>
      </c>
      <c r="J230" s="102" t="s">
        <v>581</v>
      </c>
      <c r="K230" s="103">
        <v>5.28</v>
      </c>
      <c r="L230" s="102" t="s">
        <v>106</v>
      </c>
      <c r="M230" s="104">
        <v>4.3799999999999999E-2</v>
      </c>
      <c r="N230" s="104">
        <v>5.6500000000000002E-2</v>
      </c>
      <c r="O230" s="103">
        <v>5000</v>
      </c>
      <c r="P230" s="103">
        <v>94.182292000000004</v>
      </c>
      <c r="Q230" s="103">
        <v>0</v>
      </c>
      <c r="R230" s="103">
        <v>16.5713742774</v>
      </c>
      <c r="S230" s="104">
        <v>0</v>
      </c>
      <c r="T230" s="104">
        <f t="shared" si="3"/>
        <v>9.8915613995810103E-4</v>
      </c>
      <c r="U230" s="104">
        <f>R230/'סכום נכסי הקרן'!$C$42</f>
        <v>2.7013486302923813E-5</v>
      </c>
    </row>
    <row r="231" spans="2:21" s="99" customFormat="1">
      <c r="B231" s="102" t="s">
        <v>983</v>
      </c>
      <c r="C231" s="102" t="s">
        <v>984</v>
      </c>
      <c r="D231" s="102" t="s">
        <v>123</v>
      </c>
      <c r="E231" s="102" t="s">
        <v>931</v>
      </c>
      <c r="F231" s="102" t="s">
        <v>985</v>
      </c>
      <c r="G231" s="102" t="s">
        <v>986</v>
      </c>
      <c r="H231" s="102" t="s">
        <v>982</v>
      </c>
      <c r="I231" s="102" t="s">
        <v>934</v>
      </c>
      <c r="J231" s="102" t="s">
        <v>581</v>
      </c>
      <c r="K231" s="103">
        <v>6.33</v>
      </c>
      <c r="L231" s="102" t="s">
        <v>106</v>
      </c>
      <c r="M231" s="104">
        <v>4.2500000000000003E-2</v>
      </c>
      <c r="N231" s="104">
        <v>5.4100000000000002E-2</v>
      </c>
      <c r="O231" s="103">
        <v>5000</v>
      </c>
      <c r="P231" s="103">
        <v>93.975250000000003</v>
      </c>
      <c r="Q231" s="103">
        <v>0</v>
      </c>
      <c r="R231" s="103">
        <v>16.534945237500001</v>
      </c>
      <c r="S231" s="104">
        <v>0</v>
      </c>
      <c r="T231" s="104">
        <f t="shared" si="3"/>
        <v>9.8698166680417508E-4</v>
      </c>
      <c r="U231" s="104">
        <f>R231/'סכום נכסי הקרן'!$C$42</f>
        <v>2.6954102249803405E-5</v>
      </c>
    </row>
    <row r="232" spans="2:21" s="99" customFormat="1">
      <c r="B232" s="102" t="s">
        <v>987</v>
      </c>
      <c r="C232" s="102" t="s">
        <v>988</v>
      </c>
      <c r="D232" s="102" t="s">
        <v>123</v>
      </c>
      <c r="E232" s="102" t="s">
        <v>931</v>
      </c>
      <c r="F232" s="102" t="s">
        <v>989</v>
      </c>
      <c r="G232" s="102" t="s">
        <v>990</v>
      </c>
      <c r="H232" s="102" t="s">
        <v>982</v>
      </c>
      <c r="I232" s="102" t="s">
        <v>948</v>
      </c>
      <c r="J232" s="102" t="s">
        <v>974</v>
      </c>
      <c r="K232" s="103">
        <v>4.51</v>
      </c>
      <c r="L232" s="102" t="s">
        <v>106</v>
      </c>
      <c r="M232" s="104">
        <v>3.2500000000000001E-2</v>
      </c>
      <c r="N232" s="104">
        <v>5.2600000000000001E-2</v>
      </c>
      <c r="O232" s="103">
        <v>5000</v>
      </c>
      <c r="P232" s="103">
        <v>92.131249999999994</v>
      </c>
      <c r="Q232" s="103">
        <v>0</v>
      </c>
      <c r="R232" s="103">
        <v>16.210493437499998</v>
      </c>
      <c r="S232" s="104">
        <v>0</v>
      </c>
      <c r="T232" s="104">
        <f t="shared" si="3"/>
        <v>9.6761492722554244E-4</v>
      </c>
      <c r="U232" s="104">
        <f>R232/'סכום נכסי הקרן'!$C$42</f>
        <v>2.6425203794639542E-5</v>
      </c>
    </row>
    <row r="233" spans="2:21" s="99" customFormat="1">
      <c r="B233" s="102" t="s">
        <v>991</v>
      </c>
      <c r="C233" s="102" t="s">
        <v>992</v>
      </c>
      <c r="D233" s="102" t="s">
        <v>123</v>
      </c>
      <c r="E233" s="102" t="s">
        <v>931</v>
      </c>
      <c r="F233" s="102" t="s">
        <v>993</v>
      </c>
      <c r="G233" s="102" t="s">
        <v>978</v>
      </c>
      <c r="H233" s="102" t="s">
        <v>994</v>
      </c>
      <c r="I233" s="102" t="s">
        <v>934</v>
      </c>
      <c r="J233" s="102" t="s">
        <v>995</v>
      </c>
      <c r="K233" s="103">
        <v>7.22</v>
      </c>
      <c r="L233" s="102" t="s">
        <v>106</v>
      </c>
      <c r="M233" s="104">
        <v>2.4500000000000001E-2</v>
      </c>
      <c r="N233" s="104">
        <v>5.8799999999999998E-2</v>
      </c>
      <c r="O233" s="103">
        <v>30000</v>
      </c>
      <c r="P233" s="103">
        <v>79.473749999999995</v>
      </c>
      <c r="Q233" s="103">
        <v>0</v>
      </c>
      <c r="R233" s="103">
        <v>83.900437874999994</v>
      </c>
      <c r="S233" s="104">
        <v>0</v>
      </c>
      <c r="T233" s="104">
        <f t="shared" si="3"/>
        <v>5.0080718641671062E-3</v>
      </c>
      <c r="U233" s="104">
        <f>R233/'סכום נכסי הקרן'!$C$42</f>
        <v>1.3676858004689404E-4</v>
      </c>
    </row>
    <row r="234" spans="2:21" s="99" customFormat="1">
      <c r="B234" s="102" t="s">
        <v>996</v>
      </c>
      <c r="C234" s="102" t="s">
        <v>997</v>
      </c>
      <c r="D234" s="102" t="s">
        <v>998</v>
      </c>
      <c r="E234" s="102" t="s">
        <v>931</v>
      </c>
      <c r="F234" s="102" t="s">
        <v>999</v>
      </c>
      <c r="G234" s="102" t="s">
        <v>1000</v>
      </c>
      <c r="H234" s="102" t="s">
        <v>994</v>
      </c>
      <c r="I234" s="102" t="s">
        <v>934</v>
      </c>
      <c r="J234" s="102" t="s">
        <v>1001</v>
      </c>
      <c r="K234" s="103">
        <v>4.91</v>
      </c>
      <c r="L234" s="102" t="s">
        <v>110</v>
      </c>
      <c r="M234" s="104">
        <v>1.6299999999999999E-2</v>
      </c>
      <c r="N234" s="104">
        <v>8.4099999999999994E-2</v>
      </c>
      <c r="O234" s="103">
        <v>5000</v>
      </c>
      <c r="P234" s="103">
        <v>73.633027999999996</v>
      </c>
      <c r="Q234" s="103">
        <v>0</v>
      </c>
      <c r="R234" s="103">
        <v>13.8172377042</v>
      </c>
      <c r="S234" s="104">
        <v>0</v>
      </c>
      <c r="T234" s="104">
        <f t="shared" si="3"/>
        <v>8.2475993140831896E-4</v>
      </c>
      <c r="U234" s="104">
        <f>R234/'סכום נכסי הקרן'!$C$42</f>
        <v>2.2523886988400776E-5</v>
      </c>
    </row>
    <row r="235" spans="2:21" s="99" customFormat="1">
      <c r="B235" s="102" t="s">
        <v>1002</v>
      </c>
      <c r="C235" s="102" t="s">
        <v>1003</v>
      </c>
      <c r="D235" s="102" t="s">
        <v>123</v>
      </c>
      <c r="E235" s="102" t="s">
        <v>931</v>
      </c>
      <c r="F235" s="102" t="s">
        <v>1004</v>
      </c>
      <c r="G235" s="102" t="s">
        <v>938</v>
      </c>
      <c r="H235" s="102" t="s">
        <v>994</v>
      </c>
      <c r="I235" s="102" t="s">
        <v>948</v>
      </c>
      <c r="J235" s="102" t="s">
        <v>494</v>
      </c>
      <c r="K235" s="103">
        <v>6.47</v>
      </c>
      <c r="L235" s="102" t="s">
        <v>106</v>
      </c>
      <c r="M235" s="104">
        <v>4.4999999999999998E-2</v>
      </c>
      <c r="N235" s="104">
        <v>6.6799999999999998E-2</v>
      </c>
      <c r="O235" s="103">
        <v>5000</v>
      </c>
      <c r="P235" s="103">
        <v>88.414500000000004</v>
      </c>
      <c r="Q235" s="103">
        <v>0</v>
      </c>
      <c r="R235" s="103">
        <v>15.556531274999999</v>
      </c>
      <c r="S235" s="104">
        <v>0</v>
      </c>
      <c r="T235" s="104">
        <f t="shared" si="3"/>
        <v>9.2857949917300286E-4</v>
      </c>
      <c r="U235" s="104">
        <f>R235/'סכום נכסי הקרן'!$C$42</f>
        <v>2.5359160772280392E-5</v>
      </c>
    </row>
    <row r="236" spans="2:21" s="99" customFormat="1">
      <c r="B236" s="102" t="s">
        <v>1005</v>
      </c>
      <c r="C236" s="102" t="s">
        <v>1006</v>
      </c>
      <c r="D236" s="102" t="s">
        <v>123</v>
      </c>
      <c r="E236" s="102" t="s">
        <v>931</v>
      </c>
      <c r="F236" s="102" t="s">
        <v>1007</v>
      </c>
      <c r="G236" s="102" t="s">
        <v>957</v>
      </c>
      <c r="H236" s="102" t="s">
        <v>1008</v>
      </c>
      <c r="I236" s="102" t="s">
        <v>959</v>
      </c>
      <c r="J236" s="102" t="s">
        <v>562</v>
      </c>
      <c r="K236" s="103">
        <v>7.62</v>
      </c>
      <c r="L236" s="102" t="s">
        <v>106</v>
      </c>
      <c r="M236" s="104">
        <v>3.15E-2</v>
      </c>
      <c r="N236" s="104">
        <v>6.4500000000000002E-2</v>
      </c>
      <c r="O236" s="103">
        <v>10000</v>
      </c>
      <c r="P236" s="103">
        <v>79.683750000000003</v>
      </c>
      <c r="Q236" s="103">
        <v>0</v>
      </c>
      <c r="R236" s="103">
        <v>28.040711625</v>
      </c>
      <c r="S236" s="104">
        <v>0</v>
      </c>
      <c r="T236" s="104">
        <f t="shared" si="3"/>
        <v>1.6737683675692736E-3</v>
      </c>
      <c r="U236" s="104">
        <f>R236/'סכום נכסי הקרן'!$C$42</f>
        <v>4.5709991623278938E-5</v>
      </c>
    </row>
    <row r="237" spans="2:21" s="99" customFormat="1">
      <c r="B237" s="102" t="s">
        <v>1009</v>
      </c>
      <c r="C237" s="102" t="s">
        <v>1010</v>
      </c>
      <c r="D237" s="102" t="s">
        <v>123</v>
      </c>
      <c r="E237" s="102" t="s">
        <v>931</v>
      </c>
      <c r="F237" s="102" t="s">
        <v>1011</v>
      </c>
      <c r="G237" s="102" t="s">
        <v>973</v>
      </c>
      <c r="H237" s="102" t="s">
        <v>994</v>
      </c>
      <c r="I237" s="102" t="s">
        <v>934</v>
      </c>
      <c r="J237" s="102" t="s">
        <v>969</v>
      </c>
      <c r="K237" s="103">
        <v>6.31</v>
      </c>
      <c r="L237" s="102" t="s">
        <v>106</v>
      </c>
      <c r="M237" s="104">
        <v>3.7499999999999999E-2</v>
      </c>
      <c r="N237" s="104">
        <v>5.2999999999999999E-2</v>
      </c>
      <c r="O237" s="103">
        <v>5000</v>
      </c>
      <c r="P237" s="103">
        <v>92.067083999999994</v>
      </c>
      <c r="Q237" s="103">
        <v>0</v>
      </c>
      <c r="R237" s="103">
        <v>16.199203429800001</v>
      </c>
      <c r="S237" s="104">
        <v>0</v>
      </c>
      <c r="T237" s="104">
        <f t="shared" si="3"/>
        <v>9.6694101930157154E-4</v>
      </c>
      <c r="U237" s="104">
        <f>R237/'סכום נכסי הקרן'!$C$42</f>
        <v>2.6406799619870542E-5</v>
      </c>
    </row>
    <row r="238" spans="2:21" s="99" customFormat="1">
      <c r="B238" s="102" t="s">
        <v>1012</v>
      </c>
      <c r="C238" s="102" t="s">
        <v>1013</v>
      </c>
      <c r="D238" s="102" t="s">
        <v>123</v>
      </c>
      <c r="E238" s="102" t="s">
        <v>931</v>
      </c>
      <c r="F238" s="102" t="s">
        <v>1014</v>
      </c>
      <c r="G238" s="102" t="s">
        <v>952</v>
      </c>
      <c r="H238" s="102" t="s">
        <v>994</v>
      </c>
      <c r="I238" s="102" t="s">
        <v>934</v>
      </c>
      <c r="J238" s="102" t="s">
        <v>969</v>
      </c>
      <c r="K238" s="103">
        <v>5.56</v>
      </c>
      <c r="L238" s="102" t="s">
        <v>106</v>
      </c>
      <c r="M238" s="104">
        <v>4.5999999999999999E-2</v>
      </c>
      <c r="N238" s="104">
        <v>5.6000000000000001E-2</v>
      </c>
      <c r="O238" s="103">
        <v>5000</v>
      </c>
      <c r="P238" s="103">
        <v>95.552778000000004</v>
      </c>
      <c r="Q238" s="103">
        <v>0</v>
      </c>
      <c r="R238" s="103">
        <v>16.812511289100001</v>
      </c>
      <c r="S238" s="104">
        <v>0</v>
      </c>
      <c r="T238" s="104">
        <f t="shared" si="3"/>
        <v>1.0035497654777117E-3</v>
      </c>
      <c r="U238" s="104">
        <f>R238/'סכום נכסי הקרן'!$C$42</f>
        <v>2.7406570862698057E-5</v>
      </c>
    </row>
    <row r="239" spans="2:21" s="99" customFormat="1">
      <c r="B239" s="102" t="s">
        <v>1015</v>
      </c>
      <c r="C239" s="102" t="s">
        <v>1016</v>
      </c>
      <c r="D239" s="102" t="s">
        <v>123</v>
      </c>
      <c r="E239" s="102" t="s">
        <v>931</v>
      </c>
      <c r="F239" s="102" t="s">
        <v>1017</v>
      </c>
      <c r="G239" s="102" t="s">
        <v>944</v>
      </c>
      <c r="H239" s="102" t="s">
        <v>994</v>
      </c>
      <c r="I239" s="102" t="s">
        <v>934</v>
      </c>
      <c r="J239" s="102" t="s">
        <v>1018</v>
      </c>
      <c r="K239" s="103">
        <v>4.26</v>
      </c>
      <c r="L239" s="102" t="s">
        <v>106</v>
      </c>
      <c r="M239" s="104">
        <v>2.3E-2</v>
      </c>
      <c r="N239" s="104">
        <v>6.1800000000000001E-2</v>
      </c>
      <c r="O239" s="103">
        <v>20000</v>
      </c>
      <c r="P239" s="103">
        <v>85.410111000000001</v>
      </c>
      <c r="Q239" s="103">
        <v>0</v>
      </c>
      <c r="R239" s="103">
        <v>60.111636121799997</v>
      </c>
      <c r="S239" s="104">
        <v>0</v>
      </c>
      <c r="T239" s="104">
        <f t="shared" si="3"/>
        <v>3.5881027703234462E-3</v>
      </c>
      <c r="U239" s="104">
        <f>R239/'סכום נכסי הקרן'!$C$42</f>
        <v>9.7989752197990784E-5</v>
      </c>
    </row>
    <row r="240" spans="2:21" s="99" customFormat="1">
      <c r="B240" s="102" t="s">
        <v>1019</v>
      </c>
      <c r="C240" s="102" t="s">
        <v>1020</v>
      </c>
      <c r="D240" s="102" t="s">
        <v>123</v>
      </c>
      <c r="E240" s="102" t="s">
        <v>931</v>
      </c>
      <c r="F240" s="102" t="s">
        <v>1021</v>
      </c>
      <c r="G240" s="102" t="s">
        <v>1022</v>
      </c>
      <c r="H240" s="102" t="s">
        <v>1023</v>
      </c>
      <c r="I240" s="102" t="s">
        <v>959</v>
      </c>
      <c r="J240" s="102" t="s">
        <v>911</v>
      </c>
      <c r="K240" s="103">
        <v>4.3600000000000003</v>
      </c>
      <c r="L240" s="102" t="s">
        <v>110</v>
      </c>
      <c r="M240" s="104">
        <v>2.63E-2</v>
      </c>
      <c r="N240" s="104">
        <v>0.1202</v>
      </c>
      <c r="O240" s="103">
        <v>30000</v>
      </c>
      <c r="P240" s="103">
        <v>68.586541666666662</v>
      </c>
      <c r="Q240" s="103">
        <v>0</v>
      </c>
      <c r="R240" s="103">
        <v>77.221587262499995</v>
      </c>
      <c r="S240" s="104">
        <v>1E-4</v>
      </c>
      <c r="T240" s="104">
        <f t="shared" si="3"/>
        <v>4.6094069145601732E-3</v>
      </c>
      <c r="U240" s="104">
        <f>R240/'סכום נכסי הקרן'!$C$42</f>
        <v>1.2588118854152576E-4</v>
      </c>
    </row>
    <row r="241" spans="2:21" s="99" customFormat="1">
      <c r="B241" s="102" t="s">
        <v>1024</v>
      </c>
      <c r="C241" s="102" t="s">
        <v>1025</v>
      </c>
      <c r="D241" s="102" t="s">
        <v>123</v>
      </c>
      <c r="E241" s="102" t="s">
        <v>931</v>
      </c>
      <c r="F241" s="102" t="s">
        <v>1026</v>
      </c>
      <c r="G241" s="102" t="s">
        <v>938</v>
      </c>
      <c r="H241" s="102" t="s">
        <v>939</v>
      </c>
      <c r="I241" s="102" t="s">
        <v>934</v>
      </c>
      <c r="J241" s="102" t="s">
        <v>1027</v>
      </c>
      <c r="K241" s="103">
        <v>1.21</v>
      </c>
      <c r="L241" s="102" t="s">
        <v>106</v>
      </c>
      <c r="M241" s="104">
        <v>4.4999999999999998E-2</v>
      </c>
      <c r="N241" s="104">
        <v>7.9100000000000004E-2</v>
      </c>
      <c r="O241" s="103">
        <v>5000</v>
      </c>
      <c r="P241" s="103">
        <v>97.322999999999993</v>
      </c>
      <c r="Q241" s="103">
        <v>0</v>
      </c>
      <c r="R241" s="103">
        <v>17.12398185</v>
      </c>
      <c r="S241" s="104">
        <v>0</v>
      </c>
      <c r="T241" s="104">
        <f t="shared" si="3"/>
        <v>1.022141646426934E-3</v>
      </c>
      <c r="U241" s="104">
        <f>R241/'סכום נכסי הקרן'!$C$42</f>
        <v>2.7914308216872174E-5</v>
      </c>
    </row>
    <row r="242" spans="2:21" s="99" customFormat="1">
      <c r="B242" s="102" t="s">
        <v>1028</v>
      </c>
      <c r="C242" s="102" t="s">
        <v>1029</v>
      </c>
      <c r="D242" s="102" t="s">
        <v>123</v>
      </c>
      <c r="E242" s="102" t="s">
        <v>931</v>
      </c>
      <c r="F242" s="102" t="s">
        <v>1030</v>
      </c>
      <c r="G242" s="102" t="s">
        <v>944</v>
      </c>
      <c r="H242" s="102" t="s">
        <v>939</v>
      </c>
      <c r="I242" s="102" t="s">
        <v>934</v>
      </c>
      <c r="J242" s="102" t="s">
        <v>552</v>
      </c>
      <c r="K242" s="103">
        <v>2.98</v>
      </c>
      <c r="L242" s="102" t="s">
        <v>106</v>
      </c>
      <c r="M242" s="104">
        <v>4.3799999999999999E-2</v>
      </c>
      <c r="N242" s="104">
        <v>6.6900000000000001E-2</v>
      </c>
      <c r="O242" s="103">
        <v>10000</v>
      </c>
      <c r="P242" s="103">
        <v>95.002042000000003</v>
      </c>
      <c r="Q242" s="103">
        <v>0</v>
      </c>
      <c r="R242" s="103">
        <v>33.431218579800003</v>
      </c>
      <c r="S242" s="104">
        <v>0</v>
      </c>
      <c r="T242" s="104">
        <f t="shared" si="3"/>
        <v>1.9955312438745365E-3</v>
      </c>
      <c r="U242" s="104">
        <f>R242/'סכום נכסי הקרן'!$C$42</f>
        <v>5.4497216107605305E-5</v>
      </c>
    </row>
    <row r="243" spans="2:21" s="99" customFormat="1">
      <c r="B243" s="102" t="s">
        <v>1031</v>
      </c>
      <c r="C243" s="102" t="s">
        <v>1032</v>
      </c>
      <c r="D243" s="102" t="s">
        <v>123</v>
      </c>
      <c r="E243" s="102" t="s">
        <v>931</v>
      </c>
      <c r="F243" s="102" t="s">
        <v>1033</v>
      </c>
      <c r="G243" s="102" t="s">
        <v>1034</v>
      </c>
      <c r="H243" s="102" t="s">
        <v>1035</v>
      </c>
      <c r="I243" s="102" t="s">
        <v>959</v>
      </c>
      <c r="J243" s="102" t="s">
        <v>1036</v>
      </c>
      <c r="K243" s="103">
        <v>7.22</v>
      </c>
      <c r="L243" s="102" t="s">
        <v>106</v>
      </c>
      <c r="M243" s="104">
        <v>4.4999999999999998E-2</v>
      </c>
      <c r="N243" s="104">
        <v>7.6899999999999996E-2</v>
      </c>
      <c r="O243" s="103">
        <v>10000</v>
      </c>
      <c r="P243" s="103">
        <v>81.802499999999995</v>
      </c>
      <c r="Q243" s="103">
        <v>0</v>
      </c>
      <c r="R243" s="103">
        <v>28.786299750000001</v>
      </c>
      <c r="S243" s="104">
        <v>0</v>
      </c>
      <c r="T243" s="104">
        <f t="shared" si="3"/>
        <v>1.7182730090901284E-3</v>
      </c>
      <c r="U243" s="104">
        <f>R243/'סכום נכסי הקרן'!$C$42</f>
        <v>4.692539683139003E-5</v>
      </c>
    </row>
    <row r="244" spans="2:21" s="99" customFormat="1">
      <c r="B244" s="102" t="s">
        <v>1037</v>
      </c>
      <c r="C244" s="102" t="s">
        <v>1038</v>
      </c>
      <c r="D244" s="102" t="s">
        <v>123</v>
      </c>
      <c r="E244" s="102" t="s">
        <v>931</v>
      </c>
      <c r="F244" s="102" t="s">
        <v>1039</v>
      </c>
      <c r="G244" s="102" t="s">
        <v>938</v>
      </c>
      <c r="H244" s="102" t="s">
        <v>1040</v>
      </c>
      <c r="I244" s="102" t="s">
        <v>934</v>
      </c>
      <c r="J244" s="102" t="s">
        <v>1041</v>
      </c>
      <c r="K244" s="103">
        <v>3.78</v>
      </c>
      <c r="L244" s="102" t="s">
        <v>106</v>
      </c>
      <c r="M244" s="104">
        <v>6.5000000000000002E-2</v>
      </c>
      <c r="N244" s="104">
        <v>8.8700000000000001E-2</v>
      </c>
      <c r="O244" s="103">
        <v>20000</v>
      </c>
      <c r="P244" s="103">
        <v>93.3313335</v>
      </c>
      <c r="Q244" s="103">
        <v>0</v>
      </c>
      <c r="R244" s="103">
        <v>65.686592517299999</v>
      </c>
      <c r="S244" s="104">
        <v>0</v>
      </c>
      <c r="T244" s="104">
        <f t="shared" si="3"/>
        <v>3.9208755540585992E-3</v>
      </c>
      <c r="U244" s="104">
        <f>R244/'סכום נכסי הקרן'!$C$42</f>
        <v>1.070776531595075E-4</v>
      </c>
    </row>
    <row r="245" spans="2:21" s="99" customFormat="1">
      <c r="B245" s="102" t="s">
        <v>1042</v>
      </c>
      <c r="C245" s="102" t="s">
        <v>1043</v>
      </c>
      <c r="D245" s="102" t="s">
        <v>123</v>
      </c>
      <c r="E245" s="102" t="s">
        <v>931</v>
      </c>
      <c r="F245" s="102" t="s">
        <v>1044</v>
      </c>
      <c r="G245" s="102" t="s">
        <v>938</v>
      </c>
      <c r="H245" s="102" t="s">
        <v>1045</v>
      </c>
      <c r="I245" s="102" t="s">
        <v>959</v>
      </c>
      <c r="J245" s="102" t="s">
        <v>878</v>
      </c>
      <c r="K245" s="103">
        <v>2.98</v>
      </c>
      <c r="L245" s="102" t="s">
        <v>106</v>
      </c>
      <c r="M245" s="104">
        <v>0.09</v>
      </c>
      <c r="N245" s="104">
        <v>9.8199999999999996E-2</v>
      </c>
      <c r="O245" s="103">
        <v>30000</v>
      </c>
      <c r="P245" s="103">
        <v>102.386</v>
      </c>
      <c r="Q245" s="103">
        <v>0</v>
      </c>
      <c r="R245" s="103">
        <v>108.0889002</v>
      </c>
      <c r="S245" s="104">
        <v>0</v>
      </c>
      <c r="T245" s="104">
        <f t="shared" si="3"/>
        <v>6.4518969582360638E-3</v>
      </c>
      <c r="U245" s="104">
        <f>R245/'סכום נכסי הקרן'!$C$42</f>
        <v>1.7619890638961034E-4</v>
      </c>
    </row>
    <row r="246" spans="2:21" s="99" customFormat="1">
      <c r="B246" s="102" t="s">
        <v>228</v>
      </c>
    </row>
    <row r="247" spans="2:21" s="99" customFormat="1">
      <c r="B247" s="102" t="s">
        <v>287</v>
      </c>
    </row>
    <row r="248" spans="2:21" s="99" customFormat="1">
      <c r="B248" s="102" t="s">
        <v>288</v>
      </c>
    </row>
    <row r="249" spans="2:21" s="99" customFormat="1">
      <c r="B249" s="102" t="s">
        <v>289</v>
      </c>
    </row>
    <row r="250" spans="2:21">
      <c r="B250" t="s">
        <v>290</v>
      </c>
      <c r="C250" s="16"/>
      <c r="D250" s="16"/>
      <c r="E250" s="16"/>
      <c r="F250" s="16"/>
    </row>
    <row r="251" spans="2:21">
      <c r="C251" s="16"/>
      <c r="D251" s="16"/>
      <c r="E251" s="16"/>
      <c r="F251" s="16"/>
    </row>
    <row r="252" spans="2:21">
      <c r="C252" s="16"/>
      <c r="D252" s="16"/>
      <c r="E252" s="16"/>
      <c r="F252" s="16"/>
    </row>
    <row r="253" spans="2:21">
      <c r="C253" s="16"/>
      <c r="D253" s="16"/>
      <c r="E253" s="16"/>
      <c r="F253" s="16"/>
    </row>
    <row r="254" spans="2:21">
      <c r="C254" s="16"/>
      <c r="D254" s="16"/>
      <c r="E254" s="16"/>
      <c r="F254" s="16"/>
    </row>
    <row r="255" spans="2:21"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B762" s="16"/>
      <c r="C762" s="16"/>
      <c r="D762" s="16"/>
      <c r="E762" s="16"/>
      <c r="F762" s="16"/>
    </row>
    <row r="763" spans="2:6">
      <c r="B763" s="16"/>
      <c r="C763" s="16"/>
      <c r="D763" s="16"/>
      <c r="E763" s="16"/>
      <c r="F763" s="16"/>
    </row>
    <row r="764" spans="2:6">
      <c r="B764" s="19"/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</sheetData>
  <autoFilter ref="A11:BN250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4">
      <formula1>$BN$7:$BN$11</formula1>
    </dataValidation>
    <dataValidation type="list" allowBlank="1" showInputMessage="1" showErrorMessage="1" sqref="E12:E788">
      <formula1>$BI$7:$BI$11</formula1>
    </dataValidation>
    <dataValidation type="list" allowBlank="1" showInputMessage="1" showErrorMessage="1" sqref="I12:I794">
      <formula1>$BM$7:$BM$10</formula1>
    </dataValidation>
    <dataValidation type="list" allowBlank="1" showInputMessage="1" showErrorMessage="1" sqref="G12:G794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topLeftCell="B2" workbookViewId="0">
      <selection activeCell="B12" sqref="A12:XFD16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I12+I146</f>
        <v>12517656.180000002</v>
      </c>
      <c r="J11" s="7"/>
      <c r="K11" s="75">
        <v>59.593730000000001</v>
      </c>
      <c r="L11" s="75">
        <v>242931.84836441721</v>
      </c>
      <c r="M11" s="7"/>
      <c r="N11" s="76">
        <f>L11/$L$11</f>
        <v>1</v>
      </c>
      <c r="O11" s="76">
        <f>L11/'סכום נכסי הקרן'!$C$42</f>
        <v>0.39601037599434247</v>
      </c>
      <c r="BF11" s="16"/>
      <c r="BG11" s="19"/>
      <c r="BH11" s="16"/>
      <c r="BJ11" s="16"/>
    </row>
    <row r="12" spans="2:62" s="99" customFormat="1">
      <c r="B12" s="98" t="s">
        <v>201</v>
      </c>
      <c r="C12" s="105"/>
      <c r="D12" s="105"/>
      <c r="I12" s="100">
        <f>I13+I39+I92+I144</f>
        <v>12369754.950000001</v>
      </c>
      <c r="K12" s="100">
        <v>55.761299999999999</v>
      </c>
      <c r="L12" s="100">
        <v>236674.67434997589</v>
      </c>
      <c r="N12" s="101">
        <f t="shared" ref="N12:N75" si="0">L12/$L$11</f>
        <v>0.97424308892980116</v>
      </c>
      <c r="O12" s="101">
        <f>L12/'סכום נכסי הקרן'!$C$42</f>
        <v>0.3858103719569802</v>
      </c>
    </row>
    <row r="13" spans="2:62" s="99" customFormat="1">
      <c r="B13" s="98" t="s">
        <v>1046</v>
      </c>
      <c r="C13" s="105"/>
      <c r="D13" s="105"/>
      <c r="I13" s="100">
        <v>3502679.39</v>
      </c>
      <c r="K13" s="100">
        <v>7.5054999999999996</v>
      </c>
      <c r="L13" s="100">
        <v>129217.0913307</v>
      </c>
      <c r="N13" s="101">
        <f t="shared" si="0"/>
        <v>0.53190675574519164</v>
      </c>
      <c r="O13" s="101">
        <f>L13/'סכום נכסי הקרן'!$C$42</f>
        <v>0.21064059433658422</v>
      </c>
    </row>
    <row r="14" spans="2:62" s="99" customFormat="1">
      <c r="B14" s="102" t="s">
        <v>1047</v>
      </c>
      <c r="C14" s="102" t="s">
        <v>1048</v>
      </c>
      <c r="D14" s="102" t="s">
        <v>100</v>
      </c>
      <c r="E14" s="102" t="s">
        <v>123</v>
      </c>
      <c r="F14" s="102" t="s">
        <v>1049</v>
      </c>
      <c r="G14" s="102" t="s">
        <v>347</v>
      </c>
      <c r="H14" s="102" t="s">
        <v>102</v>
      </c>
      <c r="I14" s="103">
        <v>89200.99</v>
      </c>
      <c r="J14" s="103">
        <v>3920</v>
      </c>
      <c r="K14" s="103">
        <v>0</v>
      </c>
      <c r="L14" s="103">
        <v>3496.6788080000001</v>
      </c>
      <c r="M14" s="104">
        <v>4.0000000000000002E-4</v>
      </c>
      <c r="N14" s="104">
        <f t="shared" si="0"/>
        <v>1.4393661562047237E-2</v>
      </c>
      <c r="O14" s="104">
        <f>L14/'סכום נכסי הקרן'!$C$42</f>
        <v>5.700039327121641E-3</v>
      </c>
    </row>
    <row r="15" spans="2:62" s="99" customFormat="1">
      <c r="B15" s="102" t="s">
        <v>1050</v>
      </c>
      <c r="C15" s="102" t="s">
        <v>1051</v>
      </c>
      <c r="D15" s="102" t="s">
        <v>100</v>
      </c>
      <c r="E15" s="102" t="s">
        <v>123</v>
      </c>
      <c r="F15" s="102" t="s">
        <v>1052</v>
      </c>
      <c r="G15" s="102" t="s">
        <v>544</v>
      </c>
      <c r="H15" s="102" t="s">
        <v>102</v>
      </c>
      <c r="I15" s="103">
        <v>17858</v>
      </c>
      <c r="J15" s="103">
        <v>30960</v>
      </c>
      <c r="K15" s="103">
        <v>0</v>
      </c>
      <c r="L15" s="103">
        <v>5528.8368</v>
      </c>
      <c r="M15" s="104">
        <v>2.9999999999999997E-4</v>
      </c>
      <c r="N15" s="104">
        <f t="shared" si="0"/>
        <v>2.2758797733701441E-2</v>
      </c>
      <c r="O15" s="104">
        <f>L15/'סכום נכסי הקרן'!$C$42</f>
        <v>9.0127200477022953E-3</v>
      </c>
    </row>
    <row r="16" spans="2:62" s="99" customFormat="1">
      <c r="B16" s="102" t="s">
        <v>1053</v>
      </c>
      <c r="C16" s="102" t="s">
        <v>1054</v>
      </c>
      <c r="D16" s="102" t="s">
        <v>100</v>
      </c>
      <c r="E16" s="102" t="s">
        <v>123</v>
      </c>
      <c r="F16" s="102" t="s">
        <v>1055</v>
      </c>
      <c r="G16" s="102" t="s">
        <v>653</v>
      </c>
      <c r="H16" s="102" t="s">
        <v>102</v>
      </c>
      <c r="I16" s="103">
        <v>134648.19</v>
      </c>
      <c r="J16" s="103">
        <v>3750</v>
      </c>
      <c r="K16" s="103">
        <v>0</v>
      </c>
      <c r="L16" s="103">
        <v>5049.3071250000003</v>
      </c>
      <c r="M16" s="104">
        <v>5.0000000000000001E-4</v>
      </c>
      <c r="N16" s="104">
        <f t="shared" si="0"/>
        <v>2.0784870979228855E-2</v>
      </c>
      <c r="O16" s="104">
        <f>L16/'סכום נכסי הקרן'!$C$42</f>
        <v>8.231024571478316E-3</v>
      </c>
    </row>
    <row r="17" spans="2:15" s="99" customFormat="1">
      <c r="B17" s="102" t="s">
        <v>1056</v>
      </c>
      <c r="C17" s="102" t="s">
        <v>1057</v>
      </c>
      <c r="D17" s="102" t="s">
        <v>100</v>
      </c>
      <c r="E17" s="102" t="s">
        <v>123</v>
      </c>
      <c r="F17" s="102" t="s">
        <v>1058</v>
      </c>
      <c r="G17" s="102" t="s">
        <v>653</v>
      </c>
      <c r="H17" s="102" t="s">
        <v>102</v>
      </c>
      <c r="I17" s="103">
        <v>144077</v>
      </c>
      <c r="J17" s="103">
        <v>3101</v>
      </c>
      <c r="K17" s="103">
        <v>0</v>
      </c>
      <c r="L17" s="103">
        <v>4467.8277699999999</v>
      </c>
      <c r="M17" s="104">
        <v>5.9999999999999995E-4</v>
      </c>
      <c r="N17" s="104">
        <f t="shared" si="0"/>
        <v>1.8391280517892E-2</v>
      </c>
      <c r="O17" s="104">
        <f>L17/'סכום נכסי הקרן'!$C$42</f>
        <v>7.2831379129078364E-3</v>
      </c>
    </row>
    <row r="18" spans="2:15" s="99" customFormat="1">
      <c r="B18" s="102" t="s">
        <v>1059</v>
      </c>
      <c r="C18" s="102" t="s">
        <v>1060</v>
      </c>
      <c r="D18" s="102" t="s">
        <v>100</v>
      </c>
      <c r="E18" s="102" t="s">
        <v>123</v>
      </c>
      <c r="F18" s="102" t="s">
        <v>1061</v>
      </c>
      <c r="G18" s="102" t="s">
        <v>610</v>
      </c>
      <c r="H18" s="102" t="s">
        <v>102</v>
      </c>
      <c r="I18" s="103">
        <v>4250</v>
      </c>
      <c r="J18" s="103">
        <v>57240</v>
      </c>
      <c r="K18" s="103">
        <v>7.5054999999999996</v>
      </c>
      <c r="L18" s="103">
        <v>2440.2055</v>
      </c>
      <c r="M18" s="104">
        <v>1E-4</v>
      </c>
      <c r="N18" s="104">
        <f t="shared" si="0"/>
        <v>1.0044815105261524E-2</v>
      </c>
      <c r="O18" s="104">
        <f>L18/'סכום נכסי הקרן'!$C$42</f>
        <v>3.9778510066282666E-3</v>
      </c>
    </row>
    <row r="19" spans="2:15" s="99" customFormat="1">
      <c r="B19" s="102" t="s">
        <v>1062</v>
      </c>
      <c r="C19" s="102" t="s">
        <v>1063</v>
      </c>
      <c r="D19" s="102" t="s">
        <v>100</v>
      </c>
      <c r="E19" s="102" t="s">
        <v>123</v>
      </c>
      <c r="F19" s="102" t="s">
        <v>505</v>
      </c>
      <c r="G19" s="102" t="s">
        <v>501</v>
      </c>
      <c r="H19" s="102" t="s">
        <v>102</v>
      </c>
      <c r="I19" s="103">
        <v>50851</v>
      </c>
      <c r="J19" s="103">
        <v>985</v>
      </c>
      <c r="K19" s="103">
        <v>0</v>
      </c>
      <c r="L19" s="103">
        <v>500.88234999999997</v>
      </c>
      <c r="M19" s="104">
        <v>1E-4</v>
      </c>
      <c r="N19" s="104">
        <f t="shared" si="0"/>
        <v>2.0618224961950495E-3</v>
      </c>
      <c r="O19" s="104">
        <f>L19/'סכום נכסי הקרן'!$C$42</f>
        <v>8.1650310195179531E-4</v>
      </c>
    </row>
    <row r="20" spans="2:15" s="99" customFormat="1">
      <c r="B20" s="102" t="s">
        <v>1064</v>
      </c>
      <c r="C20" s="102" t="s">
        <v>1065</v>
      </c>
      <c r="D20" s="102" t="s">
        <v>100</v>
      </c>
      <c r="E20" s="102" t="s">
        <v>123</v>
      </c>
      <c r="F20" s="102" t="s">
        <v>1066</v>
      </c>
      <c r="G20" s="102" t="s">
        <v>303</v>
      </c>
      <c r="H20" s="102" t="s">
        <v>102</v>
      </c>
      <c r="I20" s="103">
        <v>350500</v>
      </c>
      <c r="J20" s="103">
        <v>1848</v>
      </c>
      <c r="K20" s="103">
        <v>0</v>
      </c>
      <c r="L20" s="103">
        <v>6477.24</v>
      </c>
      <c r="M20" s="104">
        <v>2.9999999999999997E-4</v>
      </c>
      <c r="N20" s="104">
        <f t="shared" si="0"/>
        <v>2.6662786471223079E-2</v>
      </c>
      <c r="O20" s="104">
        <f>L20/'סכום נכסי הקרן'!$C$42</f>
        <v>1.0558740095525919E-2</v>
      </c>
    </row>
    <row r="21" spans="2:15" s="99" customFormat="1">
      <c r="B21" s="102" t="s">
        <v>1067</v>
      </c>
      <c r="C21" s="102" t="s">
        <v>1068</v>
      </c>
      <c r="D21" s="102" t="s">
        <v>100</v>
      </c>
      <c r="E21" s="102" t="s">
        <v>123</v>
      </c>
      <c r="F21" s="102" t="s">
        <v>307</v>
      </c>
      <c r="G21" s="102" t="s">
        <v>303</v>
      </c>
      <c r="H21" s="102" t="s">
        <v>102</v>
      </c>
      <c r="I21" s="103">
        <v>422700.52</v>
      </c>
      <c r="J21" s="103">
        <v>2931</v>
      </c>
      <c r="K21" s="103">
        <v>0</v>
      </c>
      <c r="L21" s="103">
        <v>12389.3522412</v>
      </c>
      <c r="M21" s="104">
        <v>2.9999999999999997E-4</v>
      </c>
      <c r="N21" s="104">
        <f t="shared" si="0"/>
        <v>5.0999291878004324E-2</v>
      </c>
      <c r="O21" s="104">
        <f>L21/'סכום נכסי הקרן'!$C$42</f>
        <v>2.0196248752053707E-2</v>
      </c>
    </row>
    <row r="22" spans="2:15" s="99" customFormat="1">
      <c r="B22" s="102" t="s">
        <v>1069</v>
      </c>
      <c r="C22" s="102" t="s">
        <v>1070</v>
      </c>
      <c r="D22" s="102" t="s">
        <v>100</v>
      </c>
      <c r="E22" s="102" t="s">
        <v>123</v>
      </c>
      <c r="F22" s="102" t="s">
        <v>1071</v>
      </c>
      <c r="G22" s="102" t="s">
        <v>303</v>
      </c>
      <c r="H22" s="102" t="s">
        <v>102</v>
      </c>
      <c r="I22" s="103">
        <v>68240.789999999994</v>
      </c>
      <c r="J22" s="103">
        <v>11390</v>
      </c>
      <c r="K22" s="103">
        <v>0</v>
      </c>
      <c r="L22" s="103">
        <v>7772.6259810000001</v>
      </c>
      <c r="M22" s="104">
        <v>2.9999999999999997E-4</v>
      </c>
      <c r="N22" s="104">
        <f t="shared" si="0"/>
        <v>3.1995088471645922E-2</v>
      </c>
      <c r="O22" s="104">
        <f>L22/'סכום נכסי הקרן'!$C$42</f>
        <v>1.2670387015628753E-2</v>
      </c>
    </row>
    <row r="23" spans="2:15" s="99" customFormat="1">
      <c r="B23" s="102" t="s">
        <v>1072</v>
      </c>
      <c r="C23" s="102" t="s">
        <v>1073</v>
      </c>
      <c r="D23" s="102" t="s">
        <v>100</v>
      </c>
      <c r="E23" s="102" t="s">
        <v>123</v>
      </c>
      <c r="F23" s="102" t="s">
        <v>1074</v>
      </c>
      <c r="G23" s="102" t="s">
        <v>303</v>
      </c>
      <c r="H23" s="102" t="s">
        <v>102</v>
      </c>
      <c r="I23" s="103">
        <v>444000.37</v>
      </c>
      <c r="J23" s="103">
        <v>3172</v>
      </c>
      <c r="K23" s="103">
        <v>0</v>
      </c>
      <c r="L23" s="103">
        <v>14083.6917364</v>
      </c>
      <c r="M23" s="104">
        <v>2.9999999999999997E-4</v>
      </c>
      <c r="N23" s="104">
        <f t="shared" si="0"/>
        <v>5.797383847042293E-2</v>
      </c>
      <c r="O23" s="104">
        <f>L23/'סכום נכסי הקרן'!$C$42</f>
        <v>2.2958241570507461E-2</v>
      </c>
    </row>
    <row r="24" spans="2:15" s="99" customFormat="1">
      <c r="B24" s="102" t="s">
        <v>1075</v>
      </c>
      <c r="C24" s="102" t="s">
        <v>1076</v>
      </c>
      <c r="D24" s="102" t="s">
        <v>100</v>
      </c>
      <c r="E24" s="102" t="s">
        <v>123</v>
      </c>
      <c r="F24" s="102" t="s">
        <v>1077</v>
      </c>
      <c r="G24" s="102" t="s">
        <v>438</v>
      </c>
      <c r="H24" s="102" t="s">
        <v>102</v>
      </c>
      <c r="I24" s="103">
        <v>980</v>
      </c>
      <c r="J24" s="103">
        <v>190000</v>
      </c>
      <c r="K24" s="103">
        <v>0</v>
      </c>
      <c r="L24" s="103">
        <v>1862</v>
      </c>
      <c r="M24" s="104">
        <v>2.0000000000000001E-4</v>
      </c>
      <c r="N24" s="104">
        <f t="shared" si="0"/>
        <v>7.6647010778383038E-3</v>
      </c>
      <c r="O24" s="104">
        <f>L24/'סכום נכסי הקרן'!$C$42</f>
        <v>3.0353011557189887E-3</v>
      </c>
    </row>
    <row r="25" spans="2:15" s="99" customFormat="1">
      <c r="B25" s="102" t="s">
        <v>1078</v>
      </c>
      <c r="C25" s="102" t="s">
        <v>1079</v>
      </c>
      <c r="D25" s="102" t="s">
        <v>100</v>
      </c>
      <c r="E25" s="102" t="s">
        <v>123</v>
      </c>
      <c r="F25" s="102" t="s">
        <v>920</v>
      </c>
      <c r="G25" s="102" t="s">
        <v>438</v>
      </c>
      <c r="H25" s="102" t="s">
        <v>102</v>
      </c>
      <c r="I25" s="103">
        <v>4780.67</v>
      </c>
      <c r="J25" s="103">
        <v>124000</v>
      </c>
      <c r="K25" s="103">
        <v>0</v>
      </c>
      <c r="L25" s="103">
        <v>5928.0308000000005</v>
      </c>
      <c r="M25" s="104">
        <v>5.9999999999999995E-4</v>
      </c>
      <c r="N25" s="104">
        <f t="shared" si="0"/>
        <v>2.4402032256830648E-2</v>
      </c>
      <c r="O25" s="104">
        <f>L25/'סכום נכסי הקרן'!$C$42</f>
        <v>9.663457969053579E-3</v>
      </c>
    </row>
    <row r="26" spans="2:15" s="99" customFormat="1">
      <c r="B26" s="102" t="s">
        <v>1080</v>
      </c>
      <c r="C26" s="102" t="s">
        <v>1081</v>
      </c>
      <c r="D26" s="102" t="s">
        <v>100</v>
      </c>
      <c r="E26" s="102" t="s">
        <v>123</v>
      </c>
      <c r="F26" s="102" t="s">
        <v>1082</v>
      </c>
      <c r="G26" s="102" t="s">
        <v>438</v>
      </c>
      <c r="H26" s="102" t="s">
        <v>102</v>
      </c>
      <c r="I26" s="103">
        <v>19420.080000000002</v>
      </c>
      <c r="J26" s="103">
        <v>11660</v>
      </c>
      <c r="K26" s="103">
        <v>0</v>
      </c>
      <c r="L26" s="103">
        <v>2264.3813279999999</v>
      </c>
      <c r="M26" s="104">
        <v>4.0000000000000002E-4</v>
      </c>
      <c r="N26" s="104">
        <f t="shared" si="0"/>
        <v>9.321055856798351E-3</v>
      </c>
      <c r="O26" s="104">
        <f>L26/'סכום נכסי הקרן'!$C$42</f>
        <v>3.691234834514983E-3</v>
      </c>
    </row>
    <row r="27" spans="2:15" s="99" customFormat="1">
      <c r="B27" s="102" t="s">
        <v>1083</v>
      </c>
      <c r="C27" s="102" t="s">
        <v>1084</v>
      </c>
      <c r="D27" s="102" t="s">
        <v>100</v>
      </c>
      <c r="E27" s="102" t="s">
        <v>123</v>
      </c>
      <c r="F27" s="102" t="s">
        <v>623</v>
      </c>
      <c r="G27" s="102" t="s">
        <v>624</v>
      </c>
      <c r="H27" s="102" t="s">
        <v>102</v>
      </c>
      <c r="I27" s="103">
        <v>27030</v>
      </c>
      <c r="J27" s="103">
        <v>15340</v>
      </c>
      <c r="K27" s="103">
        <v>0</v>
      </c>
      <c r="L27" s="103">
        <v>4146.402</v>
      </c>
      <c r="M27" s="104">
        <v>2.0000000000000001E-4</v>
      </c>
      <c r="N27" s="104">
        <f t="shared" si="0"/>
        <v>1.7068169644764177E-2</v>
      </c>
      <c r="O27" s="104">
        <f>L27/'סכום נכסי הקרן'!$C$42</f>
        <v>6.7591722785582849E-3</v>
      </c>
    </row>
    <row r="28" spans="2:15" s="99" customFormat="1">
      <c r="B28" s="102" t="s">
        <v>1085</v>
      </c>
      <c r="C28" s="102" t="s">
        <v>1086</v>
      </c>
      <c r="D28" s="102" t="s">
        <v>100</v>
      </c>
      <c r="E28" s="102" t="s">
        <v>123</v>
      </c>
      <c r="F28" s="102" t="s">
        <v>1087</v>
      </c>
      <c r="G28" s="102" t="s">
        <v>624</v>
      </c>
      <c r="H28" s="102" t="s">
        <v>102</v>
      </c>
      <c r="I28" s="103">
        <v>13120.42</v>
      </c>
      <c r="J28" s="103">
        <v>28560</v>
      </c>
      <c r="K28" s="103">
        <v>0</v>
      </c>
      <c r="L28" s="103">
        <v>3747.1919520000001</v>
      </c>
      <c r="M28" s="104">
        <v>5.0000000000000001E-4</v>
      </c>
      <c r="N28" s="104">
        <f t="shared" si="0"/>
        <v>1.542486906195565E-2</v>
      </c>
      <c r="O28" s="104">
        <f>L28/'סכום נכסי הקרן'!$C$42</f>
        <v>6.1084081968885576E-3</v>
      </c>
    </row>
    <row r="29" spans="2:15" s="99" customFormat="1">
      <c r="B29" s="102" t="s">
        <v>1088</v>
      </c>
      <c r="C29" s="102" t="s">
        <v>1089</v>
      </c>
      <c r="D29" s="102" t="s">
        <v>100</v>
      </c>
      <c r="E29" s="102" t="s">
        <v>123</v>
      </c>
      <c r="F29" s="102" t="s">
        <v>1090</v>
      </c>
      <c r="G29" s="102" t="s">
        <v>675</v>
      </c>
      <c r="H29" s="102" t="s">
        <v>102</v>
      </c>
      <c r="I29" s="103">
        <v>76905.69</v>
      </c>
      <c r="J29" s="103">
        <v>9329</v>
      </c>
      <c r="K29" s="103">
        <v>0</v>
      </c>
      <c r="L29" s="103">
        <v>7174.5318201</v>
      </c>
      <c r="M29" s="104">
        <v>6.9999999999999999E-4</v>
      </c>
      <c r="N29" s="104">
        <f t="shared" si="0"/>
        <v>2.9533105142054608E-2</v>
      </c>
      <c r="O29" s="104">
        <f>L29/'סכום נכסי הקרן'!$C$42</f>
        <v>1.1695416071585495E-2</v>
      </c>
    </row>
    <row r="30" spans="2:15" s="99" customFormat="1">
      <c r="B30" s="102" t="s">
        <v>1091</v>
      </c>
      <c r="C30" s="102" t="s">
        <v>1092</v>
      </c>
      <c r="D30" s="102" t="s">
        <v>100</v>
      </c>
      <c r="E30" s="102" t="s">
        <v>123</v>
      </c>
      <c r="F30" s="102" t="s">
        <v>1093</v>
      </c>
      <c r="G30" s="102" t="s">
        <v>358</v>
      </c>
      <c r="H30" s="102" t="s">
        <v>102</v>
      </c>
      <c r="I30" s="103">
        <v>94400</v>
      </c>
      <c r="J30" s="103">
        <v>3580</v>
      </c>
      <c r="K30" s="103">
        <v>0</v>
      </c>
      <c r="L30" s="103">
        <v>3379.52</v>
      </c>
      <c r="M30" s="104">
        <v>5.0000000000000001E-4</v>
      </c>
      <c r="N30" s="104">
        <f t="shared" si="0"/>
        <v>1.3911391292468369E-2</v>
      </c>
      <c r="O30" s="104">
        <f>L30/'סכום נכסי הקרן'!$C$42</f>
        <v>5.5090552963348209E-3</v>
      </c>
    </row>
    <row r="31" spans="2:15" s="99" customFormat="1">
      <c r="B31" s="102" t="s">
        <v>1094</v>
      </c>
      <c r="C31" s="102" t="s">
        <v>1095</v>
      </c>
      <c r="D31" s="102" t="s">
        <v>100</v>
      </c>
      <c r="E31" s="102" t="s">
        <v>123</v>
      </c>
      <c r="F31" s="102" t="s">
        <v>1096</v>
      </c>
      <c r="G31" s="102" t="s">
        <v>358</v>
      </c>
      <c r="H31" s="102" t="s">
        <v>102</v>
      </c>
      <c r="I31" s="103">
        <v>173400.04</v>
      </c>
      <c r="J31" s="103">
        <v>2065</v>
      </c>
      <c r="K31" s="103">
        <v>0</v>
      </c>
      <c r="L31" s="103">
        <v>3580.710826</v>
      </c>
      <c r="M31" s="104">
        <v>4.0000000000000002E-4</v>
      </c>
      <c r="N31" s="104">
        <f t="shared" si="0"/>
        <v>1.4739569348802085E-2</v>
      </c>
      <c r="O31" s="104">
        <f>L31/'סכום נכסי הקרן'!$C$42</f>
        <v>5.8370223998137991E-3</v>
      </c>
    </row>
    <row r="32" spans="2:15" s="99" customFormat="1">
      <c r="B32" s="102" t="s">
        <v>1097</v>
      </c>
      <c r="C32" s="102" t="s">
        <v>1098</v>
      </c>
      <c r="D32" s="102" t="s">
        <v>100</v>
      </c>
      <c r="E32" s="102" t="s">
        <v>123</v>
      </c>
      <c r="F32" s="102" t="s">
        <v>371</v>
      </c>
      <c r="G32" s="102" t="s">
        <v>358</v>
      </c>
      <c r="H32" s="102" t="s">
        <v>102</v>
      </c>
      <c r="I32" s="103">
        <v>18450.099999999999</v>
      </c>
      <c r="J32" s="103">
        <v>36000</v>
      </c>
      <c r="K32" s="103">
        <v>0</v>
      </c>
      <c r="L32" s="103">
        <v>6642.0360000000001</v>
      </c>
      <c r="M32" s="104">
        <v>8.0000000000000004E-4</v>
      </c>
      <c r="N32" s="104">
        <f t="shared" si="0"/>
        <v>2.7341149564039106E-2</v>
      </c>
      <c r="O32" s="104">
        <f>L32/'סכום נכסי הקרן'!$C$42</f>
        <v>1.082737891897268E-2</v>
      </c>
    </row>
    <row r="33" spans="2:15" s="99" customFormat="1">
      <c r="B33" s="102" t="s">
        <v>1099</v>
      </c>
      <c r="C33" s="102" t="s">
        <v>1100</v>
      </c>
      <c r="D33" s="102" t="s">
        <v>100</v>
      </c>
      <c r="E33" s="102" t="s">
        <v>123</v>
      </c>
      <c r="F33" s="102" t="s">
        <v>381</v>
      </c>
      <c r="G33" s="102" t="s">
        <v>358</v>
      </c>
      <c r="H33" s="102" t="s">
        <v>102</v>
      </c>
      <c r="I33" s="103">
        <v>448000.75</v>
      </c>
      <c r="J33" s="103">
        <v>1120</v>
      </c>
      <c r="K33" s="103">
        <v>0</v>
      </c>
      <c r="L33" s="103">
        <v>5017.6084000000001</v>
      </c>
      <c r="M33" s="104">
        <v>5.9999999999999995E-4</v>
      </c>
      <c r="N33" s="104">
        <f t="shared" si="0"/>
        <v>2.0654386955773645E-2</v>
      </c>
      <c r="O33" s="104">
        <f>L33/'סכום נכסי הקרן'!$C$42</f>
        <v>8.1793515442885635E-3</v>
      </c>
    </row>
    <row r="34" spans="2:15" s="99" customFormat="1">
      <c r="B34" s="102" t="s">
        <v>1101</v>
      </c>
      <c r="C34" s="102" t="s">
        <v>1102</v>
      </c>
      <c r="D34" s="102" t="s">
        <v>100</v>
      </c>
      <c r="E34" s="102" t="s">
        <v>123</v>
      </c>
      <c r="F34" s="102" t="s">
        <v>385</v>
      </c>
      <c r="G34" s="102" t="s">
        <v>358</v>
      </c>
      <c r="H34" s="102" t="s">
        <v>102</v>
      </c>
      <c r="I34" s="103">
        <v>14926.78</v>
      </c>
      <c r="J34" s="103">
        <v>25160</v>
      </c>
      <c r="K34" s="103">
        <v>0</v>
      </c>
      <c r="L34" s="103">
        <v>3755.5778479999999</v>
      </c>
      <c r="M34" s="104">
        <v>2.9999999999999997E-4</v>
      </c>
      <c r="N34" s="104">
        <f t="shared" si="0"/>
        <v>1.5459388603368021E-2</v>
      </c>
      <c r="O34" s="104">
        <f>L34/'סכום נכסי הקרן'!$C$42</f>
        <v>6.1220782934624232E-3</v>
      </c>
    </row>
    <row r="35" spans="2:15" s="99" customFormat="1">
      <c r="B35" s="102" t="s">
        <v>1103</v>
      </c>
      <c r="C35" s="102" t="s">
        <v>1104</v>
      </c>
      <c r="D35" s="102" t="s">
        <v>100</v>
      </c>
      <c r="E35" s="102" t="s">
        <v>123</v>
      </c>
      <c r="F35" s="102" t="s">
        <v>357</v>
      </c>
      <c r="G35" s="102" t="s">
        <v>358</v>
      </c>
      <c r="H35" s="102" t="s">
        <v>102</v>
      </c>
      <c r="I35" s="103">
        <v>26300</v>
      </c>
      <c r="J35" s="103">
        <v>23360</v>
      </c>
      <c r="K35" s="103">
        <v>0</v>
      </c>
      <c r="L35" s="103">
        <v>6143.68</v>
      </c>
      <c r="M35" s="104">
        <v>2.0000000000000001E-4</v>
      </c>
      <c r="N35" s="104">
        <f t="shared" si="0"/>
        <v>2.5289726486516451E-2</v>
      </c>
      <c r="O35" s="104">
        <f>L35/'סכום נכסי הקרן'!$C$42</f>
        <v>1.0014994094719461E-2</v>
      </c>
    </row>
    <row r="36" spans="2:15" s="99" customFormat="1">
      <c r="B36" s="102" t="s">
        <v>1105</v>
      </c>
      <c r="C36" s="102" t="s">
        <v>1106</v>
      </c>
      <c r="D36" s="102" t="s">
        <v>100</v>
      </c>
      <c r="E36" s="102" t="s">
        <v>123</v>
      </c>
      <c r="F36" s="102" t="s">
        <v>943</v>
      </c>
      <c r="G36" s="102" t="s">
        <v>1107</v>
      </c>
      <c r="H36" s="102" t="s">
        <v>102</v>
      </c>
      <c r="I36" s="103">
        <v>69200</v>
      </c>
      <c r="J36" s="103">
        <v>3299</v>
      </c>
      <c r="K36" s="103">
        <v>0</v>
      </c>
      <c r="L36" s="103">
        <v>2282.9079999999999</v>
      </c>
      <c r="M36" s="104">
        <v>1E-4</v>
      </c>
      <c r="N36" s="104">
        <f t="shared" si="0"/>
        <v>9.3973186939880163E-3</v>
      </c>
      <c r="O36" s="104">
        <f>L36/'סכום נכסי הקרן'!$C$42</f>
        <v>3.7214357093448575E-3</v>
      </c>
    </row>
    <row r="37" spans="2:15" s="99" customFormat="1">
      <c r="B37" s="102" t="s">
        <v>1108</v>
      </c>
      <c r="C37" s="102" t="s">
        <v>1109</v>
      </c>
      <c r="D37" s="102" t="s">
        <v>100</v>
      </c>
      <c r="E37" s="102" t="s">
        <v>123</v>
      </c>
      <c r="F37" s="102" t="s">
        <v>1110</v>
      </c>
      <c r="G37" s="102" t="s">
        <v>129</v>
      </c>
      <c r="H37" s="102" t="s">
        <v>102</v>
      </c>
      <c r="I37" s="103">
        <v>9345</v>
      </c>
      <c r="J37" s="103">
        <v>68000</v>
      </c>
      <c r="K37" s="103">
        <v>0</v>
      </c>
      <c r="L37" s="103">
        <v>6354.6</v>
      </c>
      <c r="M37" s="104">
        <v>1E-4</v>
      </c>
      <c r="N37" s="104">
        <f t="shared" si="0"/>
        <v>2.6157953528051177E-2</v>
      </c>
      <c r="O37" s="104">
        <f>L37/'סכום נכסי הקרן'!$C$42</f>
        <v>1.0358821011886083E-2</v>
      </c>
    </row>
    <row r="38" spans="2:15" s="99" customFormat="1">
      <c r="B38" s="102" t="s">
        <v>1111</v>
      </c>
      <c r="C38" s="102" t="s">
        <v>1112</v>
      </c>
      <c r="D38" s="102" t="s">
        <v>100</v>
      </c>
      <c r="E38" s="102" t="s">
        <v>123</v>
      </c>
      <c r="F38" s="102" t="s">
        <v>1113</v>
      </c>
      <c r="G38" s="102" t="s">
        <v>132</v>
      </c>
      <c r="H38" s="102" t="s">
        <v>102</v>
      </c>
      <c r="I38" s="103">
        <v>780093</v>
      </c>
      <c r="J38" s="103">
        <v>606.5</v>
      </c>
      <c r="K38" s="103">
        <v>0</v>
      </c>
      <c r="L38" s="103">
        <v>4731.2640449999999</v>
      </c>
      <c r="M38" s="104">
        <v>2.9999999999999997E-4</v>
      </c>
      <c r="N38" s="104">
        <f t="shared" si="0"/>
        <v>1.9475684546320683E-2</v>
      </c>
      <c r="O38" s="104">
        <f>L38/'סכום נכסי הקרן'!$C$42</f>
        <v>7.7125731599356588E-3</v>
      </c>
    </row>
    <row r="39" spans="2:15" s="99" customFormat="1">
      <c r="B39" s="98" t="s">
        <v>1114</v>
      </c>
      <c r="C39" s="105"/>
      <c r="D39" s="105"/>
      <c r="I39" s="100">
        <f>SUM(I40:I91)</f>
        <v>6349712</v>
      </c>
      <c r="K39" s="100">
        <v>26.19998</v>
      </c>
      <c r="L39" s="100">
        <v>83594.901576005897</v>
      </c>
      <c r="N39" s="101">
        <f t="shared" si="0"/>
        <v>0.34410844909312532</v>
      </c>
      <c r="O39" s="101">
        <f>L39/'סכום נכסי הקרן'!$C$42</f>
        <v>0.13627051630819861</v>
      </c>
    </row>
    <row r="40" spans="2:15" s="99" customFormat="1">
      <c r="B40" s="102" t="s">
        <v>1115</v>
      </c>
      <c r="C40" s="102" t="s">
        <v>1116</v>
      </c>
      <c r="D40" s="102" t="s">
        <v>100</v>
      </c>
      <c r="E40" s="102" t="s">
        <v>123</v>
      </c>
      <c r="F40" s="102" t="s">
        <v>917</v>
      </c>
      <c r="G40" s="102" t="s">
        <v>347</v>
      </c>
      <c r="H40" s="102" t="s">
        <v>102</v>
      </c>
      <c r="I40" s="103">
        <v>468000</v>
      </c>
      <c r="J40" s="103">
        <v>123.1</v>
      </c>
      <c r="K40" s="103">
        <v>0</v>
      </c>
      <c r="L40" s="103">
        <v>576.10799999999995</v>
      </c>
      <c r="M40" s="104">
        <v>1E-4</v>
      </c>
      <c r="N40" s="104">
        <f t="shared" si="0"/>
        <v>2.3714799186634098E-3</v>
      </c>
      <c r="O40" s="104">
        <f>L40/'סכום נכסי הקרן'!$C$42</f>
        <v>9.3913065425292965E-4</v>
      </c>
    </row>
    <row r="41" spans="2:15" s="99" customFormat="1">
      <c r="B41" s="102" t="s">
        <v>1117</v>
      </c>
      <c r="C41" s="102" t="s">
        <v>1118</v>
      </c>
      <c r="D41" s="102" t="s">
        <v>100</v>
      </c>
      <c r="E41" s="102" t="s">
        <v>123</v>
      </c>
      <c r="F41" s="102" t="s">
        <v>1119</v>
      </c>
      <c r="G41" s="102" t="s">
        <v>347</v>
      </c>
      <c r="H41" s="102" t="s">
        <v>102</v>
      </c>
      <c r="I41" s="103">
        <v>3780</v>
      </c>
      <c r="J41" s="103">
        <v>43790</v>
      </c>
      <c r="K41" s="103">
        <v>0</v>
      </c>
      <c r="L41" s="103">
        <v>1655.2619999999999</v>
      </c>
      <c r="M41" s="104">
        <v>2.9999999999999997E-4</v>
      </c>
      <c r="N41" s="104">
        <f t="shared" si="0"/>
        <v>6.8136887408726029E-3</v>
      </c>
      <c r="O41" s="104">
        <f>L41/'סכום נכסי הקרן'!$C$42</f>
        <v>2.6982914401813773E-3</v>
      </c>
    </row>
    <row r="42" spans="2:15" s="99" customFormat="1">
      <c r="B42" s="102" t="s">
        <v>1120</v>
      </c>
      <c r="C42" s="102" t="s">
        <v>1121</v>
      </c>
      <c r="D42" s="102" t="s">
        <v>100</v>
      </c>
      <c r="E42" s="102" t="s">
        <v>123</v>
      </c>
      <c r="F42" s="102" t="s">
        <v>701</v>
      </c>
      <c r="G42" s="102" t="s">
        <v>544</v>
      </c>
      <c r="H42" s="102" t="s">
        <v>102</v>
      </c>
      <c r="I42" s="103">
        <v>1119307</v>
      </c>
      <c r="J42" s="103">
        <v>720</v>
      </c>
      <c r="K42" s="103">
        <v>0</v>
      </c>
      <c r="L42" s="103">
        <v>8059.0104000000001</v>
      </c>
      <c r="M42" s="104">
        <v>1.1000000000000001E-3</v>
      </c>
      <c r="N42" s="104">
        <f t="shared" si="0"/>
        <v>3.3173955799779858E-2</v>
      </c>
      <c r="O42" s="104">
        <f>L42/'סכום נכסי הקרן'!$C$42</f>
        <v>1.3137230709490522E-2</v>
      </c>
    </row>
    <row r="43" spans="2:15" s="99" customFormat="1">
      <c r="B43" s="102" t="s">
        <v>1122</v>
      </c>
      <c r="C43" s="102">
        <v>11667680</v>
      </c>
      <c r="D43" s="102" t="s">
        <v>100</v>
      </c>
      <c r="E43" s="102" t="s">
        <v>123</v>
      </c>
      <c r="F43" s="102" t="s">
        <v>543</v>
      </c>
      <c r="G43" s="102" t="s">
        <v>544</v>
      </c>
      <c r="H43" s="102" t="s">
        <v>102</v>
      </c>
      <c r="I43" s="103">
        <v>30000</v>
      </c>
      <c r="J43" s="103">
        <f>L43*1000/I43*100</f>
        <v>744.35628415300675</v>
      </c>
      <c r="K43" s="103">
        <v>0</v>
      </c>
      <c r="L43" s="103">
        <f>223306.885245902/1000</f>
        <v>223.30688524590201</v>
      </c>
      <c r="M43" s="104">
        <v>2.0000000000000001E-4</v>
      </c>
      <c r="N43" s="104">
        <f t="shared" si="0"/>
        <v>9.1921617832061201E-4</v>
      </c>
      <c r="O43" s="104">
        <f>L43/'סכום נכסי הקרן'!$C$42</f>
        <v>3.6401914439682814E-4</v>
      </c>
    </row>
    <row r="44" spans="2:15" s="99" customFormat="1">
      <c r="B44" s="102" t="s">
        <v>1122</v>
      </c>
      <c r="C44" s="102">
        <v>1166768</v>
      </c>
      <c r="D44" s="102" t="s">
        <v>100</v>
      </c>
      <c r="E44" s="102" t="s">
        <v>123</v>
      </c>
      <c r="F44" s="102" t="s">
        <v>543</v>
      </c>
      <c r="G44" s="102" t="s">
        <v>544</v>
      </c>
      <c r="H44" s="102" t="s">
        <v>102</v>
      </c>
      <c r="I44" s="103">
        <v>1300</v>
      </c>
      <c r="J44" s="103">
        <f>L44*1000/I44*100</f>
        <v>832.4</v>
      </c>
      <c r="K44" s="103">
        <v>0</v>
      </c>
      <c r="L44" s="103">
        <f>10821.2/1000</f>
        <v>10.821200000000001</v>
      </c>
      <c r="M44" s="104">
        <v>0</v>
      </c>
      <c r="N44" s="104">
        <f t="shared" si="0"/>
        <v>4.4544180077069744E-5</v>
      </c>
      <c r="O44" s="104">
        <f>L44/'סכום נכסי הקרן'!$C$42</f>
        <v>1.7639957500680087E-5</v>
      </c>
    </row>
    <row r="45" spans="2:15" s="99" customFormat="1">
      <c r="B45" s="102" t="s">
        <v>1123</v>
      </c>
      <c r="C45" s="102" t="s">
        <v>1124</v>
      </c>
      <c r="D45" s="102" t="s">
        <v>100</v>
      </c>
      <c r="E45" s="102" t="s">
        <v>123</v>
      </c>
      <c r="F45" s="102" t="s">
        <v>1125</v>
      </c>
      <c r="G45" s="102" t="s">
        <v>653</v>
      </c>
      <c r="H45" s="102" t="s">
        <v>102</v>
      </c>
      <c r="I45" s="103">
        <v>11465</v>
      </c>
      <c r="J45" s="103">
        <v>7600</v>
      </c>
      <c r="K45" s="103">
        <v>0</v>
      </c>
      <c r="L45" s="103">
        <v>871.34</v>
      </c>
      <c r="M45" s="104">
        <v>8.0000000000000004E-4</v>
      </c>
      <c r="N45" s="104">
        <f t="shared" si="0"/>
        <v>3.5867672594863736E-3</v>
      </c>
      <c r="O45" s="104">
        <f>L45/'סכום נכסי הקרן'!$C$42</f>
        <v>1.4203970510333962E-3</v>
      </c>
    </row>
    <row r="46" spans="2:15" s="99" customFormat="1">
      <c r="B46" s="102" t="s">
        <v>1126</v>
      </c>
      <c r="C46" s="102" t="s">
        <v>1127</v>
      </c>
      <c r="D46" s="102" t="s">
        <v>100</v>
      </c>
      <c r="E46" s="102" t="s">
        <v>123</v>
      </c>
      <c r="F46" s="102" t="s">
        <v>1128</v>
      </c>
      <c r="G46" s="102" t="s">
        <v>653</v>
      </c>
      <c r="H46" s="102" t="s">
        <v>102</v>
      </c>
      <c r="I46" s="103">
        <v>46030.54</v>
      </c>
      <c r="J46" s="103">
        <v>5918</v>
      </c>
      <c r="K46" s="103">
        <v>0</v>
      </c>
      <c r="L46" s="103">
        <v>2724.0873572</v>
      </c>
      <c r="M46" s="104">
        <v>5.9999999999999995E-4</v>
      </c>
      <c r="N46" s="104">
        <f t="shared" si="0"/>
        <v>1.1213380936013179E-2</v>
      </c>
      <c r="O46" s="104">
        <f>L46/'סכום נכסי הקרן'!$C$42</f>
        <v>4.4406152006383707E-3</v>
      </c>
    </row>
    <row r="47" spans="2:15" s="99" customFormat="1">
      <c r="B47" s="102" t="s">
        <v>1129</v>
      </c>
      <c r="C47" s="102" t="s">
        <v>1130</v>
      </c>
      <c r="D47" s="102" t="s">
        <v>100</v>
      </c>
      <c r="E47" s="102" t="s">
        <v>123</v>
      </c>
      <c r="F47" s="102" t="s">
        <v>1131</v>
      </c>
      <c r="G47" s="102" t="s">
        <v>653</v>
      </c>
      <c r="H47" s="102" t="s">
        <v>102</v>
      </c>
      <c r="I47" s="103">
        <v>316984.40000000002</v>
      </c>
      <c r="J47" s="103">
        <v>401</v>
      </c>
      <c r="K47" s="103">
        <v>0</v>
      </c>
      <c r="L47" s="103">
        <v>1271.107444</v>
      </c>
      <c r="M47" s="104">
        <v>2.9999999999999997E-4</v>
      </c>
      <c r="N47" s="104">
        <f t="shared" si="0"/>
        <v>5.2323622964957524E-3</v>
      </c>
      <c r="O47" s="104">
        <f>L47/'סכום נכסי הקרן'!$C$42</f>
        <v>2.0720697603739042E-3</v>
      </c>
    </row>
    <row r="48" spans="2:15" s="99" customFormat="1">
      <c r="B48" s="102" t="s">
        <v>1132</v>
      </c>
      <c r="C48" s="102" t="s">
        <v>1133</v>
      </c>
      <c r="D48" s="102" t="s">
        <v>100</v>
      </c>
      <c r="E48" s="102" t="s">
        <v>123</v>
      </c>
      <c r="F48" s="102" t="s">
        <v>1134</v>
      </c>
      <c r="G48" s="102" t="s">
        <v>653</v>
      </c>
      <c r="H48" s="102" t="s">
        <v>102</v>
      </c>
      <c r="I48" s="103">
        <v>14400.93</v>
      </c>
      <c r="J48" s="103">
        <v>6853</v>
      </c>
      <c r="K48" s="103">
        <v>0</v>
      </c>
      <c r="L48" s="103">
        <v>986.89573289999998</v>
      </c>
      <c r="M48" s="104">
        <v>2.0000000000000001E-4</v>
      </c>
      <c r="N48" s="104">
        <f t="shared" si="0"/>
        <v>4.0624386614783311E-3</v>
      </c>
      <c r="O48" s="104">
        <f>L48/'סכום נכסי הקרן'!$C$42</f>
        <v>1.6087678617859873E-3</v>
      </c>
    </row>
    <row r="49" spans="2:15" s="99" customFormat="1">
      <c r="B49" s="102" t="s">
        <v>1135</v>
      </c>
      <c r="C49" s="102" t="s">
        <v>1136</v>
      </c>
      <c r="D49" s="102" t="s">
        <v>100</v>
      </c>
      <c r="E49" s="102" t="s">
        <v>123</v>
      </c>
      <c r="F49" s="102" t="s">
        <v>740</v>
      </c>
      <c r="G49" s="102" t="s">
        <v>501</v>
      </c>
      <c r="H49" s="102" t="s">
        <v>102</v>
      </c>
      <c r="I49" s="103">
        <v>84500</v>
      </c>
      <c r="J49" s="103">
        <v>554.9</v>
      </c>
      <c r="K49" s="103">
        <v>0</v>
      </c>
      <c r="L49" s="103">
        <v>468.89049999999997</v>
      </c>
      <c r="M49" s="104">
        <v>2.9999999999999997E-4</v>
      </c>
      <c r="N49" s="104">
        <f t="shared" si="0"/>
        <v>1.9301318586133949E-3</v>
      </c>
      <c r="O49" s="104">
        <f>L49/'סכום נכסי הקרן'!$C$42</f>
        <v>7.6435224304814947E-4</v>
      </c>
    </row>
    <row r="50" spans="2:15" s="99" customFormat="1">
      <c r="B50" s="102" t="s">
        <v>1137</v>
      </c>
      <c r="C50" s="102" t="s">
        <v>1138</v>
      </c>
      <c r="D50" s="102" t="s">
        <v>100</v>
      </c>
      <c r="E50" s="102" t="s">
        <v>123</v>
      </c>
      <c r="F50" s="102" t="s">
        <v>1139</v>
      </c>
      <c r="G50" s="102" t="s">
        <v>501</v>
      </c>
      <c r="H50" s="102" t="s">
        <v>102</v>
      </c>
      <c r="I50" s="103">
        <v>80604</v>
      </c>
      <c r="J50" s="103">
        <v>1129</v>
      </c>
      <c r="K50" s="103">
        <v>0</v>
      </c>
      <c r="L50" s="103">
        <v>910.01916000000006</v>
      </c>
      <c r="M50" s="104">
        <v>4.0000000000000002E-4</v>
      </c>
      <c r="N50" s="104">
        <f t="shared" si="0"/>
        <v>3.7459854116570937E-3</v>
      </c>
      <c r="O50" s="104">
        <f>L50/'סכום נכסי הקרן'!$C$42</f>
        <v>1.4834490913396474E-3</v>
      </c>
    </row>
    <row r="51" spans="2:15" s="99" customFormat="1">
      <c r="B51" s="102" t="s">
        <v>1140</v>
      </c>
      <c r="C51" s="102" t="s">
        <v>1141</v>
      </c>
      <c r="D51" s="102" t="s">
        <v>100</v>
      </c>
      <c r="E51" s="102" t="s">
        <v>123</v>
      </c>
      <c r="F51" s="102" t="s">
        <v>1142</v>
      </c>
      <c r="G51" s="102" t="s">
        <v>501</v>
      </c>
      <c r="H51" s="102" t="s">
        <v>102</v>
      </c>
      <c r="I51" s="103">
        <v>3250</v>
      </c>
      <c r="J51" s="103">
        <v>15550</v>
      </c>
      <c r="K51" s="103">
        <v>0</v>
      </c>
      <c r="L51" s="103">
        <v>505.375</v>
      </c>
      <c r="M51" s="104">
        <v>2.9999999999999997E-4</v>
      </c>
      <c r="N51" s="104">
        <f t="shared" si="0"/>
        <v>2.0803159544643033E-3</v>
      </c>
      <c r="O51" s="104">
        <f>L51/'סכום נכסי הקרן'!$C$42</f>
        <v>8.2382670331443821E-4</v>
      </c>
    </row>
    <row r="52" spans="2:15" s="99" customFormat="1">
      <c r="B52" s="102" t="s">
        <v>1143</v>
      </c>
      <c r="C52" s="102" t="s">
        <v>1144</v>
      </c>
      <c r="D52" s="102" t="s">
        <v>100</v>
      </c>
      <c r="E52" s="102" t="s">
        <v>123</v>
      </c>
      <c r="F52" s="102" t="s">
        <v>670</v>
      </c>
      <c r="G52" s="102" t="s">
        <v>501</v>
      </c>
      <c r="H52" s="102" t="s">
        <v>102</v>
      </c>
      <c r="I52" s="103">
        <v>5220</v>
      </c>
      <c r="J52" s="103">
        <v>21860</v>
      </c>
      <c r="K52" s="103">
        <v>0</v>
      </c>
      <c r="L52" s="103">
        <v>1141.0920000000001</v>
      </c>
      <c r="M52" s="104">
        <v>2.9999999999999997E-4</v>
      </c>
      <c r="N52" s="104">
        <f t="shared" si="0"/>
        <v>4.697169217138919E-3</v>
      </c>
      <c r="O52" s="104">
        <f>L52/'סכום נכסי הקרן'!$C$42</f>
        <v>1.8601277477882344E-3</v>
      </c>
    </row>
    <row r="53" spans="2:15" s="99" customFormat="1">
      <c r="B53" s="102" t="s">
        <v>1145</v>
      </c>
      <c r="C53" s="102" t="s">
        <v>1146</v>
      </c>
      <c r="D53" s="102" t="s">
        <v>100</v>
      </c>
      <c r="E53" s="102" t="s">
        <v>123</v>
      </c>
      <c r="F53" s="102" t="s">
        <v>734</v>
      </c>
      <c r="G53" s="102" t="s">
        <v>501</v>
      </c>
      <c r="H53" s="102" t="s">
        <v>102</v>
      </c>
      <c r="I53" s="103">
        <v>3200</v>
      </c>
      <c r="J53" s="103">
        <v>8101</v>
      </c>
      <c r="K53" s="103">
        <v>0</v>
      </c>
      <c r="L53" s="103">
        <v>259.23200000000003</v>
      </c>
      <c r="M53" s="104">
        <v>1E-4</v>
      </c>
      <c r="N53" s="104">
        <f t="shared" si="0"/>
        <v>1.067097631477003E-3</v>
      </c>
      <c r="O53" s="104">
        <f>L53/'סכום נכסי הקרן'!$C$42</f>
        <v>4.2258173426388022E-4</v>
      </c>
    </row>
    <row r="54" spans="2:15" s="99" customFormat="1">
      <c r="B54" s="102" t="s">
        <v>1147</v>
      </c>
      <c r="C54" s="102" t="s">
        <v>1148</v>
      </c>
      <c r="D54" s="102" t="s">
        <v>100</v>
      </c>
      <c r="E54" s="102" t="s">
        <v>123</v>
      </c>
      <c r="F54" s="102" t="s">
        <v>1149</v>
      </c>
      <c r="G54" s="102" t="s">
        <v>303</v>
      </c>
      <c r="H54" s="102" t="s">
        <v>102</v>
      </c>
      <c r="I54" s="103">
        <v>42290</v>
      </c>
      <c r="J54" s="103">
        <v>14660</v>
      </c>
      <c r="K54" s="103">
        <v>0</v>
      </c>
      <c r="L54" s="103">
        <v>6199.7139999999999</v>
      </c>
      <c r="M54" s="104">
        <v>1.1999999999999999E-3</v>
      </c>
      <c r="N54" s="104">
        <f t="shared" si="0"/>
        <v>2.5520383769113437E-2</v>
      </c>
      <c r="O54" s="104">
        <f>L54/'סכום נכסי הקרן'!$C$42</f>
        <v>1.0106336771926527E-2</v>
      </c>
    </row>
    <row r="55" spans="2:15" s="99" customFormat="1">
      <c r="B55" s="102" t="s">
        <v>1150</v>
      </c>
      <c r="C55" s="102" t="s">
        <v>1151</v>
      </c>
      <c r="D55" s="102" t="s">
        <v>100</v>
      </c>
      <c r="E55" s="102" t="s">
        <v>123</v>
      </c>
      <c r="F55" s="102" t="s">
        <v>1152</v>
      </c>
      <c r="G55" s="102" t="s">
        <v>438</v>
      </c>
      <c r="H55" s="102" t="s">
        <v>102</v>
      </c>
      <c r="I55" s="103">
        <v>11150.32</v>
      </c>
      <c r="J55" s="103">
        <v>18000</v>
      </c>
      <c r="K55" s="103">
        <v>0</v>
      </c>
      <c r="L55" s="103">
        <v>2007.0576000000001</v>
      </c>
      <c r="M55" s="104">
        <v>2.9999999999999997E-4</v>
      </c>
      <c r="N55" s="104">
        <f t="shared" si="0"/>
        <v>8.2618133995722657E-3</v>
      </c>
      <c r="O55" s="104">
        <f>L55/'סכום נכסי הקרן'!$C$42</f>
        <v>3.2717638307597102E-3</v>
      </c>
    </row>
    <row r="56" spans="2:15" s="99" customFormat="1">
      <c r="B56" s="102" t="s">
        <v>1153</v>
      </c>
      <c r="C56" s="102" t="s">
        <v>1154</v>
      </c>
      <c r="D56" s="102" t="s">
        <v>100</v>
      </c>
      <c r="E56" s="102" t="s">
        <v>123</v>
      </c>
      <c r="F56" s="102" t="s">
        <v>1155</v>
      </c>
      <c r="G56" s="102" t="s">
        <v>438</v>
      </c>
      <c r="H56" s="102" t="s">
        <v>102</v>
      </c>
      <c r="I56" s="103">
        <v>4530</v>
      </c>
      <c r="J56" s="103">
        <v>43690</v>
      </c>
      <c r="K56" s="103">
        <v>14.475</v>
      </c>
      <c r="L56" s="103">
        <v>1993.6320000000001</v>
      </c>
      <c r="M56" s="104">
        <v>5.9999999999999995E-4</v>
      </c>
      <c r="N56" s="104">
        <f t="shared" si="0"/>
        <v>8.2065485173001794E-3</v>
      </c>
      <c r="O56" s="104">
        <f>L56/'סכום נכסי הקרן'!$C$42</f>
        <v>3.2498783639518577E-3</v>
      </c>
    </row>
    <row r="57" spans="2:15" s="99" customFormat="1">
      <c r="B57" s="102" t="s">
        <v>1156</v>
      </c>
      <c r="C57" s="102" t="s">
        <v>1157</v>
      </c>
      <c r="D57" s="102" t="s">
        <v>100</v>
      </c>
      <c r="E57" s="102" t="s">
        <v>123</v>
      </c>
      <c r="F57" s="102" t="s">
        <v>896</v>
      </c>
      <c r="G57" s="102" t="s">
        <v>633</v>
      </c>
      <c r="H57" s="102" t="s">
        <v>102</v>
      </c>
      <c r="I57" s="103">
        <v>1764600.16</v>
      </c>
      <c r="J57" s="103">
        <v>118.6</v>
      </c>
      <c r="K57" s="103">
        <v>0</v>
      </c>
      <c r="L57" s="103">
        <v>2092.8157897599999</v>
      </c>
      <c r="M57" s="104">
        <v>6.9999999999999999E-4</v>
      </c>
      <c r="N57" s="104">
        <f t="shared" si="0"/>
        <v>8.6148267666436591E-3</v>
      </c>
      <c r="O57" s="104">
        <f>L57/'סכום נכסי הקרן'!$C$42</f>
        <v>3.4115607869846811E-3</v>
      </c>
    </row>
    <row r="58" spans="2:15" s="99" customFormat="1">
      <c r="B58" s="102" t="s">
        <v>1158</v>
      </c>
      <c r="C58" s="102" t="s">
        <v>1159</v>
      </c>
      <c r="D58" s="102" t="s">
        <v>100</v>
      </c>
      <c r="E58" s="102" t="s">
        <v>123</v>
      </c>
      <c r="F58" s="102" t="s">
        <v>1160</v>
      </c>
      <c r="G58" s="102" t="s">
        <v>624</v>
      </c>
      <c r="H58" s="102" t="s">
        <v>102</v>
      </c>
      <c r="I58" s="103">
        <v>16640</v>
      </c>
      <c r="J58" s="103">
        <v>7615</v>
      </c>
      <c r="K58" s="103">
        <v>0</v>
      </c>
      <c r="L58" s="103">
        <v>1267.136</v>
      </c>
      <c r="M58" s="104">
        <v>4.0000000000000002E-4</v>
      </c>
      <c r="N58" s="104">
        <f t="shared" si="0"/>
        <v>5.2160143206056485E-3</v>
      </c>
      <c r="O58" s="104">
        <f>L58/'סכום נכסי הקרן'!$C$42</f>
        <v>2.0655957922949175E-3</v>
      </c>
    </row>
    <row r="59" spans="2:15" s="99" customFormat="1">
      <c r="B59" s="102" t="s">
        <v>1161</v>
      </c>
      <c r="C59" s="102" t="s">
        <v>1162</v>
      </c>
      <c r="D59" s="102" t="s">
        <v>100</v>
      </c>
      <c r="E59" s="102" t="s">
        <v>123</v>
      </c>
      <c r="F59" s="102" t="s">
        <v>1163</v>
      </c>
      <c r="G59" s="102" t="s">
        <v>675</v>
      </c>
      <c r="H59" s="102" t="s">
        <v>102</v>
      </c>
      <c r="I59" s="103">
        <v>13770</v>
      </c>
      <c r="J59" s="103">
        <v>1780</v>
      </c>
      <c r="K59" s="103">
        <v>0</v>
      </c>
      <c r="L59" s="103">
        <v>245.10599999999999</v>
      </c>
      <c r="M59" s="104">
        <v>1E-4</v>
      </c>
      <c r="N59" s="104">
        <f t="shared" si="0"/>
        <v>1.0089496360819739E-3</v>
      </c>
      <c r="O59" s="104">
        <f>L59/'סכום נכסי הקרן'!$C$42</f>
        <v>3.9955452474417746E-4</v>
      </c>
    </row>
    <row r="60" spans="2:15" s="99" customFormat="1">
      <c r="B60" s="102" t="s">
        <v>1164</v>
      </c>
      <c r="C60" s="102" t="s">
        <v>1165</v>
      </c>
      <c r="D60" s="102" t="s">
        <v>100</v>
      </c>
      <c r="E60" s="102" t="s">
        <v>123</v>
      </c>
      <c r="F60" s="102" t="s">
        <v>1166</v>
      </c>
      <c r="G60" s="102" t="s">
        <v>782</v>
      </c>
      <c r="H60" s="102" t="s">
        <v>102</v>
      </c>
      <c r="I60" s="103">
        <v>8300</v>
      </c>
      <c r="J60" s="103">
        <v>9644</v>
      </c>
      <c r="K60" s="103">
        <v>0</v>
      </c>
      <c r="L60" s="103">
        <v>800.452</v>
      </c>
      <c r="M60" s="104">
        <v>5.0000000000000001E-4</v>
      </c>
      <c r="N60" s="104">
        <f t="shared" si="0"/>
        <v>3.2949652562609161E-3</v>
      </c>
      <c r="O60" s="104">
        <f>L60/'סכום נכסי הקרן'!$C$42</f>
        <v>1.3048404300201805E-3</v>
      </c>
    </row>
    <row r="61" spans="2:15" s="99" customFormat="1">
      <c r="B61" s="102" t="s">
        <v>1167</v>
      </c>
      <c r="C61" s="102" t="s">
        <v>1168</v>
      </c>
      <c r="D61" s="102" t="s">
        <v>100</v>
      </c>
      <c r="E61" s="102" t="s">
        <v>123</v>
      </c>
      <c r="F61" s="102" t="s">
        <v>1169</v>
      </c>
      <c r="G61" s="102" t="s">
        <v>407</v>
      </c>
      <c r="H61" s="102" t="s">
        <v>102</v>
      </c>
      <c r="I61" s="103">
        <v>11960</v>
      </c>
      <c r="J61" s="103">
        <v>4269</v>
      </c>
      <c r="K61" s="103">
        <v>0</v>
      </c>
      <c r="L61" s="103">
        <v>510.57240000000002</v>
      </c>
      <c r="M61" s="104">
        <v>4.0000000000000002E-4</v>
      </c>
      <c r="N61" s="104">
        <f t="shared" si="0"/>
        <v>2.1017104321130451E-3</v>
      </c>
      <c r="O61" s="104">
        <f>L61/'סכום נכסי הקרן'!$C$42</f>
        <v>8.3229913845231894E-4</v>
      </c>
    </row>
    <row r="62" spans="2:15" s="99" customFormat="1">
      <c r="B62" s="102" t="s">
        <v>1170</v>
      </c>
      <c r="C62" s="102" t="s">
        <v>1171</v>
      </c>
      <c r="D62" s="102" t="s">
        <v>100</v>
      </c>
      <c r="E62" s="102" t="s">
        <v>123</v>
      </c>
      <c r="F62" s="102" t="s">
        <v>1172</v>
      </c>
      <c r="G62" s="102" t="s">
        <v>407</v>
      </c>
      <c r="H62" s="102" t="s">
        <v>102</v>
      </c>
      <c r="I62" s="103">
        <v>23740</v>
      </c>
      <c r="J62" s="103">
        <v>4121</v>
      </c>
      <c r="K62" s="103">
        <v>0</v>
      </c>
      <c r="L62" s="103">
        <v>978.32539999999995</v>
      </c>
      <c r="M62" s="104">
        <v>2.0000000000000001E-4</v>
      </c>
      <c r="N62" s="104">
        <f t="shared" si="0"/>
        <v>4.0271599075491884E-3</v>
      </c>
      <c r="O62" s="104">
        <f>L62/'סכום נכסי הקרן'!$C$42</f>
        <v>1.5947971091778957E-3</v>
      </c>
    </row>
    <row r="63" spans="2:15" s="99" customFormat="1">
      <c r="B63" s="102" t="s">
        <v>1173</v>
      </c>
      <c r="C63" s="102" t="s">
        <v>1174</v>
      </c>
      <c r="D63" s="102" t="s">
        <v>100</v>
      </c>
      <c r="E63" s="102" t="s">
        <v>123</v>
      </c>
      <c r="F63" s="102" t="s">
        <v>1175</v>
      </c>
      <c r="G63" s="102" t="s">
        <v>407</v>
      </c>
      <c r="H63" s="102" t="s">
        <v>102</v>
      </c>
      <c r="I63" s="103">
        <v>7500</v>
      </c>
      <c r="J63" s="103">
        <v>8739</v>
      </c>
      <c r="K63" s="103">
        <v>0</v>
      </c>
      <c r="L63" s="103">
        <v>655.42499999999995</v>
      </c>
      <c r="M63" s="104">
        <v>4.0000000000000002E-4</v>
      </c>
      <c r="N63" s="104">
        <f t="shared" si="0"/>
        <v>2.6979788957798979E-3</v>
      </c>
      <c r="O63" s="104">
        <f>L63/'סכום נכסי הקרן'!$C$42</f>
        <v>1.0684276369425983E-3</v>
      </c>
    </row>
    <row r="64" spans="2:15" s="99" customFormat="1">
      <c r="B64" s="102" t="s">
        <v>1176</v>
      </c>
      <c r="C64" s="102" t="s">
        <v>1177</v>
      </c>
      <c r="D64" s="102" t="s">
        <v>100</v>
      </c>
      <c r="E64" s="102" t="s">
        <v>123</v>
      </c>
      <c r="F64" s="102" t="s">
        <v>661</v>
      </c>
      <c r="G64" s="102" t="s">
        <v>407</v>
      </c>
      <c r="H64" s="102" t="s">
        <v>102</v>
      </c>
      <c r="I64" s="103">
        <v>74200</v>
      </c>
      <c r="J64" s="103">
        <v>2027</v>
      </c>
      <c r="K64" s="103">
        <v>0</v>
      </c>
      <c r="L64" s="103">
        <v>1504.0340000000001</v>
      </c>
      <c r="M64" s="104">
        <v>8.0000000000000004E-4</v>
      </c>
      <c r="N64" s="104">
        <f t="shared" si="0"/>
        <v>6.1911767029567437E-3</v>
      </c>
      <c r="O64" s="104">
        <f>L64/'סכום נכסי הקרן'!$C$42</f>
        <v>2.4517702139853137E-3</v>
      </c>
    </row>
    <row r="65" spans="2:15" s="99" customFormat="1">
      <c r="B65" s="102" t="s">
        <v>1178</v>
      </c>
      <c r="C65" s="102" t="s">
        <v>1179</v>
      </c>
      <c r="D65" s="102" t="s">
        <v>100</v>
      </c>
      <c r="E65" s="102" t="s">
        <v>123</v>
      </c>
      <c r="F65" s="102" t="s">
        <v>1180</v>
      </c>
      <c r="G65" s="102" t="s">
        <v>839</v>
      </c>
      <c r="H65" s="102" t="s">
        <v>102</v>
      </c>
      <c r="I65" s="103">
        <v>54700</v>
      </c>
      <c r="J65" s="103">
        <v>1336</v>
      </c>
      <c r="K65" s="103">
        <v>0</v>
      </c>
      <c r="L65" s="103">
        <v>730.79200000000003</v>
      </c>
      <c r="M65" s="104">
        <v>4.0000000000000002E-4</v>
      </c>
      <c r="N65" s="104">
        <f t="shared" si="0"/>
        <v>3.0082181686764825E-3</v>
      </c>
      <c r="O65" s="104">
        <f>L65/'סכום נכסי הקרן'!$C$42</f>
        <v>1.1912856080505861E-3</v>
      </c>
    </row>
    <row r="66" spans="2:15" s="99" customFormat="1">
      <c r="B66" s="102" t="s">
        <v>1181</v>
      </c>
      <c r="C66" s="102" t="s">
        <v>1182</v>
      </c>
      <c r="D66" s="102" t="s">
        <v>100</v>
      </c>
      <c r="E66" s="102" t="s">
        <v>123</v>
      </c>
      <c r="F66" s="102" t="s">
        <v>753</v>
      </c>
      <c r="G66" s="102" t="s">
        <v>482</v>
      </c>
      <c r="H66" s="102" t="s">
        <v>102</v>
      </c>
      <c r="I66" s="103">
        <v>48000</v>
      </c>
      <c r="J66" s="103">
        <v>3380</v>
      </c>
      <c r="K66" s="103">
        <v>0</v>
      </c>
      <c r="L66" s="103">
        <v>1622.4</v>
      </c>
      <c r="M66" s="104">
        <v>8.0000000000000004E-4</v>
      </c>
      <c r="N66" s="104">
        <f t="shared" si="0"/>
        <v>6.6784162345246319E-3</v>
      </c>
      <c r="O66" s="104">
        <f>L66/'סכום נכסי הקרן'!$C$42</f>
        <v>2.6447221240808202E-3</v>
      </c>
    </row>
    <row r="67" spans="2:15" s="99" customFormat="1">
      <c r="B67" s="102" t="s">
        <v>1183</v>
      </c>
      <c r="C67" s="102" t="s">
        <v>1184</v>
      </c>
      <c r="D67" s="102" t="s">
        <v>100</v>
      </c>
      <c r="E67" s="102" t="s">
        <v>123</v>
      </c>
      <c r="F67" s="102" t="s">
        <v>508</v>
      </c>
      <c r="G67" s="102" t="s">
        <v>482</v>
      </c>
      <c r="H67" s="102" t="s">
        <v>102</v>
      </c>
      <c r="I67" s="103">
        <v>36640.550000000003</v>
      </c>
      <c r="J67" s="103">
        <v>1070</v>
      </c>
      <c r="K67" s="103">
        <v>11.72498</v>
      </c>
      <c r="L67" s="103">
        <v>403.778865</v>
      </c>
      <c r="M67" s="104">
        <v>2.0000000000000001E-4</v>
      </c>
      <c r="N67" s="104">
        <f t="shared" si="0"/>
        <v>1.6621075734553313E-3</v>
      </c>
      <c r="O67" s="104">
        <f>L67/'סכום נכסי הקרן'!$C$42</f>
        <v>6.5821184510709001E-4</v>
      </c>
    </row>
    <row r="68" spans="2:15" s="99" customFormat="1">
      <c r="B68" s="102" t="s">
        <v>1185</v>
      </c>
      <c r="C68" s="102" t="s">
        <v>1186</v>
      </c>
      <c r="D68" s="102" t="s">
        <v>100</v>
      </c>
      <c r="E68" s="102" t="s">
        <v>123</v>
      </c>
      <c r="F68" s="102" t="s">
        <v>1187</v>
      </c>
      <c r="G68" s="102" t="s">
        <v>482</v>
      </c>
      <c r="H68" s="102" t="s">
        <v>102</v>
      </c>
      <c r="I68" s="103">
        <v>81900.800000000003</v>
      </c>
      <c r="J68" s="103">
        <v>4440</v>
      </c>
      <c r="K68" s="103">
        <v>0</v>
      </c>
      <c r="L68" s="103">
        <v>3636.39552</v>
      </c>
      <c r="M68" s="104">
        <v>1.1000000000000001E-3</v>
      </c>
      <c r="N68" s="104">
        <f t="shared" si="0"/>
        <v>1.4968788754882051E-2</v>
      </c>
      <c r="O68" s="104">
        <f>L68/'סכום נכסי הקרן'!$C$42</f>
        <v>5.9277956630007268E-3</v>
      </c>
    </row>
    <row r="69" spans="2:15" s="99" customFormat="1">
      <c r="B69" s="102" t="s">
        <v>1188</v>
      </c>
      <c r="C69" s="102" t="s">
        <v>1189</v>
      </c>
      <c r="D69" s="102" t="s">
        <v>100</v>
      </c>
      <c r="E69" s="102" t="s">
        <v>123</v>
      </c>
      <c r="F69" s="102" t="s">
        <v>1190</v>
      </c>
      <c r="G69" s="102" t="s">
        <v>358</v>
      </c>
      <c r="H69" s="102" t="s">
        <v>102</v>
      </c>
      <c r="I69" s="103">
        <v>83300</v>
      </c>
      <c r="J69" s="103">
        <v>814.7</v>
      </c>
      <c r="K69" s="103">
        <v>0</v>
      </c>
      <c r="L69" s="103">
        <v>678.64509999999996</v>
      </c>
      <c r="M69" s="104">
        <v>5.9999999999999995E-4</v>
      </c>
      <c r="N69" s="104">
        <f t="shared" si="0"/>
        <v>2.7935616699461241E-3</v>
      </c>
      <c r="O69" s="104">
        <f>L69/'סכום נכסי הקרן'!$C$42</f>
        <v>1.1062794072787478E-3</v>
      </c>
    </row>
    <row r="70" spans="2:15" s="99" customFormat="1">
      <c r="B70" s="102" t="s">
        <v>1191</v>
      </c>
      <c r="C70" s="102" t="s">
        <v>1192</v>
      </c>
      <c r="D70" s="102" t="s">
        <v>100</v>
      </c>
      <c r="E70" s="102" t="s">
        <v>123</v>
      </c>
      <c r="F70" s="102" t="s">
        <v>422</v>
      </c>
      <c r="G70" s="102" t="s">
        <v>358</v>
      </c>
      <c r="H70" s="102" t="s">
        <v>102</v>
      </c>
      <c r="I70" s="103">
        <v>57650</v>
      </c>
      <c r="J70" s="103">
        <v>9700</v>
      </c>
      <c r="K70" s="103">
        <v>0</v>
      </c>
      <c r="L70" s="103">
        <v>5592.05</v>
      </c>
      <c r="M70" s="104">
        <v>1.6000000000000001E-3</v>
      </c>
      <c r="N70" s="104">
        <f t="shared" si="0"/>
        <v>2.3019007337446665E-2</v>
      </c>
      <c r="O70" s="104">
        <f>L70/'סכום נכסי הקרן'!$C$42</f>
        <v>9.1157657507187819E-3</v>
      </c>
    </row>
    <row r="71" spans="2:15" s="99" customFormat="1">
      <c r="B71" s="102" t="s">
        <v>1193</v>
      </c>
      <c r="C71" s="102" t="s">
        <v>1194</v>
      </c>
      <c r="D71" s="102" t="s">
        <v>100</v>
      </c>
      <c r="E71" s="102" t="s">
        <v>123</v>
      </c>
      <c r="F71" s="102" t="s">
        <v>561</v>
      </c>
      <c r="G71" s="102" t="s">
        <v>358</v>
      </c>
      <c r="H71" s="102" t="s">
        <v>102</v>
      </c>
      <c r="I71" s="103">
        <v>611390</v>
      </c>
      <c r="J71" s="103">
        <v>166</v>
      </c>
      <c r="K71" s="103">
        <v>0</v>
      </c>
      <c r="L71" s="103">
        <v>1014.9074000000001</v>
      </c>
      <c r="M71" s="104">
        <v>8.9999999999999998E-4</v>
      </c>
      <c r="N71" s="104">
        <f t="shared" si="0"/>
        <v>4.1777453505295759E-3</v>
      </c>
      <c r="O71" s="104">
        <f>L71/'סכום נכסי הקרן'!$C$42</f>
        <v>1.6544305070718337E-3</v>
      </c>
    </row>
    <row r="72" spans="2:15" s="99" customFormat="1">
      <c r="B72" s="102" t="s">
        <v>1195</v>
      </c>
      <c r="C72" s="102" t="s">
        <v>1196</v>
      </c>
      <c r="D72" s="102" t="s">
        <v>100</v>
      </c>
      <c r="E72" s="102" t="s">
        <v>123</v>
      </c>
      <c r="F72" s="102" t="s">
        <v>1197</v>
      </c>
      <c r="G72" s="102" t="s">
        <v>358</v>
      </c>
      <c r="H72" s="102" t="s">
        <v>102</v>
      </c>
      <c r="I72" s="103">
        <v>3461</v>
      </c>
      <c r="J72" s="103">
        <v>19090</v>
      </c>
      <c r="K72" s="103">
        <v>0</v>
      </c>
      <c r="L72" s="103">
        <v>660.70489999999995</v>
      </c>
      <c r="M72" s="104">
        <v>5.0000000000000001E-4</v>
      </c>
      <c r="N72" s="104">
        <f t="shared" si="0"/>
        <v>2.7197129748458906E-3</v>
      </c>
      <c r="O72" s="104">
        <f>L72/'סכום נכסי הקרן'!$C$42</f>
        <v>1.0770345577654128E-3</v>
      </c>
    </row>
    <row r="73" spans="2:15" s="99" customFormat="1">
      <c r="B73" s="102" t="s">
        <v>1198</v>
      </c>
      <c r="C73" s="102" t="s">
        <v>1199</v>
      </c>
      <c r="D73" s="102" t="s">
        <v>100</v>
      </c>
      <c r="E73" s="102" t="s">
        <v>123</v>
      </c>
      <c r="F73" s="102" t="s">
        <v>393</v>
      </c>
      <c r="G73" s="102" t="s">
        <v>358</v>
      </c>
      <c r="H73" s="102" t="s">
        <v>102</v>
      </c>
      <c r="I73" s="103">
        <v>2380.19</v>
      </c>
      <c r="J73" s="103">
        <v>20750</v>
      </c>
      <c r="K73" s="103">
        <v>0</v>
      </c>
      <c r="L73" s="103">
        <v>493.88942500000002</v>
      </c>
      <c r="M73" s="104">
        <v>2.0000000000000001E-4</v>
      </c>
      <c r="N73" s="104">
        <f t="shared" si="0"/>
        <v>2.033036953883158E-3</v>
      </c>
      <c r="O73" s="104">
        <f>L73/'סכום נכסי הקרן'!$C$42</f>
        <v>8.0510372851766215E-4</v>
      </c>
    </row>
    <row r="74" spans="2:15" s="99" customFormat="1">
      <c r="B74" s="102" t="s">
        <v>1200</v>
      </c>
      <c r="C74" s="102" t="s">
        <v>1201</v>
      </c>
      <c r="D74" s="102" t="s">
        <v>100</v>
      </c>
      <c r="E74" s="102" t="s">
        <v>123</v>
      </c>
      <c r="F74" s="102" t="s">
        <v>1202</v>
      </c>
      <c r="G74" s="102" t="s">
        <v>1203</v>
      </c>
      <c r="H74" s="102" t="s">
        <v>102</v>
      </c>
      <c r="I74" s="103">
        <v>10400</v>
      </c>
      <c r="J74" s="103">
        <v>6214</v>
      </c>
      <c r="K74" s="103">
        <v>0</v>
      </c>
      <c r="L74" s="103">
        <v>646.25599999999997</v>
      </c>
      <c r="M74" s="104">
        <v>2.0000000000000001E-4</v>
      </c>
      <c r="N74" s="104">
        <f t="shared" si="0"/>
        <v>2.6602358000856448E-3</v>
      </c>
      <c r="O74" s="104">
        <f>L74/'סכום נכסי הקרן'!$C$42</f>
        <v>1.0534809794255267E-3</v>
      </c>
    </row>
    <row r="75" spans="2:15" s="99" customFormat="1">
      <c r="B75" s="102" t="s">
        <v>1204</v>
      </c>
      <c r="C75" s="102" t="s">
        <v>1205</v>
      </c>
      <c r="D75" s="102" t="s">
        <v>100</v>
      </c>
      <c r="E75" s="102" t="s">
        <v>123</v>
      </c>
      <c r="F75" s="102" t="s">
        <v>1206</v>
      </c>
      <c r="G75" s="102" t="s">
        <v>1203</v>
      </c>
      <c r="H75" s="102" t="s">
        <v>102</v>
      </c>
      <c r="I75" s="103">
        <v>29572</v>
      </c>
      <c r="J75" s="103">
        <v>1964</v>
      </c>
      <c r="K75" s="103">
        <v>0</v>
      </c>
      <c r="L75" s="103">
        <v>580.79408000000001</v>
      </c>
      <c r="M75" s="104">
        <v>5.0000000000000001E-4</v>
      </c>
      <c r="N75" s="104">
        <f t="shared" si="0"/>
        <v>2.3907696084737411E-3</v>
      </c>
      <c r="O75" s="104">
        <f>L75/'סכום נכסי הקרן'!$C$42</f>
        <v>9.4676957156753319E-4</v>
      </c>
    </row>
    <row r="76" spans="2:15" s="99" customFormat="1">
      <c r="B76" s="102" t="s">
        <v>1207</v>
      </c>
      <c r="C76" s="102" t="s">
        <v>1208</v>
      </c>
      <c r="D76" s="102" t="s">
        <v>100</v>
      </c>
      <c r="E76" s="102" t="s">
        <v>123</v>
      </c>
      <c r="F76" s="102" t="s">
        <v>1209</v>
      </c>
      <c r="G76" s="102" t="s">
        <v>1210</v>
      </c>
      <c r="H76" s="102" t="s">
        <v>102</v>
      </c>
      <c r="I76" s="103">
        <v>20480.36</v>
      </c>
      <c r="J76" s="103">
        <v>3500</v>
      </c>
      <c r="K76" s="103">
        <v>0</v>
      </c>
      <c r="L76" s="103">
        <v>716.81259999999997</v>
      </c>
      <c r="M76" s="104">
        <v>2.0000000000000001E-4</v>
      </c>
      <c r="N76" s="104">
        <f t="shared" ref="N76:N139" si="1">L76/$L$11</f>
        <v>2.9506736347089564E-3</v>
      </c>
      <c r="O76" s="104">
        <f>L76/'סכום נכסי הקרן'!$C$42</f>
        <v>1.1684973755176869E-3</v>
      </c>
    </row>
    <row r="77" spans="2:15" s="99" customFormat="1">
      <c r="B77" s="102" t="s">
        <v>1211</v>
      </c>
      <c r="C77" s="102" t="s">
        <v>1212</v>
      </c>
      <c r="D77" s="102" t="s">
        <v>100</v>
      </c>
      <c r="E77" s="102" t="s">
        <v>123</v>
      </c>
      <c r="F77" s="102" t="s">
        <v>636</v>
      </c>
      <c r="G77" s="102" t="s">
        <v>637</v>
      </c>
      <c r="H77" s="102" t="s">
        <v>102</v>
      </c>
      <c r="I77" s="103">
        <v>7440</v>
      </c>
      <c r="J77" s="103">
        <v>10150</v>
      </c>
      <c r="K77" s="103">
        <v>0</v>
      </c>
      <c r="L77" s="103">
        <v>755.16</v>
      </c>
      <c r="M77" s="104">
        <v>2.9999999999999997E-4</v>
      </c>
      <c r="N77" s="104">
        <f t="shared" si="1"/>
        <v>3.1085261363804368E-3</v>
      </c>
      <c r="O77" s="104">
        <f>L77/'סכום נכסי הקרן'!$C$42</f>
        <v>1.2310086040562575E-3</v>
      </c>
    </row>
    <row r="78" spans="2:15" s="99" customFormat="1">
      <c r="B78" s="102" t="s">
        <v>1213</v>
      </c>
      <c r="C78" s="102" t="s">
        <v>1214</v>
      </c>
      <c r="D78" s="102" t="s">
        <v>100</v>
      </c>
      <c r="E78" s="102" t="s">
        <v>123</v>
      </c>
      <c r="F78" s="102" t="s">
        <v>1215</v>
      </c>
      <c r="G78" s="102" t="s">
        <v>637</v>
      </c>
      <c r="H78" s="102" t="s">
        <v>102</v>
      </c>
      <c r="I78" s="103">
        <v>1823</v>
      </c>
      <c r="J78" s="103">
        <v>32200</v>
      </c>
      <c r="K78" s="103">
        <v>0</v>
      </c>
      <c r="L78" s="103">
        <v>587.00599999999997</v>
      </c>
      <c r="M78" s="104">
        <v>1E-4</v>
      </c>
      <c r="N78" s="104">
        <f t="shared" si="1"/>
        <v>2.4163402367870846E-3</v>
      </c>
      <c r="O78" s="104">
        <f>L78/'סכום נכסי הקרן'!$C$42</f>
        <v>9.5689580570031184E-4</v>
      </c>
    </row>
    <row r="79" spans="2:15" s="99" customFormat="1">
      <c r="B79" s="102" t="s">
        <v>1216</v>
      </c>
      <c r="C79" s="102" t="s">
        <v>1217</v>
      </c>
      <c r="D79" s="102" t="s">
        <v>100</v>
      </c>
      <c r="E79" s="102" t="s">
        <v>123</v>
      </c>
      <c r="F79" s="102" t="s">
        <v>1218</v>
      </c>
      <c r="G79" s="102" t="s">
        <v>637</v>
      </c>
      <c r="H79" s="102" t="s">
        <v>102</v>
      </c>
      <c r="I79" s="103">
        <v>17480</v>
      </c>
      <c r="J79" s="103">
        <v>6630</v>
      </c>
      <c r="K79" s="103">
        <v>0</v>
      </c>
      <c r="L79" s="103">
        <v>1158.924</v>
      </c>
      <c r="M79" s="104">
        <v>4.0000000000000002E-4</v>
      </c>
      <c r="N79" s="104">
        <f t="shared" si="1"/>
        <v>4.770572519834951E-3</v>
      </c>
      <c r="O79" s="104">
        <f>L79/'סכום נכסי הקרן'!$C$42</f>
        <v>1.8891962172881166E-3</v>
      </c>
    </row>
    <row r="80" spans="2:15" s="99" customFormat="1">
      <c r="B80" s="102" t="s">
        <v>1219</v>
      </c>
      <c r="C80" s="102" t="s">
        <v>1220</v>
      </c>
      <c r="D80" s="102" t="s">
        <v>100</v>
      </c>
      <c r="E80" s="102" t="s">
        <v>123</v>
      </c>
      <c r="F80" s="102" t="s">
        <v>1221</v>
      </c>
      <c r="G80" s="102" t="s">
        <v>637</v>
      </c>
      <c r="H80" s="102" t="s">
        <v>102</v>
      </c>
      <c r="I80" s="103">
        <v>264610</v>
      </c>
      <c r="J80" s="103">
        <v>2029</v>
      </c>
      <c r="K80" s="103">
        <v>0</v>
      </c>
      <c r="L80" s="103">
        <v>5368.9368999999997</v>
      </c>
      <c r="M80" s="104">
        <v>1E-3</v>
      </c>
      <c r="N80" s="104">
        <f t="shared" si="1"/>
        <v>2.2100588852994544E-2</v>
      </c>
      <c r="O80" s="104">
        <f>L80/'סכום נכסי הקרן'!$C$42</f>
        <v>8.7520625013707432E-3</v>
      </c>
    </row>
    <row r="81" spans="2:15" s="99" customFormat="1">
      <c r="B81" s="102" t="s">
        <v>1222</v>
      </c>
      <c r="C81" s="102" t="s">
        <v>1223</v>
      </c>
      <c r="D81" s="102" t="s">
        <v>100</v>
      </c>
      <c r="E81" s="102" t="s">
        <v>123</v>
      </c>
      <c r="F81" s="102" t="s">
        <v>1224</v>
      </c>
      <c r="G81" s="102" t="s">
        <v>657</v>
      </c>
      <c r="H81" s="102" t="s">
        <v>102</v>
      </c>
      <c r="I81" s="103">
        <v>67505</v>
      </c>
      <c r="J81" s="103">
        <v>4892</v>
      </c>
      <c r="K81" s="103">
        <v>0</v>
      </c>
      <c r="L81" s="103">
        <v>3302.3445999999999</v>
      </c>
      <c r="M81" s="104">
        <v>8.9999999999999998E-4</v>
      </c>
      <c r="N81" s="104">
        <f t="shared" si="1"/>
        <v>1.359370795650564E-2</v>
      </c>
      <c r="O81" s="104">
        <f>L81/'סכום נכסי הקרן'!$C$42</f>
        <v>5.3832493990130835E-3</v>
      </c>
    </row>
    <row r="82" spans="2:15" s="99" customFormat="1">
      <c r="B82" s="102" t="s">
        <v>1225</v>
      </c>
      <c r="C82" s="102" t="s">
        <v>1226</v>
      </c>
      <c r="D82" s="102" t="s">
        <v>100</v>
      </c>
      <c r="E82" s="102" t="s">
        <v>123</v>
      </c>
      <c r="F82" s="102" t="s">
        <v>1227</v>
      </c>
      <c r="G82" s="102" t="s">
        <v>657</v>
      </c>
      <c r="H82" s="102" t="s">
        <v>102</v>
      </c>
      <c r="I82" s="103">
        <v>16000</v>
      </c>
      <c r="J82" s="103">
        <v>7364</v>
      </c>
      <c r="K82" s="103">
        <v>0</v>
      </c>
      <c r="L82" s="103">
        <v>1178.24</v>
      </c>
      <c r="M82" s="104">
        <v>2.9999999999999997E-4</v>
      </c>
      <c r="N82" s="104">
        <f t="shared" si="1"/>
        <v>4.8500845316606896E-3</v>
      </c>
      <c r="O82" s="104">
        <f>L82/'סכום נכסי הקרן'!$C$42</f>
        <v>1.9206837989872939E-3</v>
      </c>
    </row>
    <row r="83" spans="2:15" s="99" customFormat="1">
      <c r="B83" s="102" t="s">
        <v>1228</v>
      </c>
      <c r="C83" s="102" t="s">
        <v>1229</v>
      </c>
      <c r="D83" s="102" t="s">
        <v>100</v>
      </c>
      <c r="E83" s="102" t="s">
        <v>123</v>
      </c>
      <c r="F83" s="102" t="s">
        <v>656</v>
      </c>
      <c r="G83" s="102" t="s">
        <v>657</v>
      </c>
      <c r="H83" s="102" t="s">
        <v>102</v>
      </c>
      <c r="I83" s="103">
        <v>20560.55</v>
      </c>
      <c r="J83" s="103">
        <v>25490</v>
      </c>
      <c r="K83" s="103">
        <v>0</v>
      </c>
      <c r="L83" s="103">
        <v>5240.8841949999996</v>
      </c>
      <c r="M83" s="104">
        <v>1.2999999999999999E-3</v>
      </c>
      <c r="N83" s="104">
        <f t="shared" si="1"/>
        <v>2.1573475154802485E-2</v>
      </c>
      <c r="O83" s="104">
        <f>L83/'סכום נכסי הקרן'!$C$42</f>
        <v>8.5433200075579387E-3</v>
      </c>
    </row>
    <row r="84" spans="2:15" s="99" customFormat="1">
      <c r="B84" s="102" t="s">
        <v>1230</v>
      </c>
      <c r="C84" s="102" t="s">
        <v>1231</v>
      </c>
      <c r="D84" s="102" t="s">
        <v>100</v>
      </c>
      <c r="E84" s="102" t="s">
        <v>123</v>
      </c>
      <c r="F84" s="102" t="s">
        <v>1232</v>
      </c>
      <c r="G84" s="102" t="s">
        <v>331</v>
      </c>
      <c r="H84" s="102" t="s">
        <v>102</v>
      </c>
      <c r="I84" s="103">
        <v>4360</v>
      </c>
      <c r="J84" s="103">
        <v>27500</v>
      </c>
      <c r="K84" s="103">
        <v>0</v>
      </c>
      <c r="L84" s="103">
        <v>1199</v>
      </c>
      <c r="M84" s="104">
        <v>6.9999999999999999E-4</v>
      </c>
      <c r="N84" s="104">
        <f t="shared" si="1"/>
        <v>4.9355405973835267E-3</v>
      </c>
      <c r="O84" s="104">
        <f>L84/'סכום נכסי הקרן'!$C$42</f>
        <v>1.9545252877051921E-3</v>
      </c>
    </row>
    <row r="85" spans="2:15" s="99" customFormat="1">
      <c r="B85" s="102" t="s">
        <v>1233</v>
      </c>
      <c r="C85" s="102" t="s">
        <v>1234</v>
      </c>
      <c r="D85" s="102" t="s">
        <v>100</v>
      </c>
      <c r="E85" s="102" t="s">
        <v>123</v>
      </c>
      <c r="F85" s="102" t="s">
        <v>1235</v>
      </c>
      <c r="G85" s="102" t="s">
        <v>331</v>
      </c>
      <c r="H85" s="102" t="s">
        <v>102</v>
      </c>
      <c r="I85" s="103">
        <v>306500</v>
      </c>
      <c r="J85" s="103">
        <v>277</v>
      </c>
      <c r="K85" s="103">
        <v>0</v>
      </c>
      <c r="L85" s="103">
        <v>849.005</v>
      </c>
      <c r="M85" s="104">
        <v>5.9999999999999995E-4</v>
      </c>
      <c r="N85" s="104">
        <f t="shared" si="1"/>
        <v>3.4948278939796506E-3</v>
      </c>
      <c r="O85" s="104">
        <f>L85/'סכום נכסי הקרן'!$C$42</f>
        <v>1.3839881083303974E-3</v>
      </c>
    </row>
    <row r="86" spans="2:15" s="99" customFormat="1">
      <c r="B86" s="102" t="s">
        <v>1236</v>
      </c>
      <c r="C86" s="102" t="s">
        <v>1237</v>
      </c>
      <c r="D86" s="102" t="s">
        <v>100</v>
      </c>
      <c r="E86" s="102" t="s">
        <v>123</v>
      </c>
      <c r="F86" s="102" t="s">
        <v>1238</v>
      </c>
      <c r="G86" s="102" t="s">
        <v>1239</v>
      </c>
      <c r="H86" s="102" t="s">
        <v>102</v>
      </c>
      <c r="I86" s="103">
        <v>90000</v>
      </c>
      <c r="J86" s="103">
        <v>688.3</v>
      </c>
      <c r="K86" s="103">
        <v>0</v>
      </c>
      <c r="L86" s="103">
        <v>619.47</v>
      </c>
      <c r="M86" s="104">
        <v>5.0000000000000001E-4</v>
      </c>
      <c r="N86" s="104">
        <f t="shared" si="1"/>
        <v>2.54997442357062E-3</v>
      </c>
      <c r="O86" s="104">
        <f>L86/'סכום נכסי הקרן'!$C$42</f>
        <v>1.009816330254158E-3</v>
      </c>
    </row>
    <row r="87" spans="2:15" s="99" customFormat="1">
      <c r="B87" s="102" t="s">
        <v>1240</v>
      </c>
      <c r="C87" s="102" t="s">
        <v>1241</v>
      </c>
      <c r="D87" s="102" t="s">
        <v>100</v>
      </c>
      <c r="E87" s="102" t="s">
        <v>123</v>
      </c>
      <c r="F87" s="102" t="s">
        <v>1242</v>
      </c>
      <c r="G87" s="102" t="s">
        <v>1239</v>
      </c>
      <c r="H87" s="102" t="s">
        <v>102</v>
      </c>
      <c r="I87" s="103">
        <v>231000</v>
      </c>
      <c r="J87" s="103">
        <v>1022</v>
      </c>
      <c r="K87" s="103">
        <v>0</v>
      </c>
      <c r="L87" s="103">
        <v>2360.8200000000002</v>
      </c>
      <c r="M87" s="104">
        <v>1.1999999999999999E-3</v>
      </c>
      <c r="N87" s="104">
        <f t="shared" si="1"/>
        <v>9.7180341560591972E-3</v>
      </c>
      <c r="O87" s="104">
        <f>L87/'סכום נכסי הקרן'!$C$42</f>
        <v>3.8484423600668653E-3</v>
      </c>
    </row>
    <row r="88" spans="2:15" s="99" customFormat="1">
      <c r="B88" s="102" t="s">
        <v>1243</v>
      </c>
      <c r="C88" s="102" t="s">
        <v>1244</v>
      </c>
      <c r="D88" s="102" t="s">
        <v>100</v>
      </c>
      <c r="E88" s="102" t="s">
        <v>123</v>
      </c>
      <c r="F88" s="102" t="s">
        <v>1245</v>
      </c>
      <c r="G88" s="102" t="s">
        <v>129</v>
      </c>
      <c r="H88" s="102" t="s">
        <v>102</v>
      </c>
      <c r="I88" s="103">
        <v>61001.11</v>
      </c>
      <c r="J88" s="103">
        <v>5602</v>
      </c>
      <c r="K88" s="103">
        <v>0</v>
      </c>
      <c r="L88" s="103">
        <v>3417.2821822000001</v>
      </c>
      <c r="M88" s="104">
        <v>1.1999999999999999E-3</v>
      </c>
      <c r="N88" s="104">
        <f t="shared" si="1"/>
        <v>1.4066834814815238E-2</v>
      </c>
      <c r="O88" s="104">
        <f>L88/'סכום נכסי הקרן'!$C$42</f>
        <v>5.5706125440652893E-3</v>
      </c>
    </row>
    <row r="89" spans="2:15" s="99" customFormat="1">
      <c r="B89" s="102" t="s">
        <v>1246</v>
      </c>
      <c r="C89" s="102" t="s">
        <v>1247</v>
      </c>
      <c r="D89" s="102" t="s">
        <v>100</v>
      </c>
      <c r="E89" s="102" t="s">
        <v>123</v>
      </c>
      <c r="F89" s="102" t="s">
        <v>1248</v>
      </c>
      <c r="G89" s="102" t="s">
        <v>129</v>
      </c>
      <c r="H89" s="102" t="s">
        <v>102</v>
      </c>
      <c r="I89" s="103">
        <v>2300</v>
      </c>
      <c r="J89" s="103">
        <v>6670</v>
      </c>
      <c r="K89" s="103">
        <v>0</v>
      </c>
      <c r="L89" s="103">
        <v>153.41</v>
      </c>
      <c r="M89" s="104">
        <v>1E-4</v>
      </c>
      <c r="N89" s="104">
        <f t="shared" si="1"/>
        <v>6.3149398085455112E-4</v>
      </c>
      <c r="O89" s="104">
        <f>L89/'סכום נכסי הקרן'!$C$42</f>
        <v>2.5007816879637487E-4</v>
      </c>
    </row>
    <row r="90" spans="2:15" s="99" customFormat="1">
      <c r="B90" s="102" t="s">
        <v>1249</v>
      </c>
      <c r="C90" s="102" t="s">
        <v>1250</v>
      </c>
      <c r="D90" s="102" t="s">
        <v>100</v>
      </c>
      <c r="E90" s="102" t="s">
        <v>123</v>
      </c>
      <c r="F90" s="102" t="s">
        <v>907</v>
      </c>
      <c r="G90" s="102" t="s">
        <v>129</v>
      </c>
      <c r="H90" s="102" t="s">
        <v>102</v>
      </c>
      <c r="I90" s="103">
        <v>35300.089999999997</v>
      </c>
      <c r="J90" s="103">
        <v>6433</v>
      </c>
      <c r="K90" s="103">
        <v>0</v>
      </c>
      <c r="L90" s="103">
        <v>2270.8547896999999</v>
      </c>
      <c r="M90" s="104">
        <v>5.9999999999999995E-4</v>
      </c>
      <c r="N90" s="104">
        <f t="shared" si="1"/>
        <v>9.3477030903479398E-3</v>
      </c>
      <c r="O90" s="104">
        <f>L90/'סכום נכסי הקרן'!$C$42</f>
        <v>3.7017874154921648E-3</v>
      </c>
    </row>
    <row r="91" spans="2:15" s="99" customFormat="1">
      <c r="B91" s="102" t="s">
        <v>1251</v>
      </c>
      <c r="C91" s="102" t="s">
        <v>1252</v>
      </c>
      <c r="D91" s="102" t="s">
        <v>100</v>
      </c>
      <c r="E91" s="102" t="s">
        <v>123</v>
      </c>
      <c r="F91" s="102" t="s">
        <v>691</v>
      </c>
      <c r="G91" s="102" t="s">
        <v>132</v>
      </c>
      <c r="H91" s="102" t="s">
        <v>102</v>
      </c>
      <c r="I91" s="103">
        <v>17235</v>
      </c>
      <c r="J91" s="103">
        <v>2549</v>
      </c>
      <c r="K91" s="103">
        <v>0</v>
      </c>
      <c r="L91" s="103">
        <v>439.32015000000001</v>
      </c>
      <c r="M91" s="104">
        <v>1E-4</v>
      </c>
      <c r="N91" s="104">
        <f t="shared" si="1"/>
        <v>1.8084090371756636E-3</v>
      </c>
      <c r="O91" s="104">
        <f>L91/'סכום נכסי הקרן'!$C$42</f>
        <v>7.1614874276350131E-4</v>
      </c>
    </row>
    <row r="92" spans="2:15" s="99" customFormat="1">
      <c r="B92" s="98" t="s">
        <v>1253</v>
      </c>
      <c r="C92" s="105"/>
      <c r="D92" s="105"/>
      <c r="I92" s="100">
        <v>2517363.56</v>
      </c>
      <c r="K92" s="100">
        <v>22.055820000000001</v>
      </c>
      <c r="L92" s="100">
        <v>23862.681443270001</v>
      </c>
      <c r="N92" s="101">
        <f t="shared" si="1"/>
        <v>9.8227884091484252E-2</v>
      </c>
      <c r="O92" s="101">
        <f>L92/'סכום נכסי הקרן'!$C$42</f>
        <v>3.889926131219737E-2</v>
      </c>
    </row>
    <row r="93" spans="2:15" s="99" customFormat="1">
      <c r="B93" s="102" t="s">
        <v>1254</v>
      </c>
      <c r="C93" s="102" t="s">
        <v>1255</v>
      </c>
      <c r="D93" s="102" t="s">
        <v>100</v>
      </c>
      <c r="E93" s="102" t="s">
        <v>123</v>
      </c>
      <c r="F93" s="102" t="s">
        <v>1256</v>
      </c>
      <c r="G93" s="102" t="s">
        <v>1257</v>
      </c>
      <c r="H93" s="102" t="s">
        <v>102</v>
      </c>
      <c r="I93" s="103">
        <v>44200</v>
      </c>
      <c r="J93" s="103">
        <v>4395</v>
      </c>
      <c r="K93" s="103">
        <v>0</v>
      </c>
      <c r="L93" s="103">
        <v>1942.59</v>
      </c>
      <c r="M93" s="104">
        <v>1.8E-3</v>
      </c>
      <c r="N93" s="104">
        <f t="shared" si="1"/>
        <v>7.9964402077324966E-3</v>
      </c>
      <c r="O93" s="104">
        <f>L93/'סכום נכסי הקרן'!$C$42</f>
        <v>3.1666732932804243E-3</v>
      </c>
    </row>
    <row r="94" spans="2:15" s="99" customFormat="1">
      <c r="B94" s="102" t="s">
        <v>1258</v>
      </c>
      <c r="C94" s="102" t="s">
        <v>1259</v>
      </c>
      <c r="D94" s="102" t="s">
        <v>100</v>
      </c>
      <c r="E94" s="102" t="s">
        <v>123</v>
      </c>
      <c r="F94" s="102" t="s">
        <v>1260</v>
      </c>
      <c r="G94" s="102" t="s">
        <v>1257</v>
      </c>
      <c r="H94" s="102" t="s">
        <v>102</v>
      </c>
      <c r="I94" s="103">
        <v>69640</v>
      </c>
      <c r="J94" s="103">
        <v>248.1</v>
      </c>
      <c r="K94" s="103">
        <v>0</v>
      </c>
      <c r="L94" s="103">
        <v>172.77683999999999</v>
      </c>
      <c r="M94" s="104">
        <v>1E-3</v>
      </c>
      <c r="N94" s="104">
        <f t="shared" si="1"/>
        <v>7.1121526948093243E-4</v>
      </c>
      <c r="O94" s="104">
        <f>L94/'סכום נכסי הקרן'!$C$42</f>
        <v>2.8164862628006162E-4</v>
      </c>
    </row>
    <row r="95" spans="2:15" s="99" customFormat="1">
      <c r="B95" s="102" t="s">
        <v>1261</v>
      </c>
      <c r="C95" s="102" t="s">
        <v>1262</v>
      </c>
      <c r="D95" s="102" t="s">
        <v>100</v>
      </c>
      <c r="E95" s="102" t="s">
        <v>123</v>
      </c>
      <c r="F95" s="102" t="s">
        <v>567</v>
      </c>
      <c r="G95" s="102" t="s">
        <v>347</v>
      </c>
      <c r="H95" s="102" t="s">
        <v>102</v>
      </c>
      <c r="I95" s="103">
        <v>64000</v>
      </c>
      <c r="J95" s="103">
        <v>370</v>
      </c>
      <c r="K95" s="103">
        <v>0</v>
      </c>
      <c r="L95" s="103">
        <v>236.8</v>
      </c>
      <c r="M95" s="104">
        <v>1E-4</v>
      </c>
      <c r="N95" s="104">
        <f t="shared" si="1"/>
        <v>9.7475897703120859E-4</v>
      </c>
      <c r="O95" s="104">
        <f>L95/'סכום נכסי הקרן'!$C$42</f>
        <v>3.8601466899798955E-4</v>
      </c>
    </row>
    <row r="96" spans="2:15" s="99" customFormat="1">
      <c r="B96" s="102" t="s">
        <v>1263</v>
      </c>
      <c r="C96" s="102" t="s">
        <v>1264</v>
      </c>
      <c r="D96" s="102" t="s">
        <v>100</v>
      </c>
      <c r="E96" s="102" t="s">
        <v>123</v>
      </c>
      <c r="F96" s="102" t="s">
        <v>1265</v>
      </c>
      <c r="G96" s="102" t="s">
        <v>347</v>
      </c>
      <c r="H96" s="102" t="s">
        <v>102</v>
      </c>
      <c r="I96" s="103">
        <v>16900</v>
      </c>
      <c r="J96" s="103">
        <v>6090</v>
      </c>
      <c r="K96" s="103">
        <v>0</v>
      </c>
      <c r="L96" s="103">
        <v>1029.21</v>
      </c>
      <c r="M96" s="104">
        <v>1.1000000000000001E-3</v>
      </c>
      <c r="N96" s="104">
        <f t="shared" si="1"/>
        <v>4.2366202987765634E-3</v>
      </c>
      <c r="O96" s="104">
        <f>L96/'סכום נכסי הקרן'!$C$42</f>
        <v>1.6777455974637703E-3</v>
      </c>
    </row>
    <row r="97" spans="2:15" s="99" customFormat="1">
      <c r="B97" s="102" t="s">
        <v>1266</v>
      </c>
      <c r="C97" s="102" t="s">
        <v>1267</v>
      </c>
      <c r="D97" s="102" t="s">
        <v>100</v>
      </c>
      <c r="E97" s="102" t="s">
        <v>123</v>
      </c>
      <c r="F97" s="102" t="s">
        <v>816</v>
      </c>
      <c r="G97" s="102" t="s">
        <v>544</v>
      </c>
      <c r="H97" s="102" t="s">
        <v>102</v>
      </c>
      <c r="I97" s="103">
        <v>32664</v>
      </c>
      <c r="J97" s="103">
        <v>5349</v>
      </c>
      <c r="K97" s="103">
        <v>0</v>
      </c>
      <c r="L97" s="103">
        <v>1747.1973599999999</v>
      </c>
      <c r="M97" s="104">
        <v>2.5000000000000001E-3</v>
      </c>
      <c r="N97" s="104">
        <f t="shared" si="1"/>
        <v>7.1921296930119432E-3</v>
      </c>
      <c r="O97" s="104">
        <f>L97/'סכום נכסי הקרן'!$C$42</f>
        <v>2.8481579839297346E-3</v>
      </c>
    </row>
    <row r="98" spans="2:15" s="99" customFormat="1">
      <c r="B98" s="102" t="s">
        <v>1268</v>
      </c>
      <c r="C98" s="102" t="s">
        <v>1269</v>
      </c>
      <c r="D98" s="102" t="s">
        <v>100</v>
      </c>
      <c r="E98" s="102" t="s">
        <v>123</v>
      </c>
      <c r="F98" s="102" t="s">
        <v>826</v>
      </c>
      <c r="G98" s="102" t="s">
        <v>544</v>
      </c>
      <c r="H98" s="102" t="s">
        <v>102</v>
      </c>
      <c r="I98" s="103">
        <v>19440</v>
      </c>
      <c r="J98" s="103">
        <v>1292</v>
      </c>
      <c r="K98" s="103">
        <v>0</v>
      </c>
      <c r="L98" s="103">
        <v>251.16480000000001</v>
      </c>
      <c r="M98" s="104">
        <v>4.0000000000000002E-4</v>
      </c>
      <c r="N98" s="104">
        <f t="shared" si="1"/>
        <v>1.033889964164899E-3</v>
      </c>
      <c r="O98" s="104">
        <f>L98/'סכום נכסי הקרן'!$C$42</f>
        <v>4.0943115344571894E-4</v>
      </c>
    </row>
    <row r="99" spans="2:15" s="99" customFormat="1">
      <c r="B99" s="102" t="s">
        <v>1270</v>
      </c>
      <c r="C99" s="102" t="s">
        <v>1271</v>
      </c>
      <c r="D99" s="102" t="s">
        <v>100</v>
      </c>
      <c r="E99" s="102" t="s">
        <v>123</v>
      </c>
      <c r="F99" s="102" t="s">
        <v>576</v>
      </c>
      <c r="G99" s="102" t="s">
        <v>544</v>
      </c>
      <c r="H99" s="102" t="s">
        <v>102</v>
      </c>
      <c r="I99" s="103">
        <v>8500</v>
      </c>
      <c r="J99" s="103">
        <v>3190</v>
      </c>
      <c r="K99" s="103">
        <v>0</v>
      </c>
      <c r="L99" s="103">
        <v>271.14999999999998</v>
      </c>
      <c r="M99" s="104">
        <v>5.9999999999999995E-4</v>
      </c>
      <c r="N99" s="104">
        <f t="shared" si="1"/>
        <v>1.116156658032146E-3</v>
      </c>
      <c r="O99" s="104">
        <f>L99/'סכום נכסי הקרן'!$C$42</f>
        <v>4.4200961781589891E-4</v>
      </c>
    </row>
    <row r="100" spans="2:15" s="99" customFormat="1">
      <c r="B100" s="102" t="s">
        <v>1272</v>
      </c>
      <c r="C100" s="102" t="s">
        <v>1273</v>
      </c>
      <c r="D100" s="102" t="s">
        <v>100</v>
      </c>
      <c r="E100" s="102" t="s">
        <v>123</v>
      </c>
      <c r="F100" s="102" t="s">
        <v>730</v>
      </c>
      <c r="G100" s="102" t="s">
        <v>466</v>
      </c>
      <c r="H100" s="102" t="s">
        <v>102</v>
      </c>
      <c r="I100" s="103">
        <v>143000</v>
      </c>
      <c r="J100" s="103">
        <v>188</v>
      </c>
      <c r="K100" s="103">
        <v>0</v>
      </c>
      <c r="L100" s="103">
        <v>268.83999999999997</v>
      </c>
      <c r="M100" s="104">
        <v>5.9999999999999995E-4</v>
      </c>
      <c r="N100" s="104">
        <f t="shared" si="1"/>
        <v>1.1066478183491136E-3</v>
      </c>
      <c r="O100" s="104">
        <f>L100/'סכום נכסי הקרן'!$C$42</f>
        <v>4.3824401863775124E-4</v>
      </c>
    </row>
    <row r="101" spans="2:15" s="99" customFormat="1">
      <c r="B101" s="102" t="s">
        <v>1274</v>
      </c>
      <c r="C101" s="102" t="s">
        <v>1275</v>
      </c>
      <c r="D101" s="102" t="s">
        <v>100</v>
      </c>
      <c r="E101" s="102" t="s">
        <v>123</v>
      </c>
      <c r="F101" s="102" t="s">
        <v>1276</v>
      </c>
      <c r="G101" s="102" t="s">
        <v>653</v>
      </c>
      <c r="H101" s="102" t="s">
        <v>102</v>
      </c>
      <c r="I101" s="103">
        <v>8000</v>
      </c>
      <c r="J101" s="103">
        <v>305</v>
      </c>
      <c r="K101" s="103">
        <v>0</v>
      </c>
      <c r="L101" s="103">
        <v>24.4</v>
      </c>
      <c r="M101" s="104">
        <v>2.0000000000000001E-4</v>
      </c>
      <c r="N101" s="104">
        <f t="shared" si="1"/>
        <v>1.0043969189004007E-4</v>
      </c>
      <c r="O101" s="104">
        <f>L101/'סכום נכסי הקרן'!$C$42</f>
        <v>3.9775160150130676E-5</v>
      </c>
    </row>
    <row r="102" spans="2:15" s="99" customFormat="1">
      <c r="B102" s="102" t="s">
        <v>1277</v>
      </c>
      <c r="C102" s="102" t="s">
        <v>1278</v>
      </c>
      <c r="D102" s="102" t="s">
        <v>100</v>
      </c>
      <c r="E102" s="102" t="s">
        <v>123</v>
      </c>
      <c r="F102" s="102" t="s">
        <v>1279</v>
      </c>
      <c r="G102" s="102" t="s">
        <v>610</v>
      </c>
      <c r="H102" s="102" t="s">
        <v>102</v>
      </c>
      <c r="I102" s="103">
        <v>8390</v>
      </c>
      <c r="J102" s="103">
        <v>1805</v>
      </c>
      <c r="K102" s="103">
        <v>0</v>
      </c>
      <c r="L102" s="103">
        <v>151.43950000000001</v>
      </c>
      <c r="M102" s="104">
        <v>2.9999999999999997E-4</v>
      </c>
      <c r="N102" s="104">
        <f t="shared" si="1"/>
        <v>6.2338265245826744E-4</v>
      </c>
      <c r="O102" s="104">
        <f>L102/'סכום נכסי הקרן'!$C$42</f>
        <v>2.4686599858834898E-4</v>
      </c>
    </row>
    <row r="103" spans="2:15" s="99" customFormat="1">
      <c r="B103" s="102" t="s">
        <v>1280</v>
      </c>
      <c r="C103" s="102" t="s">
        <v>1281</v>
      </c>
      <c r="D103" s="102" t="s">
        <v>100</v>
      </c>
      <c r="E103" s="102" t="s">
        <v>123</v>
      </c>
      <c r="F103" s="102" t="s">
        <v>1282</v>
      </c>
      <c r="G103" s="102" t="s">
        <v>610</v>
      </c>
      <c r="H103" s="102" t="s">
        <v>102</v>
      </c>
      <c r="I103" s="103">
        <v>16700</v>
      </c>
      <c r="J103" s="103">
        <v>1387</v>
      </c>
      <c r="K103" s="103">
        <v>0</v>
      </c>
      <c r="L103" s="103">
        <v>231.62899999999999</v>
      </c>
      <c r="M103" s="104">
        <v>2.9999999999999997E-4</v>
      </c>
      <c r="N103" s="104">
        <f t="shared" si="1"/>
        <v>9.5347317183598732E-4</v>
      </c>
      <c r="O103" s="104">
        <f>L103/'סכום נכסי הקרן'!$C$42</f>
        <v>3.7758526927928767E-4</v>
      </c>
    </row>
    <row r="104" spans="2:15" s="99" customFormat="1">
      <c r="B104" s="102" t="s">
        <v>1283</v>
      </c>
      <c r="C104" s="102" t="s">
        <v>1284</v>
      </c>
      <c r="D104" s="102" t="s">
        <v>100</v>
      </c>
      <c r="E104" s="102" t="s">
        <v>123</v>
      </c>
      <c r="F104" s="102" t="s">
        <v>551</v>
      </c>
      <c r="G104" s="102" t="s">
        <v>501</v>
      </c>
      <c r="H104" s="102" t="s">
        <v>102</v>
      </c>
      <c r="I104" s="103">
        <v>13000</v>
      </c>
      <c r="J104" s="103">
        <v>2133</v>
      </c>
      <c r="K104" s="103">
        <v>0</v>
      </c>
      <c r="L104" s="103">
        <v>277.29000000000002</v>
      </c>
      <c r="M104" s="104">
        <v>6.9999999999999999E-4</v>
      </c>
      <c r="N104" s="104">
        <f t="shared" si="1"/>
        <v>1.1414312362372629E-3</v>
      </c>
      <c r="O104" s="104">
        <f>L104/'סכום נכסי הקרן'!$C$42</f>
        <v>4.5201861303400561E-4</v>
      </c>
    </row>
    <row r="105" spans="2:15" s="99" customFormat="1">
      <c r="B105" s="102" t="s">
        <v>1285</v>
      </c>
      <c r="C105" s="102" t="s">
        <v>1286</v>
      </c>
      <c r="D105" s="102" t="s">
        <v>100</v>
      </c>
      <c r="E105" s="102" t="s">
        <v>123</v>
      </c>
      <c r="F105" s="102" t="s">
        <v>798</v>
      </c>
      <c r="G105" s="102" t="s">
        <v>501</v>
      </c>
      <c r="H105" s="102" t="s">
        <v>102</v>
      </c>
      <c r="I105" s="103">
        <v>16100</v>
      </c>
      <c r="J105" s="103">
        <v>2665</v>
      </c>
      <c r="K105" s="103">
        <v>0</v>
      </c>
      <c r="L105" s="103">
        <v>429.065</v>
      </c>
      <c r="M105" s="104">
        <v>8.0000000000000004E-4</v>
      </c>
      <c r="N105" s="104">
        <f t="shared" si="1"/>
        <v>1.7661949344590182E-3</v>
      </c>
      <c r="O105" s="104">
        <f>L105/'סכום נכסי הקרן'!$C$42</f>
        <v>6.9943152007441889E-4</v>
      </c>
    </row>
    <row r="106" spans="2:15" s="99" customFormat="1">
      <c r="B106" s="102" t="s">
        <v>1287</v>
      </c>
      <c r="C106" s="102" t="s">
        <v>1288</v>
      </c>
      <c r="D106" s="102" t="s">
        <v>100</v>
      </c>
      <c r="E106" s="102" t="s">
        <v>123</v>
      </c>
      <c r="F106" s="102" t="s">
        <v>1289</v>
      </c>
      <c r="G106" s="102" t="s">
        <v>438</v>
      </c>
      <c r="H106" s="102" t="s">
        <v>102</v>
      </c>
      <c r="I106" s="103">
        <v>521800</v>
      </c>
      <c r="J106" s="103">
        <v>338.5</v>
      </c>
      <c r="K106" s="103">
        <v>0</v>
      </c>
      <c r="L106" s="103">
        <v>1766.2929999999999</v>
      </c>
      <c r="M106" s="104">
        <v>2.2000000000000001E-3</v>
      </c>
      <c r="N106" s="104">
        <f t="shared" si="1"/>
        <v>7.2707346191612518E-3</v>
      </c>
      <c r="O106" s="104">
        <f>L106/'סכום נכסי הקרן'!$C$42</f>
        <v>2.8792863502891297E-3</v>
      </c>
    </row>
    <row r="107" spans="2:15" s="99" customFormat="1">
      <c r="B107" s="102" t="s">
        <v>1290</v>
      </c>
      <c r="C107" s="102" t="s">
        <v>1291</v>
      </c>
      <c r="D107" s="102" t="s">
        <v>100</v>
      </c>
      <c r="E107" s="102" t="s">
        <v>123</v>
      </c>
      <c r="F107" s="102" t="s">
        <v>1292</v>
      </c>
      <c r="G107" s="102" t="s">
        <v>438</v>
      </c>
      <c r="H107" s="102" t="s">
        <v>102</v>
      </c>
      <c r="I107" s="103">
        <v>33150</v>
      </c>
      <c r="J107" s="103">
        <v>7899</v>
      </c>
      <c r="K107" s="103">
        <v>0</v>
      </c>
      <c r="L107" s="103">
        <v>2618.5185000000001</v>
      </c>
      <c r="M107" s="104">
        <v>3.0999999999999999E-3</v>
      </c>
      <c r="N107" s="104">
        <f t="shared" si="1"/>
        <v>1.0778819317556143E-2</v>
      </c>
      <c r="O107" s="104">
        <f>L107/'סכום נכסי הקרן'!$C$42</f>
        <v>4.2685242907204903E-3</v>
      </c>
    </row>
    <row r="108" spans="2:15" s="99" customFormat="1">
      <c r="B108" s="102" t="s">
        <v>1293</v>
      </c>
      <c r="C108" s="102" t="s">
        <v>1294</v>
      </c>
      <c r="D108" s="102" t="s">
        <v>100</v>
      </c>
      <c r="E108" s="102" t="s">
        <v>123</v>
      </c>
      <c r="F108" s="102" t="s">
        <v>1295</v>
      </c>
      <c r="G108" s="102" t="s">
        <v>438</v>
      </c>
      <c r="H108" s="102" t="s">
        <v>102</v>
      </c>
      <c r="I108" s="103">
        <v>20430</v>
      </c>
      <c r="J108" s="103">
        <v>2650</v>
      </c>
      <c r="K108" s="103">
        <v>0</v>
      </c>
      <c r="L108" s="103">
        <v>541.39499999999998</v>
      </c>
      <c r="M108" s="104">
        <v>1.1999999999999999E-3</v>
      </c>
      <c r="N108" s="104">
        <f t="shared" si="1"/>
        <v>2.2285879914265673E-3</v>
      </c>
      <c r="O108" s="104">
        <f>L108/'סכום נכסי הקרן'!$C$42</f>
        <v>8.8254396842131141E-4</v>
      </c>
    </row>
    <row r="109" spans="2:15" s="99" customFormat="1">
      <c r="B109" s="102" t="s">
        <v>1296</v>
      </c>
      <c r="C109" s="102" t="s">
        <v>1297</v>
      </c>
      <c r="D109" s="102" t="s">
        <v>100</v>
      </c>
      <c r="E109" s="102" t="s">
        <v>123</v>
      </c>
      <c r="F109" s="102" t="s">
        <v>1298</v>
      </c>
      <c r="G109" s="102" t="s">
        <v>1299</v>
      </c>
      <c r="H109" s="102" t="s">
        <v>102</v>
      </c>
      <c r="I109" s="103">
        <v>70397.91</v>
      </c>
      <c r="J109" s="103">
        <v>57.3</v>
      </c>
      <c r="K109" s="103">
        <v>0</v>
      </c>
      <c r="L109" s="103">
        <v>40.338002430000003</v>
      </c>
      <c r="M109" s="104">
        <v>5.0000000000000001E-4</v>
      </c>
      <c r="N109" s="104">
        <f t="shared" si="1"/>
        <v>1.6604657932495443E-4</v>
      </c>
      <c r="O109" s="104">
        <f>L109/'סכום נכסי הקרן'!$C$42</f>
        <v>6.5756168311049612E-5</v>
      </c>
    </row>
    <row r="110" spans="2:15" s="99" customFormat="1">
      <c r="B110" s="102" t="s">
        <v>1300</v>
      </c>
      <c r="C110" s="102" t="s">
        <v>1301</v>
      </c>
      <c r="D110" s="102" t="s">
        <v>100</v>
      </c>
      <c r="E110" s="102" t="s">
        <v>123</v>
      </c>
      <c r="F110" s="102" t="s">
        <v>1302</v>
      </c>
      <c r="G110" s="102" t="s">
        <v>629</v>
      </c>
      <c r="H110" s="102" t="s">
        <v>102</v>
      </c>
      <c r="I110" s="103">
        <v>22367</v>
      </c>
      <c r="J110" s="103">
        <v>785.9</v>
      </c>
      <c r="K110" s="103">
        <v>0</v>
      </c>
      <c r="L110" s="103">
        <v>175.782253</v>
      </c>
      <c r="M110" s="104">
        <v>1.5E-3</v>
      </c>
      <c r="N110" s="104">
        <f t="shared" si="1"/>
        <v>7.2358669389578167E-4</v>
      </c>
      <c r="O110" s="104">
        <f>L110/'סכום נכסי הקרן'!$C$42</f>
        <v>2.8654783871417169E-4</v>
      </c>
    </row>
    <row r="111" spans="2:15" s="99" customFormat="1">
      <c r="B111" s="102" t="s">
        <v>1303</v>
      </c>
      <c r="C111" s="102" t="s">
        <v>1304</v>
      </c>
      <c r="D111" s="102" t="s">
        <v>100</v>
      </c>
      <c r="E111" s="102" t="s">
        <v>123</v>
      </c>
      <c r="F111" s="102" t="s">
        <v>1305</v>
      </c>
      <c r="G111" s="102" t="s">
        <v>629</v>
      </c>
      <c r="H111" s="102" t="s">
        <v>102</v>
      </c>
      <c r="I111" s="103">
        <v>10710</v>
      </c>
      <c r="J111" s="103">
        <v>1896</v>
      </c>
      <c r="K111" s="103">
        <v>0</v>
      </c>
      <c r="L111" s="103">
        <v>203.0616</v>
      </c>
      <c r="M111" s="104">
        <v>4.0000000000000002E-4</v>
      </c>
      <c r="N111" s="104">
        <f t="shared" si="1"/>
        <v>8.3587887453682628E-4</v>
      </c>
      <c r="O111" s="104">
        <f>L111/'סכום נכסי הקרן'!$C$42</f>
        <v>3.3101670739105638E-4</v>
      </c>
    </row>
    <row r="112" spans="2:15" s="99" customFormat="1">
      <c r="B112" s="102" t="s">
        <v>1306</v>
      </c>
      <c r="C112" s="102" t="s">
        <v>1307</v>
      </c>
      <c r="D112" s="102" t="s">
        <v>100</v>
      </c>
      <c r="E112" s="102" t="s">
        <v>123</v>
      </c>
      <c r="F112" s="102" t="s">
        <v>884</v>
      </c>
      <c r="G112" s="102" t="s">
        <v>629</v>
      </c>
      <c r="H112" s="102" t="s">
        <v>102</v>
      </c>
      <c r="I112" s="103">
        <v>105500</v>
      </c>
      <c r="J112" s="103">
        <v>409.9</v>
      </c>
      <c r="K112" s="103">
        <v>0</v>
      </c>
      <c r="L112" s="103">
        <v>432.44450000000001</v>
      </c>
      <c r="M112" s="104">
        <v>1.1999999999999999E-3</v>
      </c>
      <c r="N112" s="104">
        <f t="shared" si="1"/>
        <v>1.7801062434238703E-3</v>
      </c>
      <c r="O112" s="104">
        <f>L112/'סכום נכסי הקרן'!$C$42</f>
        <v>7.0494054276816335E-4</v>
      </c>
    </row>
    <row r="113" spans="2:15" s="99" customFormat="1">
      <c r="B113" s="102" t="s">
        <v>1308</v>
      </c>
      <c r="C113" s="102" t="s">
        <v>1309</v>
      </c>
      <c r="D113" s="102" t="s">
        <v>100</v>
      </c>
      <c r="E113" s="102" t="s">
        <v>123</v>
      </c>
      <c r="F113" s="102" t="s">
        <v>1310</v>
      </c>
      <c r="G113" s="102" t="s">
        <v>629</v>
      </c>
      <c r="H113" s="102" t="s">
        <v>102</v>
      </c>
      <c r="I113" s="103">
        <v>14400</v>
      </c>
      <c r="J113" s="103">
        <v>1193</v>
      </c>
      <c r="K113" s="103">
        <v>0</v>
      </c>
      <c r="L113" s="103">
        <v>171.792</v>
      </c>
      <c r="M113" s="104">
        <v>8.0000000000000004E-4</v>
      </c>
      <c r="N113" s="104">
        <f t="shared" si="1"/>
        <v>7.0716129299892481E-4</v>
      </c>
      <c r="O113" s="104">
        <f>L113/'סכום נכסי הקרן'!$C$42</f>
        <v>2.8004320952914957E-4</v>
      </c>
    </row>
    <row r="114" spans="2:15" s="99" customFormat="1">
      <c r="B114" s="102" t="s">
        <v>1311</v>
      </c>
      <c r="C114" s="102" t="s">
        <v>1312</v>
      </c>
      <c r="D114" s="102" t="s">
        <v>100</v>
      </c>
      <c r="E114" s="102" t="s">
        <v>123</v>
      </c>
      <c r="F114" s="102" t="s">
        <v>881</v>
      </c>
      <c r="G114" s="102" t="s">
        <v>624</v>
      </c>
      <c r="H114" s="102" t="s">
        <v>102</v>
      </c>
      <c r="I114" s="103">
        <v>13500</v>
      </c>
      <c r="J114" s="103">
        <v>6200</v>
      </c>
      <c r="K114" s="103">
        <v>0</v>
      </c>
      <c r="L114" s="103">
        <v>837</v>
      </c>
      <c r="M114" s="104">
        <v>1E-3</v>
      </c>
      <c r="N114" s="104">
        <f t="shared" si="1"/>
        <v>3.4454107422935876E-3</v>
      </c>
      <c r="O114" s="104">
        <f>L114/'סכום נכסי הקרן'!$C$42</f>
        <v>1.3644184035106303E-3</v>
      </c>
    </row>
    <row r="115" spans="2:15" s="99" customFormat="1">
      <c r="B115" s="102" t="s">
        <v>1313</v>
      </c>
      <c r="C115" s="102" t="s">
        <v>1314</v>
      </c>
      <c r="D115" s="102" t="s">
        <v>100</v>
      </c>
      <c r="E115" s="102" t="s">
        <v>123</v>
      </c>
      <c r="F115" s="102" t="s">
        <v>1315</v>
      </c>
      <c r="G115" s="102" t="s">
        <v>675</v>
      </c>
      <c r="H115" s="102" t="s">
        <v>102</v>
      </c>
      <c r="I115" s="103">
        <v>6740</v>
      </c>
      <c r="J115" s="103">
        <v>1190</v>
      </c>
      <c r="K115" s="103">
        <v>0</v>
      </c>
      <c r="L115" s="103">
        <v>80.206000000000003</v>
      </c>
      <c r="M115" s="104">
        <v>4.0000000000000002E-4</v>
      </c>
      <c r="N115" s="104">
        <f t="shared" si="1"/>
        <v>3.3015843966117026E-4</v>
      </c>
      <c r="O115" s="104">
        <f>L115/'סכום נכסי הקרן'!$C$42</f>
        <v>1.3074616782792546E-4</v>
      </c>
    </row>
    <row r="116" spans="2:15" s="99" customFormat="1">
      <c r="B116" s="102" t="s">
        <v>1316</v>
      </c>
      <c r="C116" s="102" t="s">
        <v>1317</v>
      </c>
      <c r="D116" s="102" t="s">
        <v>100</v>
      </c>
      <c r="E116" s="102" t="s">
        <v>123</v>
      </c>
      <c r="F116" s="102" t="s">
        <v>1318</v>
      </c>
      <c r="G116" s="102" t="s">
        <v>675</v>
      </c>
      <c r="H116" s="102" t="s">
        <v>102</v>
      </c>
      <c r="I116" s="103">
        <v>21900</v>
      </c>
      <c r="J116" s="103">
        <v>2078</v>
      </c>
      <c r="K116" s="103">
        <v>0</v>
      </c>
      <c r="L116" s="103">
        <v>455.08199999999999</v>
      </c>
      <c r="M116" s="104">
        <v>1.1999999999999999E-3</v>
      </c>
      <c r="N116" s="104">
        <f t="shared" si="1"/>
        <v>1.8732908141271809E-3</v>
      </c>
      <c r="O116" s="104">
        <f>L116/'סכום נכסי הקרן'!$C$42</f>
        <v>7.4184259964925282E-4</v>
      </c>
    </row>
    <row r="117" spans="2:15" s="99" customFormat="1">
      <c r="B117" s="102" t="s">
        <v>1319</v>
      </c>
      <c r="C117" s="102" t="s">
        <v>1320</v>
      </c>
      <c r="D117" s="102" t="s">
        <v>100</v>
      </c>
      <c r="E117" s="102" t="s">
        <v>123</v>
      </c>
      <c r="F117" s="102" t="s">
        <v>1321</v>
      </c>
      <c r="G117" s="102" t="s">
        <v>675</v>
      </c>
      <c r="H117" s="102" t="s">
        <v>102</v>
      </c>
      <c r="I117" s="103">
        <v>4307</v>
      </c>
      <c r="J117" s="103">
        <v>11570</v>
      </c>
      <c r="K117" s="103">
        <v>0</v>
      </c>
      <c r="L117" s="103">
        <v>498.31990000000002</v>
      </c>
      <c r="M117" s="104">
        <v>1.2999999999999999E-3</v>
      </c>
      <c r="N117" s="104">
        <f t="shared" si="1"/>
        <v>2.0512744761752287E-3</v>
      </c>
      <c r="O117" s="104">
        <f>L117/'סכום נכסי הקרן'!$C$42</f>
        <v>8.1232597657775023E-4</v>
      </c>
    </row>
    <row r="118" spans="2:15" s="99" customFormat="1">
      <c r="B118" s="102" t="s">
        <v>1322</v>
      </c>
      <c r="C118" s="102" t="s">
        <v>1323</v>
      </c>
      <c r="D118" s="102" t="s">
        <v>100</v>
      </c>
      <c r="E118" s="102" t="s">
        <v>123</v>
      </c>
      <c r="F118" s="102" t="s">
        <v>1324</v>
      </c>
      <c r="G118" s="102" t="s">
        <v>675</v>
      </c>
      <c r="H118" s="102" t="s">
        <v>102</v>
      </c>
      <c r="I118" s="103">
        <v>5800</v>
      </c>
      <c r="J118" s="103">
        <v>9920</v>
      </c>
      <c r="K118" s="103">
        <v>0</v>
      </c>
      <c r="L118" s="103">
        <v>575.36</v>
      </c>
      <c r="M118" s="104">
        <v>1.6000000000000001E-3</v>
      </c>
      <c r="N118" s="104">
        <f t="shared" si="1"/>
        <v>2.3684008658136665E-3</v>
      </c>
      <c r="O118" s="104">
        <f>L118/'סכום נכסי הקרן'!$C$42</f>
        <v>9.3791131737619622E-4</v>
      </c>
    </row>
    <row r="119" spans="2:15" s="99" customFormat="1">
      <c r="B119" s="102" t="s">
        <v>1325</v>
      </c>
      <c r="C119" s="102" t="s">
        <v>1326</v>
      </c>
      <c r="D119" s="102" t="s">
        <v>100</v>
      </c>
      <c r="E119" s="102" t="s">
        <v>123</v>
      </c>
      <c r="F119" s="102" t="s">
        <v>1327</v>
      </c>
      <c r="G119" s="102" t="s">
        <v>675</v>
      </c>
      <c r="H119" s="102" t="s">
        <v>102</v>
      </c>
      <c r="I119" s="103">
        <v>2120.14</v>
      </c>
      <c r="J119" s="103">
        <v>7804</v>
      </c>
      <c r="K119" s="103">
        <v>0</v>
      </c>
      <c r="L119" s="103">
        <v>165.45572559999999</v>
      </c>
      <c r="M119" s="104">
        <v>2.0000000000000001E-4</v>
      </c>
      <c r="N119" s="104">
        <f t="shared" si="1"/>
        <v>6.8107877461913999E-4</v>
      </c>
      <c r="O119" s="104">
        <f>L119/'סכום נכסי הקרן'!$C$42</f>
        <v>2.6971426161869166E-4</v>
      </c>
    </row>
    <row r="120" spans="2:15" s="99" customFormat="1">
      <c r="B120" s="102" t="s">
        <v>1328</v>
      </c>
      <c r="C120" s="102" t="s">
        <v>1329</v>
      </c>
      <c r="D120" s="102" t="s">
        <v>100</v>
      </c>
      <c r="E120" s="102" t="s">
        <v>123</v>
      </c>
      <c r="F120" s="102" t="s">
        <v>1330</v>
      </c>
      <c r="G120" s="102" t="s">
        <v>1331</v>
      </c>
      <c r="H120" s="102" t="s">
        <v>102</v>
      </c>
      <c r="I120" s="103">
        <v>20710</v>
      </c>
      <c r="J120" s="103">
        <v>822</v>
      </c>
      <c r="K120" s="103">
        <v>0</v>
      </c>
      <c r="L120" s="103">
        <v>170.2362</v>
      </c>
      <c r="M120" s="104">
        <v>5.9999999999999995E-4</v>
      </c>
      <c r="N120" s="104">
        <f t="shared" si="1"/>
        <v>7.0075702772669018E-4</v>
      </c>
      <c r="O120" s="104">
        <f>L120/'סכום נכסי הקרן'!$C$42</f>
        <v>2.7750705403072442E-4</v>
      </c>
    </row>
    <row r="121" spans="2:15" s="99" customFormat="1">
      <c r="B121" s="102" t="s">
        <v>1332</v>
      </c>
      <c r="C121" s="102" t="s">
        <v>1333</v>
      </c>
      <c r="D121" s="102" t="s">
        <v>100</v>
      </c>
      <c r="E121" s="102" t="s">
        <v>123</v>
      </c>
      <c r="F121" s="102" t="s">
        <v>1334</v>
      </c>
      <c r="G121" s="102" t="s">
        <v>1331</v>
      </c>
      <c r="H121" s="102" t="s">
        <v>102</v>
      </c>
      <c r="I121" s="103">
        <v>29615</v>
      </c>
      <c r="J121" s="103">
        <v>801.2</v>
      </c>
      <c r="K121" s="103">
        <v>0</v>
      </c>
      <c r="L121" s="103">
        <v>237.27538000000001</v>
      </c>
      <c r="M121" s="104">
        <v>5.9999999999999995E-4</v>
      </c>
      <c r="N121" s="104">
        <f t="shared" si="1"/>
        <v>9.7671582214312199E-4</v>
      </c>
      <c r="O121" s="104">
        <f>L121/'סכום נכסי הקרן'!$C$42</f>
        <v>3.8678959996652108E-4</v>
      </c>
    </row>
    <row r="122" spans="2:15" s="99" customFormat="1">
      <c r="B122" s="102" t="s">
        <v>1335</v>
      </c>
      <c r="C122" s="102" t="s">
        <v>1336</v>
      </c>
      <c r="D122" s="102" t="s">
        <v>100</v>
      </c>
      <c r="E122" s="102" t="s">
        <v>123</v>
      </c>
      <c r="F122" s="102" t="s">
        <v>1337</v>
      </c>
      <c r="G122" s="102" t="s">
        <v>782</v>
      </c>
      <c r="H122" s="102" t="s">
        <v>102</v>
      </c>
      <c r="I122" s="103">
        <v>5450</v>
      </c>
      <c r="J122" s="103">
        <v>9226</v>
      </c>
      <c r="K122" s="103">
        <v>0</v>
      </c>
      <c r="L122" s="103">
        <v>502.81700000000001</v>
      </c>
      <c r="M122" s="104">
        <v>1E-4</v>
      </c>
      <c r="N122" s="104">
        <f t="shared" si="1"/>
        <v>2.0697862523391098E-3</v>
      </c>
      <c r="O122" s="104">
        <f>L122/'סכום נכסי הקרן'!$C$42</f>
        <v>8.1965683201673187E-4</v>
      </c>
    </row>
    <row r="123" spans="2:15" s="99" customFormat="1">
      <c r="B123" s="102" t="s">
        <v>1338</v>
      </c>
      <c r="C123" s="102" t="s">
        <v>1339</v>
      </c>
      <c r="D123" s="102" t="s">
        <v>100</v>
      </c>
      <c r="E123" s="102" t="s">
        <v>123</v>
      </c>
      <c r="F123" s="102" t="s">
        <v>1340</v>
      </c>
      <c r="G123" s="102" t="s">
        <v>407</v>
      </c>
      <c r="H123" s="102" t="s">
        <v>102</v>
      </c>
      <c r="I123" s="103">
        <v>572.47</v>
      </c>
      <c r="J123" s="103">
        <v>38060</v>
      </c>
      <c r="K123" s="103">
        <v>0</v>
      </c>
      <c r="L123" s="103">
        <v>217.882082</v>
      </c>
      <c r="M123" s="104">
        <v>5.0000000000000001E-4</v>
      </c>
      <c r="N123" s="104">
        <f t="shared" si="1"/>
        <v>8.9688562231313303E-4</v>
      </c>
      <c r="O123" s="104">
        <f>L123/'סכום נכסי הקרן'!$C$42</f>
        <v>3.5517601251614363E-4</v>
      </c>
    </row>
    <row r="124" spans="2:15" s="99" customFormat="1">
      <c r="B124" s="102" t="s">
        <v>1341</v>
      </c>
      <c r="C124" s="102" t="s">
        <v>1342</v>
      </c>
      <c r="D124" s="102" t="s">
        <v>100</v>
      </c>
      <c r="E124" s="102" t="s">
        <v>123</v>
      </c>
      <c r="F124" s="102" t="s">
        <v>1343</v>
      </c>
      <c r="G124" s="102" t="s">
        <v>839</v>
      </c>
      <c r="H124" s="102" t="s">
        <v>102</v>
      </c>
      <c r="I124" s="103">
        <v>3500.84</v>
      </c>
      <c r="J124" s="103">
        <v>7824</v>
      </c>
      <c r="K124" s="103">
        <v>0</v>
      </c>
      <c r="L124" s="103">
        <v>273.90572159999999</v>
      </c>
      <c r="M124" s="104">
        <v>4.0000000000000002E-4</v>
      </c>
      <c r="N124" s="104">
        <f t="shared" si="1"/>
        <v>1.1275002575583234E-3</v>
      </c>
      <c r="O124" s="104">
        <f>L124/'סכום נכסי הקרן'!$C$42</f>
        <v>4.4650180092938968E-4</v>
      </c>
    </row>
    <row r="125" spans="2:15" s="99" customFormat="1">
      <c r="B125" s="102" t="s">
        <v>1344</v>
      </c>
      <c r="C125" s="102" t="s">
        <v>1345</v>
      </c>
      <c r="D125" s="102" t="s">
        <v>100</v>
      </c>
      <c r="E125" s="102" t="s">
        <v>123</v>
      </c>
      <c r="F125" s="102" t="s">
        <v>1346</v>
      </c>
      <c r="G125" s="102" t="s">
        <v>839</v>
      </c>
      <c r="H125" s="102" t="s">
        <v>102</v>
      </c>
      <c r="I125" s="103">
        <v>4123</v>
      </c>
      <c r="J125" s="103">
        <v>21880</v>
      </c>
      <c r="K125" s="103">
        <v>0</v>
      </c>
      <c r="L125" s="103">
        <v>902.11239999999998</v>
      </c>
      <c r="M125" s="104">
        <v>1.5E-3</v>
      </c>
      <c r="N125" s="104">
        <f t="shared" si="1"/>
        <v>3.7134381764829748E-3</v>
      </c>
      <c r="O125" s="104">
        <f>L125/'סכום נכסי הקרן'!$C$42</f>
        <v>1.4705600485007684E-3</v>
      </c>
    </row>
    <row r="126" spans="2:15" s="99" customFormat="1">
      <c r="B126" s="102" t="s">
        <v>1347</v>
      </c>
      <c r="C126" s="102" t="s">
        <v>1348</v>
      </c>
      <c r="D126" s="102" t="s">
        <v>100</v>
      </c>
      <c r="E126" s="102" t="s">
        <v>123</v>
      </c>
      <c r="F126" s="102" t="s">
        <v>481</v>
      </c>
      <c r="G126" s="102" t="s">
        <v>482</v>
      </c>
      <c r="H126" s="102" t="s">
        <v>102</v>
      </c>
      <c r="I126" s="103">
        <v>157760</v>
      </c>
      <c r="J126" s="103">
        <v>521.79999999999995</v>
      </c>
      <c r="K126" s="103">
        <v>0</v>
      </c>
      <c r="L126" s="103">
        <v>823.19168000000002</v>
      </c>
      <c r="M126" s="104">
        <v>1E-3</v>
      </c>
      <c r="N126" s="104">
        <f t="shared" si="1"/>
        <v>3.3885704387559205E-3</v>
      </c>
      <c r="O126" s="104">
        <f>L126/'סכום נכסי הקרן'!$C$42</f>
        <v>1.3419090535350463E-3</v>
      </c>
    </row>
    <row r="127" spans="2:15" s="99" customFormat="1">
      <c r="B127" s="102" t="s">
        <v>1349</v>
      </c>
      <c r="C127" s="102" t="s">
        <v>1350</v>
      </c>
      <c r="D127" s="102" t="s">
        <v>100</v>
      </c>
      <c r="E127" s="102" t="s">
        <v>123</v>
      </c>
      <c r="F127" s="102" t="s">
        <v>1351</v>
      </c>
      <c r="G127" s="102" t="s">
        <v>482</v>
      </c>
      <c r="H127" s="102" t="s">
        <v>102</v>
      </c>
      <c r="I127" s="103">
        <v>4010.15</v>
      </c>
      <c r="J127" s="103">
        <v>9305</v>
      </c>
      <c r="K127" s="103">
        <v>22.055820000000001</v>
      </c>
      <c r="L127" s="103">
        <v>395.20027750000003</v>
      </c>
      <c r="M127" s="104">
        <v>1.4E-3</v>
      </c>
      <c r="N127" s="104">
        <f t="shared" si="1"/>
        <v>1.6267948404491122E-3</v>
      </c>
      <c r="O127" s="104">
        <f>L127/'סכום נכסי הקרן'!$C$42</f>
        <v>6.4422763643190927E-4</v>
      </c>
    </row>
    <row r="128" spans="2:15" s="99" customFormat="1">
      <c r="B128" s="102" t="s">
        <v>1352</v>
      </c>
      <c r="C128" s="102" t="s">
        <v>1353</v>
      </c>
      <c r="D128" s="102" t="s">
        <v>100</v>
      </c>
      <c r="E128" s="102" t="s">
        <v>123</v>
      </c>
      <c r="F128" s="102" t="s">
        <v>539</v>
      </c>
      <c r="G128" s="102" t="s">
        <v>358</v>
      </c>
      <c r="H128" s="102" t="s">
        <v>102</v>
      </c>
      <c r="I128" s="103">
        <v>80000</v>
      </c>
      <c r="J128" s="103">
        <v>285</v>
      </c>
      <c r="K128" s="103">
        <v>0</v>
      </c>
      <c r="L128" s="103">
        <v>228</v>
      </c>
      <c r="M128" s="104">
        <v>2.9999999999999997E-4</v>
      </c>
      <c r="N128" s="104">
        <f t="shared" si="1"/>
        <v>9.3853482585775153E-4</v>
      </c>
      <c r="O128" s="104">
        <f>L128/'סכום נכסי הקרן'!$C$42</f>
        <v>3.7166952927171292E-4</v>
      </c>
    </row>
    <row r="129" spans="2:15" s="99" customFormat="1">
      <c r="B129" s="102" t="s">
        <v>1354</v>
      </c>
      <c r="C129" s="102" t="s">
        <v>1355</v>
      </c>
      <c r="D129" s="102" t="s">
        <v>100</v>
      </c>
      <c r="E129" s="102" t="s">
        <v>123</v>
      </c>
      <c r="F129" s="102" t="s">
        <v>1356</v>
      </c>
      <c r="G129" s="102" t="s">
        <v>358</v>
      </c>
      <c r="H129" s="102" t="s">
        <v>102</v>
      </c>
      <c r="I129" s="103">
        <v>3050.3</v>
      </c>
      <c r="J129" s="103">
        <v>16250</v>
      </c>
      <c r="K129" s="103">
        <v>0</v>
      </c>
      <c r="L129" s="103">
        <v>495.67374999999998</v>
      </c>
      <c r="M129" s="104">
        <v>2.0000000000000001E-4</v>
      </c>
      <c r="N129" s="104">
        <f t="shared" si="1"/>
        <v>2.0403819150811783E-3</v>
      </c>
      <c r="O129" s="104">
        <f>L129/'סכום נכסי הקרן'!$C$42</f>
        <v>8.0801240936335397E-4</v>
      </c>
    </row>
    <row r="130" spans="2:15" s="99" customFormat="1">
      <c r="B130" s="102" t="s">
        <v>1357</v>
      </c>
      <c r="C130" s="102" t="s">
        <v>1358</v>
      </c>
      <c r="D130" s="102" t="s">
        <v>100</v>
      </c>
      <c r="E130" s="102" t="s">
        <v>123</v>
      </c>
      <c r="F130" s="102" t="s">
        <v>1359</v>
      </c>
      <c r="G130" s="102" t="s">
        <v>1360</v>
      </c>
      <c r="H130" s="102" t="s">
        <v>102</v>
      </c>
      <c r="I130" s="103">
        <v>236000</v>
      </c>
      <c r="J130" s="103">
        <v>176.1</v>
      </c>
      <c r="K130" s="103">
        <v>0</v>
      </c>
      <c r="L130" s="103">
        <v>415.596</v>
      </c>
      <c r="M130" s="104">
        <v>8.0000000000000004E-4</v>
      </c>
      <c r="N130" s="104">
        <f t="shared" si="1"/>
        <v>1.7107514012595531E-3</v>
      </c>
      <c r="O130" s="104">
        <f>L130/'סכום נכסי הקרן'!$C$42</f>
        <v>6.7747530564564386E-4</v>
      </c>
    </row>
    <row r="131" spans="2:15" s="99" customFormat="1">
      <c r="B131" s="102" t="s">
        <v>1361</v>
      </c>
      <c r="C131" s="102" t="s">
        <v>1362</v>
      </c>
      <c r="D131" s="102" t="s">
        <v>100</v>
      </c>
      <c r="E131" s="102" t="s">
        <v>123</v>
      </c>
      <c r="F131" s="102" t="s">
        <v>1363</v>
      </c>
      <c r="G131" s="102" t="s">
        <v>1360</v>
      </c>
      <c r="H131" s="102" t="s">
        <v>102</v>
      </c>
      <c r="I131" s="103">
        <v>3650</v>
      </c>
      <c r="J131" s="103">
        <v>859.3</v>
      </c>
      <c r="K131" s="103">
        <v>0</v>
      </c>
      <c r="L131" s="103">
        <v>31.364450000000001</v>
      </c>
      <c r="M131" s="104">
        <v>4.0000000000000002E-4</v>
      </c>
      <c r="N131" s="104">
        <f t="shared" si="1"/>
        <v>1.2910802025821997E-4</v>
      </c>
      <c r="O131" s="104">
        <f>L131/'סכום נכסי הקרן'!$C$42</f>
        <v>5.112811564634288E-5</v>
      </c>
    </row>
    <row r="132" spans="2:15" s="99" customFormat="1">
      <c r="B132" s="102" t="s">
        <v>1364</v>
      </c>
      <c r="C132" s="102" t="s">
        <v>1365</v>
      </c>
      <c r="D132" s="102" t="s">
        <v>100</v>
      </c>
      <c r="E132" s="102" t="s">
        <v>123</v>
      </c>
      <c r="F132" s="102" t="s">
        <v>1366</v>
      </c>
      <c r="G132" s="102" t="s">
        <v>1360</v>
      </c>
      <c r="H132" s="102" t="s">
        <v>102</v>
      </c>
      <c r="I132" s="103">
        <v>38800</v>
      </c>
      <c r="J132" s="103">
        <v>360.7</v>
      </c>
      <c r="K132" s="103">
        <v>0</v>
      </c>
      <c r="L132" s="103">
        <v>139.95160000000001</v>
      </c>
      <c r="M132" s="104">
        <v>5.9999999999999995E-4</v>
      </c>
      <c r="N132" s="104">
        <f t="shared" si="1"/>
        <v>5.760940812917268E-4</v>
      </c>
      <c r="O132" s="104">
        <f>L132/'סכום נכסי הקרן'!$C$42</f>
        <v>2.2813923374045202E-4</v>
      </c>
    </row>
    <row r="133" spans="2:15" s="99" customFormat="1">
      <c r="B133" s="102" t="s">
        <v>1367</v>
      </c>
      <c r="C133" s="102" t="s">
        <v>1368</v>
      </c>
      <c r="D133" s="102" t="s">
        <v>100</v>
      </c>
      <c r="E133" s="102" t="s">
        <v>123</v>
      </c>
      <c r="F133" s="102" t="s">
        <v>1369</v>
      </c>
      <c r="G133" s="102" t="s">
        <v>125</v>
      </c>
      <c r="H133" s="102" t="s">
        <v>102</v>
      </c>
      <c r="I133" s="103">
        <v>106500</v>
      </c>
      <c r="J133" s="103">
        <v>174.8</v>
      </c>
      <c r="K133" s="103">
        <v>0</v>
      </c>
      <c r="L133" s="103">
        <v>186.16200000000001</v>
      </c>
      <c r="M133" s="104">
        <v>1E-3</v>
      </c>
      <c r="N133" s="104">
        <f t="shared" si="1"/>
        <v>7.6631368531285412E-4</v>
      </c>
      <c r="O133" s="104">
        <f>L133/'סכום נכסי הקרן'!$C$42</f>
        <v>3.0346817065035359E-4</v>
      </c>
    </row>
    <row r="134" spans="2:15" s="99" customFormat="1">
      <c r="B134" s="102" t="s">
        <v>1370</v>
      </c>
      <c r="C134" s="102" t="s">
        <v>1371</v>
      </c>
      <c r="D134" s="102" t="s">
        <v>100</v>
      </c>
      <c r="E134" s="102" t="s">
        <v>123</v>
      </c>
      <c r="F134" s="102" t="s">
        <v>1372</v>
      </c>
      <c r="G134" s="102" t="s">
        <v>125</v>
      </c>
      <c r="H134" s="102" t="s">
        <v>102</v>
      </c>
      <c r="I134" s="103">
        <v>86000</v>
      </c>
      <c r="J134" s="103">
        <v>139.6</v>
      </c>
      <c r="K134" s="103">
        <v>0</v>
      </c>
      <c r="L134" s="103">
        <v>120.056</v>
      </c>
      <c r="M134" s="104">
        <v>1.2999999999999999E-3</v>
      </c>
      <c r="N134" s="104">
        <f t="shared" si="1"/>
        <v>4.941962151455185E-4</v>
      </c>
      <c r="O134" s="104">
        <f>L134/'סכום נכסי הקרן'!$C$42</f>
        <v>1.9570682897475773E-4</v>
      </c>
    </row>
    <row r="135" spans="2:15" s="99" customFormat="1">
      <c r="B135" s="102" t="s">
        <v>1373</v>
      </c>
      <c r="C135" s="102" t="s">
        <v>1374</v>
      </c>
      <c r="D135" s="102" t="s">
        <v>100</v>
      </c>
      <c r="E135" s="102" t="s">
        <v>123</v>
      </c>
      <c r="F135" s="102" t="s">
        <v>1375</v>
      </c>
      <c r="G135" s="102" t="s">
        <v>125</v>
      </c>
      <c r="H135" s="102" t="s">
        <v>102</v>
      </c>
      <c r="I135" s="103">
        <v>84800</v>
      </c>
      <c r="J135" s="103">
        <v>239</v>
      </c>
      <c r="K135" s="103">
        <v>0</v>
      </c>
      <c r="L135" s="103">
        <v>202.672</v>
      </c>
      <c r="M135" s="104">
        <v>1.1000000000000001E-3</v>
      </c>
      <c r="N135" s="104">
        <f t="shared" si="1"/>
        <v>8.3427513257123772E-4</v>
      </c>
      <c r="O135" s="104">
        <f>L135/'סכום נכסי הקרן'!$C$42</f>
        <v>3.3038160893226576E-4</v>
      </c>
    </row>
    <row r="136" spans="2:15" s="99" customFormat="1">
      <c r="B136" s="102" t="s">
        <v>1376</v>
      </c>
      <c r="C136" s="102" t="s">
        <v>1377</v>
      </c>
      <c r="D136" s="102" t="s">
        <v>100</v>
      </c>
      <c r="E136" s="102" t="s">
        <v>123</v>
      </c>
      <c r="F136" s="102" t="s">
        <v>1378</v>
      </c>
      <c r="G136" s="102" t="s">
        <v>1210</v>
      </c>
      <c r="H136" s="102" t="s">
        <v>102</v>
      </c>
      <c r="I136" s="103">
        <v>17530</v>
      </c>
      <c r="J136" s="103">
        <v>67.099999999999994</v>
      </c>
      <c r="K136" s="103">
        <v>0</v>
      </c>
      <c r="L136" s="103">
        <v>11.76263</v>
      </c>
      <c r="M136" s="104">
        <v>5.0000000000000001E-4</v>
      </c>
      <c r="N136" s="104">
        <f t="shared" si="1"/>
        <v>4.8419464467891067E-5</v>
      </c>
      <c r="O136" s="104">
        <f>L136/'סכום נכסי הקרן'!$C$42</f>
        <v>1.9174610329374245E-5</v>
      </c>
    </row>
    <row r="137" spans="2:15" s="99" customFormat="1">
      <c r="B137" s="102" t="s">
        <v>1379</v>
      </c>
      <c r="C137" s="102" t="s">
        <v>1380</v>
      </c>
      <c r="D137" s="102" t="s">
        <v>100</v>
      </c>
      <c r="E137" s="102" t="s">
        <v>123</v>
      </c>
      <c r="F137" s="102" t="s">
        <v>1381</v>
      </c>
      <c r="G137" s="102" t="s">
        <v>1210</v>
      </c>
      <c r="H137" s="102" t="s">
        <v>102</v>
      </c>
      <c r="I137" s="103">
        <v>135000</v>
      </c>
      <c r="J137" s="103">
        <v>41.8</v>
      </c>
      <c r="K137" s="103">
        <v>0</v>
      </c>
      <c r="L137" s="103">
        <v>56.43</v>
      </c>
      <c r="M137" s="104">
        <v>1.5E-3</v>
      </c>
      <c r="N137" s="104">
        <f t="shared" si="1"/>
        <v>2.3228736939979349E-4</v>
      </c>
      <c r="O137" s="104">
        <f>L137/'סכום נכסי הקרן'!$C$42</f>
        <v>9.1988208494748946E-5</v>
      </c>
    </row>
    <row r="138" spans="2:15" s="99" customFormat="1">
      <c r="B138" s="102" t="s">
        <v>1382</v>
      </c>
      <c r="C138" s="102" t="s">
        <v>1383</v>
      </c>
      <c r="D138" s="102" t="s">
        <v>100</v>
      </c>
      <c r="E138" s="102" t="s">
        <v>123</v>
      </c>
      <c r="F138" s="102" t="s">
        <v>722</v>
      </c>
      <c r="G138" s="102" t="s">
        <v>637</v>
      </c>
      <c r="H138" s="102" t="s">
        <v>102</v>
      </c>
      <c r="I138" s="103">
        <v>17697</v>
      </c>
      <c r="J138" s="103">
        <v>4038</v>
      </c>
      <c r="K138" s="103">
        <v>0</v>
      </c>
      <c r="L138" s="103">
        <v>714.60486000000003</v>
      </c>
      <c r="M138" s="104">
        <v>1.1999999999999999E-3</v>
      </c>
      <c r="N138" s="104">
        <f t="shared" si="1"/>
        <v>2.941585736128083E-3</v>
      </c>
      <c r="O138" s="104">
        <f>L138/'סכום נכסי הקרן'!$C$42</f>
        <v>1.1648984733836768E-3</v>
      </c>
    </row>
    <row r="139" spans="2:15" s="99" customFormat="1">
      <c r="B139" s="102" t="s">
        <v>1384</v>
      </c>
      <c r="C139" s="102" t="s">
        <v>1385</v>
      </c>
      <c r="D139" s="102" t="s">
        <v>100</v>
      </c>
      <c r="E139" s="102" t="s">
        <v>123</v>
      </c>
      <c r="F139" s="102" t="s">
        <v>1386</v>
      </c>
      <c r="G139" s="102" t="s">
        <v>657</v>
      </c>
      <c r="H139" s="102" t="s">
        <v>102</v>
      </c>
      <c r="I139" s="103">
        <v>910</v>
      </c>
      <c r="J139" s="103">
        <v>23660</v>
      </c>
      <c r="K139" s="103">
        <v>0</v>
      </c>
      <c r="L139" s="103">
        <v>215.30600000000001</v>
      </c>
      <c r="M139" s="104">
        <v>2.0000000000000001E-4</v>
      </c>
      <c r="N139" s="104">
        <f t="shared" si="1"/>
        <v>8.8628148779003975E-4</v>
      </c>
      <c r="O139" s="104">
        <f>L139/'סכום נכסי הקרן'!$C$42</f>
        <v>3.5097666521655889E-4</v>
      </c>
    </row>
    <row r="140" spans="2:15" s="99" customFormat="1">
      <c r="B140" s="102" t="s">
        <v>1387</v>
      </c>
      <c r="C140" s="102" t="s">
        <v>1388</v>
      </c>
      <c r="D140" s="102" t="s">
        <v>100</v>
      </c>
      <c r="E140" s="102" t="s">
        <v>123</v>
      </c>
      <c r="F140" s="102" t="s">
        <v>1389</v>
      </c>
      <c r="G140" s="102" t="s">
        <v>331</v>
      </c>
      <c r="H140" s="102" t="s">
        <v>102</v>
      </c>
      <c r="I140" s="103">
        <v>107827.78</v>
      </c>
      <c r="J140" s="103">
        <v>491.3</v>
      </c>
      <c r="K140" s="103">
        <v>0</v>
      </c>
      <c r="L140" s="103">
        <v>529.75788313999999</v>
      </c>
      <c r="M140" s="104">
        <v>2E-3</v>
      </c>
      <c r="N140" s="104">
        <f t="shared" ref="N140:N161" si="2">L140/$L$11</f>
        <v>2.1806851868402233E-3</v>
      </c>
      <c r="O140" s="104">
        <f>L140/'סכום נכסי הקרן'!$C$42</f>
        <v>8.6357396076588988E-4</v>
      </c>
    </row>
    <row r="141" spans="2:15" s="99" customFormat="1">
      <c r="B141" s="102" t="s">
        <v>1390</v>
      </c>
      <c r="C141" s="102" t="s">
        <v>1391</v>
      </c>
      <c r="D141" s="102" t="s">
        <v>100</v>
      </c>
      <c r="E141" s="102" t="s">
        <v>123</v>
      </c>
      <c r="F141" s="102" t="s">
        <v>745</v>
      </c>
      <c r="G141" s="102" t="s">
        <v>331</v>
      </c>
      <c r="H141" s="102" t="s">
        <v>102</v>
      </c>
      <c r="I141" s="103">
        <v>24950</v>
      </c>
      <c r="J141" s="103">
        <v>2967</v>
      </c>
      <c r="K141" s="103">
        <v>0</v>
      </c>
      <c r="L141" s="103">
        <v>740.26649999999995</v>
      </c>
      <c r="M141" s="104">
        <v>1.5E-3</v>
      </c>
      <c r="N141" s="104">
        <f t="shared" si="2"/>
        <v>3.0472188187097684E-3</v>
      </c>
      <c r="O141" s="104">
        <f>L141/'סכום נכסי הקרן'!$C$42</f>
        <v>1.2067302701342915E-3</v>
      </c>
    </row>
    <row r="142" spans="2:15" s="99" customFormat="1">
      <c r="B142" s="102" t="s">
        <v>1392</v>
      </c>
      <c r="C142" s="102" t="s">
        <v>1393</v>
      </c>
      <c r="D142" s="102" t="s">
        <v>100</v>
      </c>
      <c r="E142" s="102" t="s">
        <v>123</v>
      </c>
      <c r="F142" s="102" t="s">
        <v>1394</v>
      </c>
      <c r="G142" s="102" t="s">
        <v>129</v>
      </c>
      <c r="H142" s="102" t="s">
        <v>102</v>
      </c>
      <c r="I142" s="103">
        <v>2670</v>
      </c>
      <c r="J142" s="103">
        <v>2186</v>
      </c>
      <c r="K142" s="103">
        <v>0</v>
      </c>
      <c r="L142" s="103">
        <v>58.366199999999999</v>
      </c>
      <c r="M142" s="104">
        <v>2.0000000000000001E-4</v>
      </c>
      <c r="N142" s="104">
        <f t="shared" si="2"/>
        <v>2.402575059341171E-4</v>
      </c>
      <c r="O142" s="104">
        <f>L142/'סכום נכסי הקרן'!$C$42</f>
        <v>9.5144465260432675E-5</v>
      </c>
    </row>
    <row r="143" spans="2:15" s="99" customFormat="1">
      <c r="B143" s="102" t="s">
        <v>1395</v>
      </c>
      <c r="C143" s="102" t="s">
        <v>1396</v>
      </c>
      <c r="D143" s="102" t="s">
        <v>100</v>
      </c>
      <c r="E143" s="102" t="s">
        <v>123</v>
      </c>
      <c r="F143" s="102" t="s">
        <v>829</v>
      </c>
      <c r="G143" s="102" t="s">
        <v>132</v>
      </c>
      <c r="H143" s="102" t="s">
        <v>102</v>
      </c>
      <c r="I143" s="103">
        <v>32580.97</v>
      </c>
      <c r="J143" s="103">
        <v>1840</v>
      </c>
      <c r="K143" s="103">
        <v>0</v>
      </c>
      <c r="L143" s="103">
        <v>599.48984800000005</v>
      </c>
      <c r="M143" s="104">
        <v>2.9999999999999997E-4</v>
      </c>
      <c r="N143" s="104">
        <f t="shared" si="2"/>
        <v>2.4677285091937277E-3</v>
      </c>
      <c r="O143" s="104">
        <f>L143/'סכום נכסי הקרן'!$C$42</f>
        <v>9.7724609477776634E-4</v>
      </c>
    </row>
    <row r="144" spans="2:15" s="99" customFormat="1">
      <c r="B144" s="98" t="s">
        <v>1397</v>
      </c>
      <c r="C144" s="105"/>
      <c r="D144" s="105"/>
      <c r="I144" s="100">
        <v>0</v>
      </c>
      <c r="K144" s="100">
        <v>0</v>
      </c>
      <c r="L144" s="100">
        <v>0</v>
      </c>
      <c r="N144" s="101">
        <f t="shared" si="2"/>
        <v>0</v>
      </c>
      <c r="O144" s="101">
        <f>L144/'סכום נכסי הקרן'!$C$42</f>
        <v>0</v>
      </c>
    </row>
    <row r="145" spans="2:15" s="99" customFormat="1">
      <c r="B145" s="102" t="s">
        <v>220</v>
      </c>
      <c r="C145" s="102" t="s">
        <v>220</v>
      </c>
      <c r="D145" s="105"/>
      <c r="G145" s="102" t="s">
        <v>220</v>
      </c>
      <c r="H145" s="102" t="s">
        <v>220</v>
      </c>
      <c r="I145" s="103">
        <v>0</v>
      </c>
      <c r="J145" s="103">
        <v>0</v>
      </c>
      <c r="L145" s="103">
        <v>0</v>
      </c>
      <c r="M145" s="104">
        <v>0</v>
      </c>
      <c r="N145" s="104">
        <f t="shared" si="2"/>
        <v>0</v>
      </c>
      <c r="O145" s="104">
        <f>L145/'סכום נכסי הקרן'!$C$42</f>
        <v>0</v>
      </c>
    </row>
    <row r="146" spans="2:15" s="99" customFormat="1">
      <c r="B146" s="98" t="s">
        <v>226</v>
      </c>
      <c r="C146" s="105"/>
      <c r="D146" s="105"/>
      <c r="I146" s="100">
        <v>147901.23000000001</v>
      </c>
      <c r="K146" s="100">
        <v>3.83243</v>
      </c>
      <c r="L146" s="100">
        <v>6257.1740144413097</v>
      </c>
      <c r="N146" s="101">
        <f t="shared" si="2"/>
        <v>2.5756911070198785E-2</v>
      </c>
      <c r="O146" s="101">
        <f>L146/'סכום נכסי הקרן'!$C$42</f>
        <v>1.0200004037362261E-2</v>
      </c>
    </row>
    <row r="147" spans="2:15" s="99" customFormat="1">
      <c r="B147" s="98" t="s">
        <v>293</v>
      </c>
      <c r="C147" s="105"/>
      <c r="D147" s="105"/>
      <c r="I147" s="100">
        <v>31652</v>
      </c>
      <c r="K147" s="100">
        <v>0.51919999999999999</v>
      </c>
      <c r="L147" s="100">
        <v>4485.2628974299996</v>
      </c>
      <c r="N147" s="101">
        <f t="shared" si="2"/>
        <v>1.8463050141954818E-2</v>
      </c>
      <c r="O147" s="101">
        <f>L147/'סכום נכסי הקרן'!$C$42</f>
        <v>7.3115594287179253E-3</v>
      </c>
    </row>
    <row r="148" spans="2:15" s="99" customFormat="1">
      <c r="B148" s="102" t="s">
        <v>1398</v>
      </c>
      <c r="C148" s="102" t="s">
        <v>1399</v>
      </c>
      <c r="D148" s="102" t="s">
        <v>1400</v>
      </c>
      <c r="E148" s="102" t="s">
        <v>931</v>
      </c>
      <c r="F148" s="102" t="s">
        <v>1401</v>
      </c>
      <c r="G148" s="102" t="s">
        <v>1402</v>
      </c>
      <c r="H148" s="102" t="s">
        <v>106</v>
      </c>
      <c r="I148" s="103">
        <v>1705</v>
      </c>
      <c r="J148" s="103">
        <v>571</v>
      </c>
      <c r="K148" s="103">
        <v>0</v>
      </c>
      <c r="L148" s="103">
        <v>34.259400450000001</v>
      </c>
      <c r="M148" s="104">
        <v>0</v>
      </c>
      <c r="N148" s="104">
        <f t="shared" si="2"/>
        <v>1.4102473875145493E-4</v>
      </c>
      <c r="O148" s="104">
        <f>L148/'סכום נכסי הקרן'!$C$42</f>
        <v>5.5847259817467585E-5</v>
      </c>
    </row>
    <row r="149" spans="2:15" s="99" customFormat="1">
      <c r="B149" s="102" t="s">
        <v>1403</v>
      </c>
      <c r="C149" s="102" t="s">
        <v>1404</v>
      </c>
      <c r="D149" s="102" t="s">
        <v>1405</v>
      </c>
      <c r="E149" s="102" t="s">
        <v>931</v>
      </c>
      <c r="F149" s="102" t="s">
        <v>1406</v>
      </c>
      <c r="G149" s="102" t="s">
        <v>1402</v>
      </c>
      <c r="H149" s="102" t="s">
        <v>106</v>
      </c>
      <c r="I149" s="103">
        <v>8661</v>
      </c>
      <c r="J149" s="103">
        <v>2297</v>
      </c>
      <c r="K149" s="103">
        <v>0</v>
      </c>
      <c r="L149" s="103">
        <v>700.08101523000005</v>
      </c>
      <c r="M149" s="104">
        <v>2.0000000000000001E-4</v>
      </c>
      <c r="N149" s="104">
        <f t="shared" si="2"/>
        <v>2.8818000601544122E-3</v>
      </c>
      <c r="O149" s="104">
        <f>L149/'סכום נכסי הקרן'!$C$42</f>
        <v>1.1412227253622675E-3</v>
      </c>
    </row>
    <row r="150" spans="2:15" s="99" customFormat="1">
      <c r="B150" s="102" t="s">
        <v>1407</v>
      </c>
      <c r="C150" s="102" t="s">
        <v>1408</v>
      </c>
      <c r="D150" s="102" t="s">
        <v>1400</v>
      </c>
      <c r="E150" s="102" t="s">
        <v>931</v>
      </c>
      <c r="F150" s="102" t="s">
        <v>1409</v>
      </c>
      <c r="G150" s="102" t="s">
        <v>1410</v>
      </c>
      <c r="H150" s="102" t="s">
        <v>106</v>
      </c>
      <c r="I150" s="103">
        <v>7378</v>
      </c>
      <c r="J150" s="103">
        <v>3570</v>
      </c>
      <c r="K150" s="103">
        <v>0</v>
      </c>
      <c r="L150" s="103">
        <v>926.88559740000005</v>
      </c>
      <c r="M150" s="104">
        <v>1E-4</v>
      </c>
      <c r="N150" s="104">
        <f t="shared" si="2"/>
        <v>3.8154140909906448E-3</v>
      </c>
      <c r="O150" s="104">
        <f>L150/'סכום נכסי הקרן'!$C$42</f>
        <v>1.5109435687473177E-3</v>
      </c>
    </row>
    <row r="151" spans="2:15" s="99" customFormat="1">
      <c r="B151" s="102" t="s">
        <v>1411</v>
      </c>
      <c r="C151" s="102" t="s">
        <v>1412</v>
      </c>
      <c r="D151" s="102" t="s">
        <v>1400</v>
      </c>
      <c r="E151" s="102" t="s">
        <v>931</v>
      </c>
      <c r="F151" s="102" t="s">
        <v>1413</v>
      </c>
      <c r="G151" s="102" t="s">
        <v>990</v>
      </c>
      <c r="H151" s="102" t="s">
        <v>106</v>
      </c>
      <c r="I151" s="103">
        <v>1375</v>
      </c>
      <c r="J151" s="103">
        <v>7683</v>
      </c>
      <c r="K151" s="103">
        <v>0</v>
      </c>
      <c r="L151" s="103">
        <v>371.75155875000002</v>
      </c>
      <c r="M151" s="104">
        <v>0</v>
      </c>
      <c r="N151" s="104">
        <f t="shared" si="2"/>
        <v>1.5302709844463988E-3</v>
      </c>
      <c r="O151" s="104">
        <f>L151/'סכום נכסי הקרן'!$C$42</f>
        <v>6.0600318792385099E-4</v>
      </c>
    </row>
    <row r="152" spans="2:15" s="99" customFormat="1">
      <c r="B152" s="102" t="s">
        <v>1414</v>
      </c>
      <c r="C152" s="102" t="s">
        <v>1415</v>
      </c>
      <c r="D152" s="102" t="s">
        <v>1405</v>
      </c>
      <c r="E152" s="102" t="s">
        <v>931</v>
      </c>
      <c r="F152" s="102" t="s">
        <v>1416</v>
      </c>
      <c r="G152" s="102" t="s">
        <v>952</v>
      </c>
      <c r="H152" s="102" t="s">
        <v>106</v>
      </c>
      <c r="I152" s="103">
        <v>1400</v>
      </c>
      <c r="J152" s="103">
        <v>2113</v>
      </c>
      <c r="K152" s="103">
        <v>0.51919999999999999</v>
      </c>
      <c r="L152" s="103">
        <v>104.618258</v>
      </c>
      <c r="M152" s="104">
        <v>1E-4</v>
      </c>
      <c r="N152" s="104">
        <f t="shared" si="2"/>
        <v>4.306485901472426E-4</v>
      </c>
      <c r="O152" s="104">
        <f>L152/'סכום נכסי הקרן'!$C$42</f>
        <v>1.7054131010564303E-4</v>
      </c>
    </row>
    <row r="153" spans="2:15" s="99" customFormat="1">
      <c r="B153" s="102" t="s">
        <v>1417</v>
      </c>
      <c r="C153" s="102" t="s">
        <v>1418</v>
      </c>
      <c r="D153" s="102" t="s">
        <v>1400</v>
      </c>
      <c r="E153" s="102" t="s">
        <v>931</v>
      </c>
      <c r="F153" s="102" t="s">
        <v>1419</v>
      </c>
      <c r="G153" s="102" t="s">
        <v>952</v>
      </c>
      <c r="H153" s="102" t="s">
        <v>106</v>
      </c>
      <c r="I153" s="103">
        <v>2900</v>
      </c>
      <c r="J153" s="103">
        <v>1975</v>
      </c>
      <c r="K153" s="103">
        <v>0</v>
      </c>
      <c r="L153" s="103">
        <v>201.550725</v>
      </c>
      <c r="M153" s="104">
        <v>1E-4</v>
      </c>
      <c r="N153" s="104">
        <f t="shared" si="2"/>
        <v>8.2965953767271295E-4</v>
      </c>
      <c r="O153" s="104">
        <f>L153/'סכום נכסי הקרן'!$C$42</f>
        <v>3.2855378546106342E-4</v>
      </c>
    </row>
    <row r="154" spans="2:15" s="99" customFormat="1">
      <c r="B154" s="102" t="s">
        <v>1420</v>
      </c>
      <c r="C154" s="102" t="s">
        <v>1421</v>
      </c>
      <c r="D154" s="102" t="s">
        <v>1405</v>
      </c>
      <c r="E154" s="102" t="s">
        <v>931</v>
      </c>
      <c r="F154" s="102" t="s">
        <v>1422</v>
      </c>
      <c r="G154" s="102" t="s">
        <v>952</v>
      </c>
      <c r="H154" s="102" t="s">
        <v>106</v>
      </c>
      <c r="I154" s="103">
        <v>1718</v>
      </c>
      <c r="J154" s="103">
        <v>28327</v>
      </c>
      <c r="K154" s="103">
        <v>0</v>
      </c>
      <c r="L154" s="103">
        <v>1712.5490093400001</v>
      </c>
      <c r="M154" s="104">
        <v>0</v>
      </c>
      <c r="N154" s="104">
        <f t="shared" si="2"/>
        <v>7.0495038870779904E-3</v>
      </c>
      <c r="O154" s="104">
        <f>L154/'סכום נכסי הקרן'!$C$42</f>
        <v>2.7916766848953339E-3</v>
      </c>
    </row>
    <row r="155" spans="2:15" s="99" customFormat="1">
      <c r="B155" s="102" t="s">
        <v>1423</v>
      </c>
      <c r="C155" s="102" t="s">
        <v>1424</v>
      </c>
      <c r="D155" s="102" t="s">
        <v>1405</v>
      </c>
      <c r="E155" s="102" t="s">
        <v>931</v>
      </c>
      <c r="F155" s="102" t="s">
        <v>1425</v>
      </c>
      <c r="G155" s="102" t="s">
        <v>952</v>
      </c>
      <c r="H155" s="102" t="s">
        <v>106</v>
      </c>
      <c r="I155" s="103">
        <v>1664</v>
      </c>
      <c r="J155" s="103">
        <v>4215</v>
      </c>
      <c r="K155" s="103">
        <v>0</v>
      </c>
      <c r="L155" s="103">
        <v>246.8142144</v>
      </c>
      <c r="M155" s="104">
        <v>2.9999999999999997E-4</v>
      </c>
      <c r="N155" s="104">
        <f t="shared" si="2"/>
        <v>1.0159812970663234E-3</v>
      </c>
      <c r="O155" s="104">
        <f>L155/'סכום נכסי הקרן'!$C$42</f>
        <v>4.0233913545445449E-4</v>
      </c>
    </row>
    <row r="156" spans="2:15" s="99" customFormat="1">
      <c r="B156" s="102" t="s">
        <v>1426</v>
      </c>
      <c r="C156" s="102" t="s">
        <v>1427</v>
      </c>
      <c r="D156" s="102" t="s">
        <v>1405</v>
      </c>
      <c r="E156" s="102" t="s">
        <v>931</v>
      </c>
      <c r="F156" s="102" t="s">
        <v>1428</v>
      </c>
      <c r="G156" s="102" t="s">
        <v>978</v>
      </c>
      <c r="H156" s="102" t="s">
        <v>106</v>
      </c>
      <c r="I156" s="103">
        <v>4851</v>
      </c>
      <c r="J156" s="103">
        <v>1094</v>
      </c>
      <c r="K156" s="103">
        <v>0</v>
      </c>
      <c r="L156" s="103">
        <v>186.75311886</v>
      </c>
      <c r="M156" s="104">
        <v>2.9999999999999997E-4</v>
      </c>
      <c r="N156" s="104">
        <f t="shared" si="2"/>
        <v>7.6874695564764061E-4</v>
      </c>
      <c r="O156" s="104">
        <f>L156/'סכום נכסי הקרן'!$C$42</f>
        <v>3.0443177095052827E-4</v>
      </c>
    </row>
    <row r="157" spans="2:15" s="99" customFormat="1">
      <c r="B157" s="98" t="s">
        <v>294</v>
      </c>
      <c r="C157" s="105"/>
      <c r="D157" s="105"/>
      <c r="I157" s="100">
        <v>116249.23</v>
      </c>
      <c r="K157" s="100">
        <v>3.3132299999999999</v>
      </c>
      <c r="L157" s="100">
        <v>1771.9111170113099</v>
      </c>
      <c r="N157" s="101">
        <f t="shared" si="2"/>
        <v>7.2938609282439636E-3</v>
      </c>
      <c r="O157" s="101">
        <f>L157/'סכום נכסי הקרן'!$C$42</f>
        <v>2.8884446086443359E-3</v>
      </c>
    </row>
    <row r="158" spans="2:15" s="99" customFormat="1">
      <c r="B158" s="102" t="s">
        <v>1429</v>
      </c>
      <c r="C158" s="102" t="s">
        <v>1430</v>
      </c>
      <c r="D158" s="102" t="s">
        <v>1405</v>
      </c>
      <c r="E158" s="102" t="s">
        <v>931</v>
      </c>
      <c r="F158" s="102" t="s">
        <v>1431</v>
      </c>
      <c r="G158" s="102" t="s">
        <v>973</v>
      </c>
      <c r="H158" s="102" t="s">
        <v>106</v>
      </c>
      <c r="I158" s="103">
        <v>1544.14</v>
      </c>
      <c r="J158" s="103">
        <v>10484</v>
      </c>
      <c r="K158" s="103">
        <v>3.3132299999999999</v>
      </c>
      <c r="L158" s="103">
        <v>572.99582671439998</v>
      </c>
      <c r="M158" s="104">
        <v>0</v>
      </c>
      <c r="N158" s="104">
        <f t="shared" si="2"/>
        <v>2.3586690282570953E-3</v>
      </c>
      <c r="O158" s="104">
        <f>L158/'סכום נכסי הקרן'!$C$42</f>
        <v>9.3405740872630266E-4</v>
      </c>
    </row>
    <row r="159" spans="2:15" s="99" customFormat="1">
      <c r="B159" s="102" t="s">
        <v>1432</v>
      </c>
      <c r="C159" s="102" t="s">
        <v>1433</v>
      </c>
      <c r="D159" s="102" t="s">
        <v>1400</v>
      </c>
      <c r="E159" s="102" t="s">
        <v>931</v>
      </c>
      <c r="F159" s="102" t="s">
        <v>1017</v>
      </c>
      <c r="G159" s="102" t="s">
        <v>944</v>
      </c>
      <c r="H159" s="102" t="s">
        <v>106</v>
      </c>
      <c r="I159" s="103">
        <v>1150</v>
      </c>
      <c r="J159" s="103">
        <v>1113</v>
      </c>
      <c r="K159" s="103">
        <v>0</v>
      </c>
      <c r="L159" s="103">
        <v>45.0414405</v>
      </c>
      <c r="M159" s="104">
        <v>0</v>
      </c>
      <c r="N159" s="104">
        <f t="shared" si="2"/>
        <v>1.8540772156162182E-4</v>
      </c>
      <c r="O159" s="104">
        <f>L159/'סכום נכסי הקרן'!$C$42</f>
        <v>7.3423381527872221E-5</v>
      </c>
    </row>
    <row r="160" spans="2:15" s="99" customFormat="1">
      <c r="B160" s="102" t="s">
        <v>1434</v>
      </c>
      <c r="C160" s="102" t="s">
        <v>1435</v>
      </c>
      <c r="D160" s="102" t="s">
        <v>1405</v>
      </c>
      <c r="E160" s="102" t="s">
        <v>931</v>
      </c>
      <c r="F160" s="102" t="s">
        <v>1436</v>
      </c>
      <c r="G160" s="102" t="s">
        <v>944</v>
      </c>
      <c r="H160" s="102" t="s">
        <v>106</v>
      </c>
      <c r="I160" s="103">
        <v>2000</v>
      </c>
      <c r="J160" s="103">
        <v>3409</v>
      </c>
      <c r="K160" s="103">
        <v>0</v>
      </c>
      <c r="L160" s="103">
        <v>239.92542</v>
      </c>
      <c r="M160" s="104">
        <v>0</v>
      </c>
      <c r="N160" s="104">
        <f t="shared" si="2"/>
        <v>9.8762439595854339E-4</v>
      </c>
      <c r="O160" s="104">
        <f>L160/'סכום נכסי הקרן'!$C$42</f>
        <v>3.9110950838472814E-4</v>
      </c>
    </row>
    <row r="161" spans="2:15" s="99" customFormat="1">
      <c r="B161" s="102" t="s">
        <v>1437</v>
      </c>
      <c r="C161" s="102" t="s">
        <v>1438</v>
      </c>
      <c r="D161" s="102" t="s">
        <v>1439</v>
      </c>
      <c r="E161" s="102" t="s">
        <v>931</v>
      </c>
      <c r="F161" s="102" t="s">
        <v>1440</v>
      </c>
      <c r="G161" s="102" t="s">
        <v>1000</v>
      </c>
      <c r="H161" s="102" t="s">
        <v>110</v>
      </c>
      <c r="I161" s="103">
        <v>111555.09</v>
      </c>
      <c r="J161" s="103">
        <v>218.3</v>
      </c>
      <c r="K161" s="103">
        <v>0</v>
      </c>
      <c r="L161" s="103">
        <v>913.94842979690998</v>
      </c>
      <c r="M161" s="104">
        <v>1E-4</v>
      </c>
      <c r="N161" s="104">
        <f t="shared" si="2"/>
        <v>3.7621597824667031E-3</v>
      </c>
      <c r="O161" s="104">
        <f>L161/'סכום נכסי הקרן'!$C$42</f>
        <v>1.4898543100054329E-3</v>
      </c>
    </row>
    <row r="162" spans="2:15" s="99" customFormat="1">
      <c r="B162" s="102" t="s">
        <v>228</v>
      </c>
      <c r="C162" s="105"/>
      <c r="D162" s="105"/>
    </row>
    <row r="163" spans="2:15" s="99" customFormat="1">
      <c r="B163" s="102" t="s">
        <v>287</v>
      </c>
      <c r="C163" s="105"/>
      <c r="D163" s="105"/>
    </row>
    <row r="164" spans="2:15" s="99" customFormat="1">
      <c r="B164" s="102" t="s">
        <v>288</v>
      </c>
      <c r="C164" s="105"/>
      <c r="D164" s="105"/>
    </row>
    <row r="165" spans="2:15" s="99" customFormat="1">
      <c r="B165" s="102" t="s">
        <v>289</v>
      </c>
      <c r="C165" s="105"/>
      <c r="D165" s="105"/>
    </row>
    <row r="166" spans="2:15" s="99" customFormat="1">
      <c r="B166" s="102" t="s">
        <v>290</v>
      </c>
      <c r="C166" s="105"/>
      <c r="D166" s="105"/>
    </row>
    <row r="167" spans="2:15">
      <c r="E167" s="16"/>
      <c r="F167" s="16"/>
      <c r="G167" s="16"/>
    </row>
    <row r="168" spans="2:15"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autoFilter ref="B11:BJ166"/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1305078</v>
      </c>
      <c r="I11" s="7"/>
      <c r="J11" s="75">
        <v>0</v>
      </c>
      <c r="K11" s="75">
        <v>172240.41742498</v>
      </c>
      <c r="L11" s="7"/>
      <c r="M11" s="76">
        <v>1</v>
      </c>
      <c r="N11" s="76">
        <v>0.28220000000000001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1045105</v>
      </c>
      <c r="J12" s="81">
        <v>0</v>
      </c>
      <c r="K12" s="81">
        <v>75921.057279999994</v>
      </c>
      <c r="M12" s="80">
        <v>0.44080000000000003</v>
      </c>
      <c r="N12" s="80">
        <v>0.1244</v>
      </c>
    </row>
    <row r="13" spans="2:63">
      <c r="B13" s="79" t="s">
        <v>1441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1442</v>
      </c>
      <c r="D15" s="16"/>
      <c r="E15" s="16"/>
      <c r="F15" s="16"/>
      <c r="G15" s="16"/>
      <c r="H15" s="81">
        <v>1045105</v>
      </c>
      <c r="J15" s="81">
        <v>0</v>
      </c>
      <c r="K15" s="81">
        <v>75921.057279999994</v>
      </c>
      <c r="M15" s="80">
        <v>0.44080000000000003</v>
      </c>
      <c r="N15" s="80">
        <v>0.1244</v>
      </c>
    </row>
    <row r="16" spans="2:63">
      <c r="B16" t="s">
        <v>1443</v>
      </c>
      <c r="C16" t="s">
        <v>1444</v>
      </c>
      <c r="D16" t="s">
        <v>100</v>
      </c>
      <c r="E16" t="s">
        <v>1445</v>
      </c>
      <c r="F16" t="s">
        <v>1446</v>
      </c>
      <c r="G16" t="s">
        <v>102</v>
      </c>
      <c r="H16" s="77">
        <v>56710</v>
      </c>
      <c r="I16" s="77">
        <v>13690</v>
      </c>
      <c r="J16" s="77">
        <v>0</v>
      </c>
      <c r="K16" s="77">
        <v>7763.5990000000002</v>
      </c>
      <c r="L16" s="78">
        <v>7.7000000000000002E-3</v>
      </c>
      <c r="M16" s="78">
        <v>4.5100000000000001E-2</v>
      </c>
      <c r="N16" s="78">
        <v>1.2699999999999999E-2</v>
      </c>
    </row>
    <row r="17" spans="2:14">
      <c r="B17" t="s">
        <v>1447</v>
      </c>
      <c r="C17" t="s">
        <v>1448</v>
      </c>
      <c r="D17" t="s">
        <v>100</v>
      </c>
      <c r="E17" t="s">
        <v>1449</v>
      </c>
      <c r="F17" t="s">
        <v>1446</v>
      </c>
      <c r="G17" t="s">
        <v>102</v>
      </c>
      <c r="H17" s="77">
        <v>326776</v>
      </c>
      <c r="I17" s="77">
        <v>5357</v>
      </c>
      <c r="J17" s="77">
        <v>0</v>
      </c>
      <c r="K17" s="77">
        <v>17505.390319999999</v>
      </c>
      <c r="L17" s="78">
        <v>7.2599999999999998E-2</v>
      </c>
      <c r="M17" s="78">
        <v>0.1016</v>
      </c>
      <c r="N17" s="78">
        <v>2.87E-2</v>
      </c>
    </row>
    <row r="18" spans="2:14">
      <c r="B18" t="s">
        <v>1450</v>
      </c>
      <c r="C18" t="s">
        <v>1451</v>
      </c>
      <c r="D18" t="s">
        <v>100</v>
      </c>
      <c r="E18" t="s">
        <v>1449</v>
      </c>
      <c r="F18" t="s">
        <v>1446</v>
      </c>
      <c r="G18" t="s">
        <v>102</v>
      </c>
      <c r="H18" s="77">
        <v>345499</v>
      </c>
      <c r="I18" s="77">
        <v>5650</v>
      </c>
      <c r="J18" s="77">
        <v>0</v>
      </c>
      <c r="K18" s="77">
        <v>19520.693500000001</v>
      </c>
      <c r="L18" s="78">
        <v>6.4999999999999997E-3</v>
      </c>
      <c r="M18" s="78">
        <v>0.1133</v>
      </c>
      <c r="N18" s="78">
        <v>3.2000000000000001E-2</v>
      </c>
    </row>
    <row r="19" spans="2:14">
      <c r="B19" t="s">
        <v>1452</v>
      </c>
      <c r="C19" t="s">
        <v>1453</v>
      </c>
      <c r="D19" t="s">
        <v>100</v>
      </c>
      <c r="E19" t="s">
        <v>1454</v>
      </c>
      <c r="F19" t="s">
        <v>1446</v>
      </c>
      <c r="G19" t="s">
        <v>102</v>
      </c>
      <c r="H19" s="77">
        <v>27453</v>
      </c>
      <c r="I19" s="77">
        <v>19980</v>
      </c>
      <c r="J19" s="77">
        <v>0</v>
      </c>
      <c r="K19" s="77">
        <v>5485.1094000000003</v>
      </c>
      <c r="L19" s="78">
        <v>1.6000000000000001E-3</v>
      </c>
      <c r="M19" s="78">
        <v>3.1800000000000002E-2</v>
      </c>
      <c r="N19" s="78">
        <v>8.9999999999999993E-3</v>
      </c>
    </row>
    <row r="20" spans="2:14">
      <c r="B20" t="s">
        <v>1455</v>
      </c>
      <c r="C20" t="s">
        <v>1456</v>
      </c>
      <c r="D20" t="s">
        <v>100</v>
      </c>
      <c r="E20" t="s">
        <v>1454</v>
      </c>
      <c r="F20" t="s">
        <v>1446</v>
      </c>
      <c r="G20" t="s">
        <v>102</v>
      </c>
      <c r="H20" s="77">
        <v>215928</v>
      </c>
      <c r="I20" s="77">
        <v>6612</v>
      </c>
      <c r="J20" s="77">
        <v>0</v>
      </c>
      <c r="K20" s="77">
        <v>14277.15936</v>
      </c>
      <c r="L20" s="78">
        <v>2.3099999999999999E-2</v>
      </c>
      <c r="M20" s="78">
        <v>8.2900000000000001E-2</v>
      </c>
      <c r="N20" s="78">
        <v>2.3400000000000001E-2</v>
      </c>
    </row>
    <row r="21" spans="2:14">
      <c r="B21" t="s">
        <v>1457</v>
      </c>
      <c r="C21" t="s">
        <v>1458</v>
      </c>
      <c r="D21" t="s">
        <v>100</v>
      </c>
      <c r="E21" t="s">
        <v>1454</v>
      </c>
      <c r="F21" t="s">
        <v>1446</v>
      </c>
      <c r="G21" t="s">
        <v>102</v>
      </c>
      <c r="H21" s="77">
        <v>72739</v>
      </c>
      <c r="I21" s="77">
        <v>15630</v>
      </c>
      <c r="J21" s="77">
        <v>0</v>
      </c>
      <c r="K21" s="77">
        <v>11369.1057</v>
      </c>
      <c r="L21" s="78">
        <v>2.8E-3</v>
      </c>
      <c r="M21" s="78">
        <v>6.6000000000000003E-2</v>
      </c>
      <c r="N21" s="78">
        <v>1.8599999999999998E-2</v>
      </c>
    </row>
    <row r="22" spans="2:14">
      <c r="B22" s="79" t="s">
        <v>1459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1460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928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1461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226</v>
      </c>
      <c r="D30" s="16"/>
      <c r="E30" s="16"/>
      <c r="F30" s="16"/>
      <c r="G30" s="16"/>
      <c r="H30" s="81">
        <v>259973</v>
      </c>
      <c r="J30" s="81">
        <v>0</v>
      </c>
      <c r="K30" s="81">
        <v>96319.360144980004</v>
      </c>
      <c r="M30" s="80">
        <v>0.55920000000000003</v>
      </c>
      <c r="N30" s="80">
        <v>0.1578</v>
      </c>
    </row>
    <row r="31" spans="2:14">
      <c r="B31" s="79" t="s">
        <v>1462</v>
      </c>
      <c r="D31" s="16"/>
      <c r="E31" s="16"/>
      <c r="F31" s="16"/>
      <c r="G31" s="16"/>
      <c r="H31" s="81">
        <v>259973</v>
      </c>
      <c r="J31" s="81">
        <v>0</v>
      </c>
      <c r="K31" s="81">
        <v>96319.360144980004</v>
      </c>
      <c r="M31" s="80">
        <v>0.55920000000000003</v>
      </c>
      <c r="N31" s="80">
        <v>0.1578</v>
      </c>
    </row>
    <row r="32" spans="2:14">
      <c r="B32" t="s">
        <v>1463</v>
      </c>
      <c r="C32" t="s">
        <v>1464</v>
      </c>
      <c r="D32" t="s">
        <v>1405</v>
      </c>
      <c r="E32" t="s">
        <v>1465</v>
      </c>
      <c r="F32" t="s">
        <v>944</v>
      </c>
      <c r="G32" t="s">
        <v>106</v>
      </c>
      <c r="H32" s="77">
        <v>3615</v>
      </c>
      <c r="I32" s="77">
        <v>8300</v>
      </c>
      <c r="J32" s="77">
        <v>0</v>
      </c>
      <c r="K32" s="77">
        <v>1055.8583550000001</v>
      </c>
      <c r="L32" s="78">
        <v>0</v>
      </c>
      <c r="M32" s="78">
        <v>6.1000000000000004E-3</v>
      </c>
      <c r="N32" s="78">
        <v>1.6999999999999999E-3</v>
      </c>
    </row>
    <row r="33" spans="2:14">
      <c r="B33" t="s">
        <v>1466</v>
      </c>
      <c r="C33" t="s">
        <v>1467</v>
      </c>
      <c r="D33" t="s">
        <v>1400</v>
      </c>
      <c r="E33" t="s">
        <v>1468</v>
      </c>
      <c r="F33" t="s">
        <v>1446</v>
      </c>
      <c r="G33" t="s">
        <v>106</v>
      </c>
      <c r="H33" s="77">
        <v>50694</v>
      </c>
      <c r="I33" s="77">
        <v>26628</v>
      </c>
      <c r="J33" s="77">
        <v>0</v>
      </c>
      <c r="K33" s="77">
        <v>47502.271288080003</v>
      </c>
      <c r="L33" s="78">
        <v>0</v>
      </c>
      <c r="M33" s="78">
        <v>0.27579999999999999</v>
      </c>
      <c r="N33" s="78">
        <v>7.7799999999999994E-2</v>
      </c>
    </row>
    <row r="34" spans="2:14">
      <c r="B34" t="s">
        <v>1469</v>
      </c>
      <c r="C34" t="s">
        <v>1470</v>
      </c>
      <c r="D34" t="s">
        <v>123</v>
      </c>
      <c r="E34" t="s">
        <v>1471</v>
      </c>
      <c r="F34" t="s">
        <v>1446</v>
      </c>
      <c r="G34" t="s">
        <v>106</v>
      </c>
      <c r="H34" s="77">
        <v>107762</v>
      </c>
      <c r="I34" s="77">
        <v>2864</v>
      </c>
      <c r="J34" s="77">
        <v>0</v>
      </c>
      <c r="K34" s="77">
        <v>10860.70264992</v>
      </c>
      <c r="L34" s="78">
        <v>0</v>
      </c>
      <c r="M34" s="78">
        <v>6.3100000000000003E-2</v>
      </c>
      <c r="N34" s="78">
        <v>1.78E-2</v>
      </c>
    </row>
    <row r="35" spans="2:14">
      <c r="B35" t="s">
        <v>1472</v>
      </c>
      <c r="C35" t="s">
        <v>1473</v>
      </c>
      <c r="D35" t="s">
        <v>1474</v>
      </c>
      <c r="E35" t="s">
        <v>1475</v>
      </c>
      <c r="F35" t="s">
        <v>1446</v>
      </c>
      <c r="G35" t="s">
        <v>106</v>
      </c>
      <c r="H35" s="77">
        <v>7011</v>
      </c>
      <c r="I35" s="77">
        <v>26582</v>
      </c>
      <c r="J35" s="77">
        <v>0</v>
      </c>
      <c r="K35" s="77">
        <v>6558.2336863800001</v>
      </c>
      <c r="L35" s="78">
        <v>0</v>
      </c>
      <c r="M35" s="78">
        <v>3.8100000000000002E-2</v>
      </c>
      <c r="N35" s="78">
        <v>1.0699999999999999E-2</v>
      </c>
    </row>
    <row r="36" spans="2:14">
      <c r="B36" t="s">
        <v>1476</v>
      </c>
      <c r="C36" t="s">
        <v>1477</v>
      </c>
      <c r="D36" t="s">
        <v>123</v>
      </c>
      <c r="E36" t="s">
        <v>1475</v>
      </c>
      <c r="F36" t="s">
        <v>1446</v>
      </c>
      <c r="G36" t="s">
        <v>110</v>
      </c>
      <c r="H36" s="77">
        <v>21667</v>
      </c>
      <c r="I36" s="77">
        <v>18810</v>
      </c>
      <c r="J36" s="77">
        <v>0</v>
      </c>
      <c r="K36" s="77">
        <v>15295.586813100001</v>
      </c>
      <c r="L36" s="78">
        <v>0</v>
      </c>
      <c r="M36" s="78">
        <v>8.8800000000000004E-2</v>
      </c>
      <c r="N36" s="78">
        <v>2.5100000000000001E-2</v>
      </c>
    </row>
    <row r="37" spans="2:14">
      <c r="B37" t="s">
        <v>1478</v>
      </c>
      <c r="C37" t="s">
        <v>1479</v>
      </c>
      <c r="D37" t="s">
        <v>1405</v>
      </c>
      <c r="E37" t="s">
        <v>1480</v>
      </c>
      <c r="F37" t="s">
        <v>1446</v>
      </c>
      <c r="G37" t="s">
        <v>106</v>
      </c>
      <c r="H37" s="77">
        <v>10404</v>
      </c>
      <c r="I37" s="77">
        <v>13585</v>
      </c>
      <c r="J37" s="77">
        <v>0</v>
      </c>
      <c r="K37" s="77">
        <v>4973.6961846000004</v>
      </c>
      <c r="L37" s="78">
        <v>0</v>
      </c>
      <c r="M37" s="78">
        <v>2.8899999999999999E-2</v>
      </c>
      <c r="N37" s="78">
        <v>8.0999999999999996E-3</v>
      </c>
    </row>
    <row r="38" spans="2:14">
      <c r="B38" t="s">
        <v>1481</v>
      </c>
      <c r="C38" t="s">
        <v>1482</v>
      </c>
      <c r="D38" t="s">
        <v>1405</v>
      </c>
      <c r="E38" t="s">
        <v>1480</v>
      </c>
      <c r="F38" t="s">
        <v>1446</v>
      </c>
      <c r="G38" t="s">
        <v>106</v>
      </c>
      <c r="H38" s="77">
        <v>37734</v>
      </c>
      <c r="I38" s="77">
        <v>3420</v>
      </c>
      <c r="J38" s="77">
        <v>0</v>
      </c>
      <c r="K38" s="77">
        <v>4541.2793531999996</v>
      </c>
      <c r="L38" s="78">
        <v>0</v>
      </c>
      <c r="M38" s="78">
        <v>2.64E-2</v>
      </c>
      <c r="N38" s="78">
        <v>7.4000000000000003E-3</v>
      </c>
    </row>
    <row r="39" spans="2:14">
      <c r="B39" t="s">
        <v>1483</v>
      </c>
      <c r="C39" t="s">
        <v>1484</v>
      </c>
      <c r="D39" t="s">
        <v>1405</v>
      </c>
      <c r="E39" t="s">
        <v>1480</v>
      </c>
      <c r="F39" t="s">
        <v>1446</v>
      </c>
      <c r="G39" t="s">
        <v>106</v>
      </c>
      <c r="H39" s="77">
        <v>21086</v>
      </c>
      <c r="I39" s="77">
        <v>7455</v>
      </c>
      <c r="J39" s="77">
        <v>0</v>
      </c>
      <c r="K39" s="77">
        <v>5531.7318146999996</v>
      </c>
      <c r="L39" s="78">
        <v>0</v>
      </c>
      <c r="M39" s="78">
        <v>3.2099999999999997E-2</v>
      </c>
      <c r="N39" s="78">
        <v>9.1000000000000004E-3</v>
      </c>
    </row>
    <row r="40" spans="2:14">
      <c r="B40" s="79" t="s">
        <v>1485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220</v>
      </c>
      <c r="C41" t="s">
        <v>220</v>
      </c>
      <c r="D41" s="16"/>
      <c r="E41" s="16"/>
      <c r="F41" t="s">
        <v>220</v>
      </c>
      <c r="G41" t="s">
        <v>220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928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220</v>
      </c>
      <c r="C43" t="s">
        <v>220</v>
      </c>
      <c r="D43" s="16"/>
      <c r="E43" s="16"/>
      <c r="F43" t="s">
        <v>220</v>
      </c>
      <c r="G43" t="s">
        <v>220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1461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220</v>
      </c>
      <c r="C45" t="s">
        <v>220</v>
      </c>
      <c r="D45" s="16"/>
      <c r="E45" s="16"/>
      <c r="F45" t="s">
        <v>220</v>
      </c>
      <c r="G45" t="s">
        <v>220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228</v>
      </c>
      <c r="D46" s="16"/>
      <c r="E46" s="16"/>
      <c r="F46" s="16"/>
      <c r="G46" s="16"/>
    </row>
    <row r="47" spans="2:14">
      <c r="B47" t="s">
        <v>287</v>
      </c>
      <c r="D47" s="16"/>
      <c r="E47" s="16"/>
      <c r="F47" s="16"/>
      <c r="G47" s="16"/>
    </row>
    <row r="48" spans="2:14">
      <c r="B48" t="s">
        <v>288</v>
      </c>
      <c r="D48" s="16"/>
      <c r="E48" s="16"/>
      <c r="F48" s="16"/>
      <c r="G48" s="16"/>
    </row>
    <row r="49" spans="2:7">
      <c r="B49" t="s">
        <v>289</v>
      </c>
      <c r="D49" s="16"/>
      <c r="E49" s="16"/>
      <c r="F49" s="16"/>
      <c r="G49" s="16"/>
    </row>
    <row r="50" spans="2:7">
      <c r="B50" t="s">
        <v>290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1486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1487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I18" t="s">
        <v>220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928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1486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1487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I27" t="s">
        <v>220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928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I29" t="s">
        <v>220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228</v>
      </c>
      <c r="C30" s="16"/>
      <c r="D30" s="16"/>
      <c r="E30" s="16"/>
    </row>
    <row r="31" spans="2:15">
      <c r="B31" t="s">
        <v>287</v>
      </c>
      <c r="C31" s="16"/>
      <c r="D31" s="16"/>
      <c r="E31" s="16"/>
    </row>
    <row r="32" spans="2:15">
      <c r="B32" t="s">
        <v>288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91450.64</v>
      </c>
      <c r="H11" s="7"/>
      <c r="I11" s="75">
        <v>69.120530400000007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91450.64</v>
      </c>
      <c r="I12" s="81">
        <v>69.120530400000007</v>
      </c>
      <c r="K12" s="80">
        <v>1</v>
      </c>
      <c r="L12" s="80">
        <v>1E-4</v>
      </c>
    </row>
    <row r="13" spans="2:60">
      <c r="B13" s="79" t="s">
        <v>1488</v>
      </c>
      <c r="D13" s="16"/>
      <c r="E13" s="16"/>
      <c r="G13" s="81">
        <v>91450.64</v>
      </c>
      <c r="I13" s="81">
        <v>69.120530400000007</v>
      </c>
      <c r="K13" s="80">
        <v>1</v>
      </c>
      <c r="L13" s="80">
        <v>1E-4</v>
      </c>
    </row>
    <row r="14" spans="2:60">
      <c r="B14" t="s">
        <v>1489</v>
      </c>
      <c r="C14" t="s">
        <v>1490</v>
      </c>
      <c r="D14" t="s">
        <v>100</v>
      </c>
      <c r="E14" t="s">
        <v>544</v>
      </c>
      <c r="F14" t="s">
        <v>102</v>
      </c>
      <c r="G14" s="77">
        <v>85</v>
      </c>
      <c r="H14" s="77">
        <v>588.4</v>
      </c>
      <c r="I14" s="77">
        <v>0.50014000000000003</v>
      </c>
      <c r="J14" s="78">
        <v>2.0000000000000001E-4</v>
      </c>
      <c r="K14" s="78">
        <v>7.1999999999999998E-3</v>
      </c>
      <c r="L14" s="78">
        <v>0</v>
      </c>
    </row>
    <row r="15" spans="2:60">
      <c r="B15" t="s">
        <v>1491</v>
      </c>
      <c r="C15" t="s">
        <v>1492</v>
      </c>
      <c r="D15" t="s">
        <v>100</v>
      </c>
      <c r="E15" t="s">
        <v>438</v>
      </c>
      <c r="F15" t="s">
        <v>102</v>
      </c>
      <c r="G15" s="77">
        <v>34600</v>
      </c>
      <c r="H15" s="77">
        <v>1.3</v>
      </c>
      <c r="I15" s="77">
        <v>0.44979999999999998</v>
      </c>
      <c r="J15" s="78">
        <v>2.0000000000000001E-4</v>
      </c>
      <c r="K15" s="78">
        <v>6.4999999999999997E-3</v>
      </c>
      <c r="L15" s="78">
        <v>0</v>
      </c>
    </row>
    <row r="16" spans="2:60">
      <c r="B16" t="s">
        <v>1493</v>
      </c>
      <c r="C16" t="s">
        <v>1494</v>
      </c>
      <c r="D16" t="s">
        <v>100</v>
      </c>
      <c r="E16" t="s">
        <v>358</v>
      </c>
      <c r="F16" t="s">
        <v>102</v>
      </c>
      <c r="G16" s="77">
        <v>865.64</v>
      </c>
      <c r="H16" s="77">
        <v>3936</v>
      </c>
      <c r="I16" s="77">
        <v>34.071590399999998</v>
      </c>
      <c r="J16" s="78">
        <v>6.9999999999999999E-4</v>
      </c>
      <c r="K16" s="78">
        <v>0.4929</v>
      </c>
      <c r="L16" s="78">
        <v>1E-4</v>
      </c>
    </row>
    <row r="17" spans="2:12">
      <c r="B17" t="s">
        <v>1495</v>
      </c>
      <c r="C17" t="s">
        <v>1496</v>
      </c>
      <c r="D17" t="s">
        <v>100</v>
      </c>
      <c r="E17" t="s">
        <v>125</v>
      </c>
      <c r="F17" t="s">
        <v>102</v>
      </c>
      <c r="G17" s="77">
        <v>55900</v>
      </c>
      <c r="H17" s="77">
        <v>61</v>
      </c>
      <c r="I17" s="77">
        <v>34.098999999999997</v>
      </c>
      <c r="J17" s="78">
        <v>2E-3</v>
      </c>
      <c r="K17" s="78">
        <v>0.49330000000000002</v>
      </c>
      <c r="L17" s="78">
        <v>1E-4</v>
      </c>
    </row>
    <row r="18" spans="2:12">
      <c r="B18" s="79" t="s">
        <v>226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1497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228</v>
      </c>
      <c r="D21" s="16"/>
      <c r="E21" s="16"/>
    </row>
    <row r="22" spans="2:12">
      <c r="B22" t="s">
        <v>287</v>
      </c>
      <c r="D22" s="16"/>
      <c r="E22" s="16"/>
    </row>
    <row r="23" spans="2:12">
      <c r="B23" t="s">
        <v>288</v>
      </c>
      <c r="D23" s="16"/>
      <c r="E23" s="16"/>
    </row>
    <row r="24" spans="2:12">
      <c r="B24" t="s">
        <v>289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1498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1499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1500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928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1498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1501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1500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1502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928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-1246482.4099999999</v>
      </c>
      <c r="H11" s="25"/>
      <c r="I11" s="75">
        <v>-4177.82967701288</v>
      </c>
      <c r="J11" s="76">
        <v>1</v>
      </c>
      <c r="K11" s="76">
        <v>-6.7999999999999996E-3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-1246482.4099999999</v>
      </c>
      <c r="H14" s="19"/>
      <c r="I14" s="81">
        <v>-4177.82967701288</v>
      </c>
      <c r="J14" s="80">
        <v>1</v>
      </c>
      <c r="K14" s="80">
        <v>-6.7999999999999996E-3</v>
      </c>
      <c r="BF14" s="16" t="s">
        <v>126</v>
      </c>
    </row>
    <row r="15" spans="1:60">
      <c r="B15" t="s">
        <v>1503</v>
      </c>
      <c r="C15" t="s">
        <v>1504</v>
      </c>
      <c r="D15" t="s">
        <v>123</v>
      </c>
      <c r="E15" t="s">
        <v>1022</v>
      </c>
      <c r="F15" t="s">
        <v>110</v>
      </c>
      <c r="G15" s="77">
        <v>7</v>
      </c>
      <c r="H15" s="77">
        <v>1.3988E-2</v>
      </c>
      <c r="I15" s="77">
        <v>3.6747874799999999E-6</v>
      </c>
      <c r="J15" s="78">
        <v>0</v>
      </c>
      <c r="K15" s="78">
        <v>0</v>
      </c>
      <c r="BF15" s="16" t="s">
        <v>127</v>
      </c>
    </row>
    <row r="16" spans="1:60">
      <c r="B16" t="s">
        <v>1505</v>
      </c>
      <c r="C16" t="s">
        <v>1506</v>
      </c>
      <c r="D16" t="s">
        <v>123</v>
      </c>
      <c r="E16" t="s">
        <v>1022</v>
      </c>
      <c r="F16" t="s">
        <v>106</v>
      </c>
      <c r="G16" s="77">
        <v>28</v>
      </c>
      <c r="H16" s="77">
        <v>3.3285000000000002E-2</v>
      </c>
      <c r="I16" s="77">
        <v>3.2796376200000001E-5</v>
      </c>
      <c r="J16" s="78">
        <v>0</v>
      </c>
      <c r="K16" s="78">
        <v>0</v>
      </c>
      <c r="BF16" s="16" t="s">
        <v>128</v>
      </c>
    </row>
    <row r="17" spans="2:58">
      <c r="B17" t="s">
        <v>1507</v>
      </c>
      <c r="C17" t="s">
        <v>1508</v>
      </c>
      <c r="D17" t="s">
        <v>123</v>
      </c>
      <c r="E17" t="s">
        <v>1022</v>
      </c>
      <c r="F17" t="s">
        <v>110</v>
      </c>
      <c r="G17" s="77">
        <v>74</v>
      </c>
      <c r="H17" s="77">
        <v>3.7850000000000002E-3</v>
      </c>
      <c r="I17" s="77">
        <v>1.05117777E-5</v>
      </c>
      <c r="J17" s="78">
        <v>0</v>
      </c>
      <c r="K17" s="78">
        <v>0</v>
      </c>
      <c r="BF17" s="16" t="s">
        <v>129</v>
      </c>
    </row>
    <row r="18" spans="2:58">
      <c r="B18" t="s">
        <v>1509</v>
      </c>
      <c r="C18" t="s">
        <v>1510</v>
      </c>
      <c r="D18" t="s">
        <v>123</v>
      </c>
      <c r="E18" t="s">
        <v>1022</v>
      </c>
      <c r="F18" t="s">
        <v>113</v>
      </c>
      <c r="G18" s="77">
        <v>7</v>
      </c>
      <c r="H18" s="77">
        <v>7.4660000000000004E-3</v>
      </c>
      <c r="I18" s="77">
        <v>2.2146545119999999E-6</v>
      </c>
      <c r="J18" s="78">
        <v>0</v>
      </c>
      <c r="K18" s="78">
        <v>0</v>
      </c>
      <c r="BF18" s="16" t="s">
        <v>130</v>
      </c>
    </row>
    <row r="19" spans="2:58">
      <c r="B19" t="s">
        <v>1511</v>
      </c>
      <c r="C19" t="s">
        <v>1512</v>
      </c>
      <c r="D19" t="s">
        <v>123</v>
      </c>
      <c r="E19" t="s">
        <v>1022</v>
      </c>
      <c r="F19" t="s">
        <v>120</v>
      </c>
      <c r="G19" s="77">
        <v>-155400</v>
      </c>
      <c r="H19" s="77">
        <v>100</v>
      </c>
      <c r="I19" s="77">
        <v>-371.60802000000001</v>
      </c>
      <c r="J19" s="78">
        <v>8.8900000000000007E-2</v>
      </c>
      <c r="K19" s="78">
        <v>-5.9999999999999995E-4</v>
      </c>
      <c r="BF19" s="16" t="s">
        <v>131</v>
      </c>
    </row>
    <row r="20" spans="2:58">
      <c r="B20" t="s">
        <v>1513</v>
      </c>
      <c r="C20" t="s">
        <v>1514</v>
      </c>
      <c r="D20" t="s">
        <v>123</v>
      </c>
      <c r="E20" t="s">
        <v>1022</v>
      </c>
      <c r="F20" t="s">
        <v>110</v>
      </c>
      <c r="G20" s="77">
        <v>-188692.5</v>
      </c>
      <c r="H20" s="77">
        <v>100</v>
      </c>
      <c r="I20" s="77">
        <v>-708.16295249999996</v>
      </c>
      <c r="J20" s="78">
        <v>0.16950000000000001</v>
      </c>
      <c r="K20" s="78">
        <v>-1.1999999999999999E-3</v>
      </c>
      <c r="BF20" s="16" t="s">
        <v>132</v>
      </c>
    </row>
    <row r="21" spans="2:58">
      <c r="B21" t="s">
        <v>1515</v>
      </c>
      <c r="C21" t="s">
        <v>1516</v>
      </c>
      <c r="D21" t="s">
        <v>123</v>
      </c>
      <c r="E21" t="s">
        <v>1022</v>
      </c>
      <c r="F21" t="s">
        <v>113</v>
      </c>
      <c r="G21" s="77">
        <v>-175</v>
      </c>
      <c r="H21" s="77">
        <v>100</v>
      </c>
      <c r="I21" s="77">
        <v>-0.74158000000000002</v>
      </c>
      <c r="J21" s="78">
        <v>2.0000000000000001E-4</v>
      </c>
      <c r="K21" s="78">
        <v>0</v>
      </c>
      <c r="BF21" s="16" t="s">
        <v>123</v>
      </c>
    </row>
    <row r="22" spans="2:58">
      <c r="B22" t="s">
        <v>1517</v>
      </c>
      <c r="C22" t="s">
        <v>1518</v>
      </c>
      <c r="D22" t="s">
        <v>123</v>
      </c>
      <c r="E22" t="s">
        <v>1022</v>
      </c>
      <c r="F22" t="s">
        <v>200</v>
      </c>
      <c r="G22" s="77">
        <v>-25650</v>
      </c>
      <c r="H22" s="77">
        <v>100</v>
      </c>
      <c r="I22" s="77">
        <v>-11.57328</v>
      </c>
      <c r="J22" s="78">
        <v>2.8E-3</v>
      </c>
      <c r="K22" s="78">
        <v>0</v>
      </c>
    </row>
    <row r="23" spans="2:58">
      <c r="B23" t="s">
        <v>1519</v>
      </c>
      <c r="C23" t="s">
        <v>1520</v>
      </c>
      <c r="D23" t="s">
        <v>123</v>
      </c>
      <c r="E23" t="s">
        <v>1022</v>
      </c>
      <c r="F23" t="s">
        <v>106</v>
      </c>
      <c r="G23" s="77">
        <v>-876880.91</v>
      </c>
      <c r="H23" s="77">
        <v>100</v>
      </c>
      <c r="I23" s="77">
        <v>-3085.7439222899998</v>
      </c>
      <c r="J23" s="78">
        <v>0.73860000000000003</v>
      </c>
      <c r="K23" s="78">
        <v>-5.1000000000000004E-3</v>
      </c>
    </row>
    <row r="24" spans="2:58">
      <c r="B24" t="s">
        <v>1521</v>
      </c>
      <c r="C24" t="s">
        <v>1522</v>
      </c>
      <c r="D24" t="s">
        <v>123</v>
      </c>
      <c r="E24" t="s">
        <v>1022</v>
      </c>
      <c r="F24" t="s">
        <v>200</v>
      </c>
      <c r="G24" s="77">
        <v>9</v>
      </c>
      <c r="H24" s="77">
        <v>1.9914999999999999E-2</v>
      </c>
      <c r="I24" s="77">
        <v>8.0870831999999999E-7</v>
      </c>
      <c r="J24" s="78">
        <v>0</v>
      </c>
      <c r="K24" s="78">
        <v>0</v>
      </c>
    </row>
    <row r="25" spans="2:58">
      <c r="B25" t="s">
        <v>1523</v>
      </c>
      <c r="C25" t="s">
        <v>1524</v>
      </c>
      <c r="D25" t="s">
        <v>123</v>
      </c>
      <c r="E25" t="s">
        <v>1022</v>
      </c>
      <c r="F25" t="s">
        <v>106</v>
      </c>
      <c r="G25" s="77">
        <v>2</v>
      </c>
      <c r="H25" s="77">
        <v>1.1022250000000001E-2</v>
      </c>
      <c r="I25" s="77">
        <v>7.7574595499999999E-7</v>
      </c>
      <c r="J25" s="78">
        <v>0</v>
      </c>
      <c r="K25" s="78">
        <v>0</v>
      </c>
    </row>
    <row r="26" spans="2:58">
      <c r="B26" t="s">
        <v>1525</v>
      </c>
      <c r="C26" t="s">
        <v>1526</v>
      </c>
      <c r="D26" t="s">
        <v>123</v>
      </c>
      <c r="E26" t="s">
        <v>1022</v>
      </c>
      <c r="F26" t="s">
        <v>106</v>
      </c>
      <c r="G26" s="77">
        <v>147</v>
      </c>
      <c r="H26" s="77">
        <v>3.8609999999999998E-3</v>
      </c>
      <c r="I26" s="77">
        <v>1.9972682730000001E-5</v>
      </c>
      <c r="J26" s="78">
        <v>0</v>
      </c>
      <c r="K26" s="78">
        <v>0</v>
      </c>
    </row>
    <row r="27" spans="2:58">
      <c r="B27" t="s">
        <v>1527</v>
      </c>
      <c r="C27" t="s">
        <v>1528</v>
      </c>
      <c r="D27" t="s">
        <v>123</v>
      </c>
      <c r="E27" t="s">
        <v>1022</v>
      </c>
      <c r="F27" t="s">
        <v>120</v>
      </c>
      <c r="G27" s="77">
        <v>42</v>
      </c>
      <c r="H27" s="77">
        <v>6.992E-3</v>
      </c>
      <c r="I27" s="77">
        <v>7.0223872320000002E-6</v>
      </c>
      <c r="J27" s="78">
        <v>0</v>
      </c>
      <c r="K27" s="78">
        <v>0</v>
      </c>
    </row>
    <row r="28" spans="2:58">
      <c r="B28" t="s">
        <v>228</v>
      </c>
      <c r="C28" s="19"/>
      <c r="D28" s="19"/>
      <c r="E28" s="19"/>
      <c r="F28" s="19"/>
      <c r="G28" s="19"/>
      <c r="H28" s="19"/>
    </row>
    <row r="29" spans="2:58">
      <c r="B29" t="s">
        <v>287</v>
      </c>
      <c r="C29" s="19"/>
      <c r="D29" s="19"/>
      <c r="E29" s="19"/>
      <c r="F29" s="19"/>
      <c r="G29" s="19"/>
      <c r="H29" s="19"/>
    </row>
    <row r="30" spans="2:58">
      <c r="B30" t="s">
        <v>288</v>
      </c>
      <c r="C30" s="19"/>
      <c r="D30" s="19"/>
      <c r="E30" s="19"/>
      <c r="F30" s="19"/>
      <c r="G30" s="19"/>
      <c r="H30" s="19"/>
    </row>
    <row r="31" spans="2:58">
      <c r="B31" t="s">
        <v>289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1529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1530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1531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1532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1533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1529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1530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1531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1532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1533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1536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1537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1538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1539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928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1540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1541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1542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928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1543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1544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3.88</v>
      </c>
      <c r="K11" s="7"/>
      <c r="L11" s="7"/>
      <c r="M11" s="76">
        <v>4.9299999999999997E-2</v>
      </c>
      <c r="N11" s="75">
        <v>365086.99</v>
      </c>
      <c r="O11" s="7"/>
      <c r="P11" s="75">
        <v>367.461867971</v>
      </c>
      <c r="Q11" s="7"/>
      <c r="R11" s="76">
        <v>1</v>
      </c>
      <c r="S11" s="76">
        <v>5.9999999999999995E-4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3.88</v>
      </c>
      <c r="M12" s="80">
        <v>4.9299999999999997E-2</v>
      </c>
      <c r="N12" s="81">
        <v>365086.99</v>
      </c>
      <c r="P12" s="81">
        <v>367.461867971</v>
      </c>
      <c r="R12" s="80">
        <v>1</v>
      </c>
      <c r="S12" s="80">
        <v>5.9999999999999995E-4</v>
      </c>
    </row>
    <row r="13" spans="2:81">
      <c r="B13" s="79" t="s">
        <v>1541</v>
      </c>
      <c r="C13" s="16"/>
      <c r="D13" s="16"/>
      <c r="E13" s="16"/>
      <c r="J13" s="81">
        <v>5.85</v>
      </c>
      <c r="M13" s="80">
        <v>2.1600000000000001E-2</v>
      </c>
      <c r="N13" s="81">
        <v>119337</v>
      </c>
      <c r="P13" s="81">
        <v>118.4507081</v>
      </c>
      <c r="R13" s="80">
        <v>0.32229999999999998</v>
      </c>
      <c r="S13" s="80">
        <v>2.0000000000000001E-4</v>
      </c>
    </row>
    <row r="14" spans="2:81">
      <c r="B14" t="s">
        <v>1545</v>
      </c>
      <c r="C14" t="s">
        <v>1546</v>
      </c>
      <c r="D14" t="s">
        <v>123</v>
      </c>
      <c r="E14" t="s">
        <v>1547</v>
      </c>
      <c r="F14" t="s">
        <v>331</v>
      </c>
      <c r="G14" t="s">
        <v>311</v>
      </c>
      <c r="H14" t="s">
        <v>150</v>
      </c>
      <c r="I14" t="s">
        <v>871</v>
      </c>
      <c r="J14" s="77">
        <v>5.31</v>
      </c>
      <c r="K14" t="s">
        <v>102</v>
      </c>
      <c r="L14" s="78">
        <v>1.55E-2</v>
      </c>
      <c r="M14" s="78">
        <v>2.1999999999999999E-2</v>
      </c>
      <c r="N14" s="77">
        <v>99099</v>
      </c>
      <c r="O14" s="77">
        <v>98.71</v>
      </c>
      <c r="P14" s="77">
        <v>98.619832900000006</v>
      </c>
      <c r="Q14" s="78">
        <v>2.0000000000000001E-4</v>
      </c>
      <c r="R14" s="78">
        <v>0.26840000000000003</v>
      </c>
      <c r="S14" s="78">
        <v>2.0000000000000001E-4</v>
      </c>
    </row>
    <row r="15" spans="2:81">
      <c r="B15" t="s">
        <v>1548</v>
      </c>
      <c r="C15" t="s">
        <v>1549</v>
      </c>
      <c r="D15" t="s">
        <v>123</v>
      </c>
      <c r="E15" t="s">
        <v>1550</v>
      </c>
      <c r="F15" t="s">
        <v>347</v>
      </c>
      <c r="G15" t="s">
        <v>311</v>
      </c>
      <c r="H15" t="s">
        <v>150</v>
      </c>
      <c r="I15" t="s">
        <v>1551</v>
      </c>
      <c r="J15" s="77">
        <v>8.52</v>
      </c>
      <c r="K15" t="s">
        <v>102</v>
      </c>
      <c r="L15" s="78">
        <v>8.3000000000000001E-3</v>
      </c>
      <c r="M15" s="78">
        <v>0.02</v>
      </c>
      <c r="N15" s="77">
        <v>20238</v>
      </c>
      <c r="O15" s="77">
        <v>97.54</v>
      </c>
      <c r="P15" s="77">
        <v>19.830875200000001</v>
      </c>
      <c r="Q15" s="78">
        <v>1E-4</v>
      </c>
      <c r="R15" s="78">
        <v>5.3999999999999999E-2</v>
      </c>
      <c r="S15" s="78">
        <v>0</v>
      </c>
    </row>
    <row r="16" spans="2:81">
      <c r="B16" s="79" t="s">
        <v>1542</v>
      </c>
      <c r="C16" s="16"/>
      <c r="D16" s="16"/>
      <c r="E16" s="16"/>
      <c r="J16" s="81">
        <v>2.94</v>
      </c>
      <c r="M16" s="80">
        <v>6.25E-2</v>
      </c>
      <c r="N16" s="81">
        <v>245749.99</v>
      </c>
      <c r="P16" s="81">
        <v>249.01115987099999</v>
      </c>
      <c r="R16" s="80">
        <v>0.67769999999999997</v>
      </c>
      <c r="S16" s="80">
        <v>4.0000000000000002E-4</v>
      </c>
    </row>
    <row r="17" spans="2:19">
      <c r="B17" t="s">
        <v>1552</v>
      </c>
      <c r="C17" t="s">
        <v>1553</v>
      </c>
      <c r="D17" t="s">
        <v>123</v>
      </c>
      <c r="E17" t="s">
        <v>1052</v>
      </c>
      <c r="F17" t="s">
        <v>544</v>
      </c>
      <c r="G17" t="s">
        <v>408</v>
      </c>
      <c r="H17" t="s">
        <v>207</v>
      </c>
      <c r="I17" t="s">
        <v>1554</v>
      </c>
      <c r="J17" s="77">
        <v>3.89</v>
      </c>
      <c r="K17" t="s">
        <v>102</v>
      </c>
      <c r="L17" s="78">
        <v>3.3500000000000002E-2</v>
      </c>
      <c r="M17" s="78">
        <v>6.4299999999999996E-2</v>
      </c>
      <c r="N17" s="77">
        <v>90000</v>
      </c>
      <c r="O17" s="77">
        <v>89.17</v>
      </c>
      <c r="P17" s="77">
        <v>80.253</v>
      </c>
      <c r="Q17" s="78">
        <v>1E-4</v>
      </c>
      <c r="R17" s="78">
        <v>0.21840000000000001</v>
      </c>
      <c r="S17" s="78">
        <v>1E-4</v>
      </c>
    </row>
    <row r="18" spans="2:19">
      <c r="B18" t="s">
        <v>1555</v>
      </c>
      <c r="C18" t="s">
        <v>1556</v>
      </c>
      <c r="D18" t="s">
        <v>123</v>
      </c>
      <c r="E18" t="s">
        <v>1557</v>
      </c>
      <c r="F18" t="s">
        <v>438</v>
      </c>
      <c r="G18" t="s">
        <v>486</v>
      </c>
      <c r="H18" t="s">
        <v>207</v>
      </c>
      <c r="I18" t="s">
        <v>1558</v>
      </c>
      <c r="J18" s="77">
        <v>3.28</v>
      </c>
      <c r="K18" t="s">
        <v>102</v>
      </c>
      <c r="L18" s="78">
        <v>2.86E-2</v>
      </c>
      <c r="M18" s="78">
        <v>5.1299999999999998E-2</v>
      </c>
      <c r="N18" s="77">
        <v>60000</v>
      </c>
      <c r="O18" s="77">
        <v>93</v>
      </c>
      <c r="P18" s="77">
        <v>68.059790000000007</v>
      </c>
      <c r="Q18" s="78">
        <v>4.0000000000000002E-4</v>
      </c>
      <c r="R18" s="78">
        <v>0.1852</v>
      </c>
      <c r="S18" s="78">
        <v>1E-4</v>
      </c>
    </row>
    <row r="19" spans="2:19">
      <c r="B19" t="s">
        <v>1559</v>
      </c>
      <c r="C19" t="s">
        <v>1560</v>
      </c>
      <c r="D19" t="s">
        <v>123</v>
      </c>
      <c r="E19" t="s">
        <v>1561</v>
      </c>
      <c r="F19" t="s">
        <v>407</v>
      </c>
      <c r="G19" t="s">
        <v>512</v>
      </c>
      <c r="H19" t="s">
        <v>150</v>
      </c>
      <c r="I19" t="s">
        <v>1562</v>
      </c>
      <c r="J19" s="77">
        <v>2.77</v>
      </c>
      <c r="K19" t="s">
        <v>102</v>
      </c>
      <c r="L19" s="78">
        <v>4.2999999999999997E-2</v>
      </c>
      <c r="M19" s="78">
        <v>5.4699999999999999E-2</v>
      </c>
      <c r="N19" s="77">
        <v>56000</v>
      </c>
      <c r="O19" s="77">
        <v>97.06</v>
      </c>
      <c r="P19" s="77">
        <v>62.708100000000002</v>
      </c>
      <c r="Q19" s="78">
        <v>2.9999999999999997E-4</v>
      </c>
      <c r="R19" s="78">
        <v>0.17069999999999999</v>
      </c>
      <c r="S19" s="78">
        <v>1E-4</v>
      </c>
    </row>
    <row r="20" spans="2:19">
      <c r="B20" t="s">
        <v>1563</v>
      </c>
      <c r="C20" t="s">
        <v>1564</v>
      </c>
      <c r="D20" t="s">
        <v>123</v>
      </c>
      <c r="E20" t="s">
        <v>1565</v>
      </c>
      <c r="F20" t="s">
        <v>501</v>
      </c>
      <c r="G20" t="s">
        <v>220</v>
      </c>
      <c r="H20" t="s">
        <v>540</v>
      </c>
      <c r="I20" t="s">
        <v>1566</v>
      </c>
      <c r="J20" s="77">
        <v>0</v>
      </c>
      <c r="K20" t="s">
        <v>102</v>
      </c>
      <c r="L20" s="78">
        <v>8.6499999999999994E-2</v>
      </c>
      <c r="M20" s="78">
        <v>0</v>
      </c>
      <c r="N20" s="77">
        <v>2249.9899999999998</v>
      </c>
      <c r="O20" s="77">
        <v>51.29</v>
      </c>
      <c r="P20" s="77">
        <v>1.154019871</v>
      </c>
      <c r="Q20" s="78">
        <v>1E-4</v>
      </c>
      <c r="R20" s="78">
        <v>3.0999999999999999E-3</v>
      </c>
      <c r="S20" s="78">
        <v>0</v>
      </c>
    </row>
    <row r="21" spans="2:19">
      <c r="B21" t="s">
        <v>1567</v>
      </c>
      <c r="C21" t="s">
        <v>1568</v>
      </c>
      <c r="D21" t="s">
        <v>123</v>
      </c>
      <c r="E21" t="s">
        <v>1569</v>
      </c>
      <c r="F21" t="s">
        <v>1239</v>
      </c>
      <c r="G21" t="s">
        <v>220</v>
      </c>
      <c r="H21" t="s">
        <v>540</v>
      </c>
      <c r="I21" t="s">
        <v>1570</v>
      </c>
      <c r="J21" s="77">
        <v>0.64</v>
      </c>
      <c r="K21" t="s">
        <v>102</v>
      </c>
      <c r="L21" s="78">
        <v>4.1500000000000002E-2</v>
      </c>
      <c r="M21" s="78">
        <v>9.4200000000000006E-2</v>
      </c>
      <c r="N21" s="77">
        <v>37500</v>
      </c>
      <c r="O21" s="77">
        <v>98.23</v>
      </c>
      <c r="P21" s="77">
        <v>36.83625</v>
      </c>
      <c r="Q21" s="78">
        <v>2.9999999999999997E-4</v>
      </c>
      <c r="R21" s="78">
        <v>0.1002</v>
      </c>
      <c r="S21" s="78">
        <v>1E-4</v>
      </c>
    </row>
    <row r="22" spans="2:19">
      <c r="B22" s="79" t="s">
        <v>292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226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s="79" t="s">
        <v>293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220</v>
      </c>
      <c r="C28" t="s">
        <v>220</v>
      </c>
      <c r="D28" s="16"/>
      <c r="E28" s="16"/>
      <c r="F28" t="s">
        <v>220</v>
      </c>
      <c r="G28" t="s">
        <v>220</v>
      </c>
      <c r="J28" s="77">
        <v>0</v>
      </c>
      <c r="K28" t="s">
        <v>220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294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220</v>
      </c>
      <c r="C30" t="s">
        <v>220</v>
      </c>
      <c r="D30" s="16"/>
      <c r="E30" s="16"/>
      <c r="F30" t="s">
        <v>220</v>
      </c>
      <c r="G30" t="s">
        <v>220</v>
      </c>
      <c r="J30" s="77">
        <v>0</v>
      </c>
      <c r="K30" t="s">
        <v>220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t="s">
        <v>228</v>
      </c>
      <c r="C31" s="16"/>
      <c r="D31" s="16"/>
      <c r="E31" s="16"/>
    </row>
    <row r="32" spans="2:19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220</v>
      </c>
      <c r="C13" t="s">
        <v>220</v>
      </c>
      <c r="D13" s="16"/>
      <c r="E13" s="16"/>
      <c r="F13" t="s">
        <v>220</v>
      </c>
      <c r="G13" t="s">
        <v>220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228</v>
      </c>
      <c r="C19" s="16"/>
      <c r="D19" s="16"/>
      <c r="E19" s="16"/>
    </row>
    <row r="20" spans="2:13">
      <c r="B20" t="s">
        <v>287</v>
      </c>
      <c r="C20" s="16"/>
      <c r="D20" s="16"/>
      <c r="E20" s="16"/>
    </row>
    <row r="21" spans="2:13">
      <c r="B21" t="s">
        <v>288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1571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1572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220</v>
      </c>
      <c r="C16" t="s">
        <v>220</v>
      </c>
      <c r="D16" t="s">
        <v>220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1573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1574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220</v>
      </c>
      <c r="C20" t="s">
        <v>220</v>
      </c>
      <c r="D20" t="s">
        <v>220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1575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220</v>
      </c>
      <c r="C23" t="s">
        <v>220</v>
      </c>
      <c r="D23" t="s">
        <v>220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1576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1577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1578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228</v>
      </c>
      <c r="C30" s="16"/>
    </row>
    <row r="31" spans="2:11">
      <c r="B31" t="s">
        <v>287</v>
      </c>
      <c r="C31" s="16"/>
    </row>
    <row r="32" spans="2:11">
      <c r="B32" t="s">
        <v>288</v>
      </c>
      <c r="C32" s="16"/>
    </row>
    <row r="33" spans="2:3">
      <c r="B33" t="s">
        <v>289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69650</v>
      </c>
      <c r="H11" s="7"/>
      <c r="I11" s="75">
        <v>4.8422015890000001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1579</v>
      </c>
      <c r="C12" s="16"/>
      <c r="D12" s="16"/>
      <c r="G12" s="81">
        <v>69650</v>
      </c>
      <c r="I12" s="81">
        <v>4.8422015890000001</v>
      </c>
      <c r="K12" s="80">
        <v>1</v>
      </c>
      <c r="L12" s="80">
        <v>0</v>
      </c>
    </row>
    <row r="13" spans="2:59">
      <c r="B13" t="s">
        <v>1580</v>
      </c>
      <c r="C13" t="s">
        <v>1581</v>
      </c>
      <c r="D13" t="s">
        <v>782</v>
      </c>
      <c r="E13" t="s">
        <v>102</v>
      </c>
      <c r="F13" t="s">
        <v>1582</v>
      </c>
      <c r="G13" s="77">
        <v>2150</v>
      </c>
      <c r="H13" s="77">
        <v>225.208946</v>
      </c>
      <c r="I13" s="77">
        <v>4.8419923389999999</v>
      </c>
      <c r="J13" s="78">
        <v>0</v>
      </c>
      <c r="K13" s="78">
        <v>1</v>
      </c>
      <c r="L13" s="78">
        <v>0</v>
      </c>
    </row>
    <row r="14" spans="2:59">
      <c r="B14" t="s">
        <v>1583</v>
      </c>
      <c r="C14" t="s">
        <v>1584</v>
      </c>
      <c r="D14" t="s">
        <v>1210</v>
      </c>
      <c r="E14" t="s">
        <v>102</v>
      </c>
      <c r="F14" t="s">
        <v>685</v>
      </c>
      <c r="G14" s="77">
        <v>67500</v>
      </c>
      <c r="H14" s="77">
        <v>3.1E-4</v>
      </c>
      <c r="I14" s="77">
        <v>2.0924999999999999E-4</v>
      </c>
      <c r="J14" s="78">
        <v>0</v>
      </c>
      <c r="K14" s="78">
        <v>0</v>
      </c>
      <c r="L14" s="78">
        <v>0</v>
      </c>
    </row>
    <row r="15" spans="2:59">
      <c r="B15" s="79" t="s">
        <v>1497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228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B20" t="s">
        <v>289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1498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1499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1585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1500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928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1498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1501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1500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1502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928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1498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1499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1585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1500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928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1498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1501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1500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928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228</v>
      </c>
      <c r="C32" s="16"/>
      <c r="D32" s="16"/>
    </row>
    <row r="33" spans="2:4">
      <c r="B33" t="s">
        <v>287</v>
      </c>
      <c r="C33" s="16"/>
      <c r="D33" s="16"/>
    </row>
    <row r="34" spans="2:4">
      <c r="B34" t="s">
        <v>288</v>
      </c>
      <c r="C34" s="16"/>
      <c r="D34" s="16"/>
    </row>
    <row r="35" spans="2:4">
      <c r="B35" t="s">
        <v>289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1529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1530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1531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1532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1533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1529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1530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1531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1532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1533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1586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220</v>
      </c>
      <c r="D14" t="s">
        <v>220</v>
      </c>
      <c r="F14" t="s">
        <v>220</v>
      </c>
      <c r="I14" s="77">
        <v>0</v>
      </c>
      <c r="J14" t="s">
        <v>220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1587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1588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1589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220</v>
      </c>
      <c r="D20" t="s">
        <v>220</v>
      </c>
      <c r="F20" t="s">
        <v>220</v>
      </c>
      <c r="I20" s="77">
        <v>0</v>
      </c>
      <c r="J20" t="s">
        <v>220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1590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220</v>
      </c>
      <c r="D22" t="s">
        <v>220</v>
      </c>
      <c r="F22" t="s">
        <v>220</v>
      </c>
      <c r="I22" s="77">
        <v>0</v>
      </c>
      <c r="J22" t="s">
        <v>220</v>
      </c>
      <c r="K22" t="s">
        <v>220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1591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1592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220</v>
      </c>
      <c r="D25" t="s">
        <v>220</v>
      </c>
      <c r="F25" t="s">
        <v>220</v>
      </c>
      <c r="I25" s="77">
        <v>0</v>
      </c>
      <c r="J25" t="s">
        <v>220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1593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220</v>
      </c>
      <c r="D27" t="s">
        <v>220</v>
      </c>
      <c r="F27" t="s">
        <v>220</v>
      </c>
      <c r="I27" s="77">
        <v>0</v>
      </c>
      <c r="J27" t="s">
        <v>220</v>
      </c>
      <c r="K27" t="s">
        <v>220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1594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220</v>
      </c>
      <c r="D29" t="s">
        <v>220</v>
      </c>
      <c r="F29" t="s">
        <v>220</v>
      </c>
      <c r="I29" s="77">
        <v>0</v>
      </c>
      <c r="J29" t="s">
        <v>220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1595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220</v>
      </c>
      <c r="D31" t="s">
        <v>220</v>
      </c>
      <c r="F31" t="s">
        <v>220</v>
      </c>
      <c r="I31" s="77">
        <v>0</v>
      </c>
      <c r="J31" t="s">
        <v>220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1596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220</v>
      </c>
      <c r="D34" t="s">
        <v>220</v>
      </c>
      <c r="F34" t="s">
        <v>220</v>
      </c>
      <c r="I34" s="77">
        <v>0</v>
      </c>
      <c r="J34" t="s">
        <v>220</v>
      </c>
      <c r="K34" t="s">
        <v>220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1588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220</v>
      </c>
      <c r="D36" t="s">
        <v>220</v>
      </c>
      <c r="F36" t="s">
        <v>220</v>
      </c>
      <c r="I36" s="77">
        <v>0</v>
      </c>
      <c r="J36" t="s">
        <v>220</v>
      </c>
      <c r="K36" t="s">
        <v>220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1589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220</v>
      </c>
      <c r="D38" t="s">
        <v>220</v>
      </c>
      <c r="F38" t="s">
        <v>220</v>
      </c>
      <c r="I38" s="77">
        <v>0</v>
      </c>
      <c r="J38" t="s">
        <v>220</v>
      </c>
      <c r="K38" t="s">
        <v>220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1595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220</v>
      </c>
      <c r="D40" t="s">
        <v>220</v>
      </c>
      <c r="F40" t="s">
        <v>220</v>
      </c>
      <c r="I40" s="77">
        <v>0</v>
      </c>
      <c r="J40" t="s">
        <v>220</v>
      </c>
      <c r="K40" t="s">
        <v>220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287</v>
      </c>
    </row>
    <row r="43" spans="2:18">
      <c r="B43" t="s">
        <v>288</v>
      </c>
    </row>
    <row r="44" spans="2:18">
      <c r="B44" t="s">
        <v>289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f>K17</f>
        <v>300000</v>
      </c>
      <c r="L11" s="7"/>
      <c r="M11" s="75">
        <f>M17</f>
        <v>1060.93</v>
      </c>
      <c r="N11" s="76">
        <f>M11/$M$11</f>
        <v>1</v>
      </c>
      <c r="O11" s="76">
        <f>M11/'סכום נכסי הקרן'!$C$42</f>
        <v>1.7294533056589404E-3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f t="shared" ref="N12:N24" si="0">M12/$M$11</f>
        <v>0</v>
      </c>
      <c r="O12" s="80">
        <f>M12/'סכום נכסי הקרן'!$C$42</f>
        <v>0</v>
      </c>
    </row>
    <row r="13" spans="2:64">
      <c r="B13" s="79" t="s">
        <v>1541</v>
      </c>
      <c r="G13" s="81">
        <v>0</v>
      </c>
      <c r="J13" s="80">
        <v>0</v>
      </c>
      <c r="K13" s="81">
        <v>0</v>
      </c>
      <c r="M13" s="81">
        <v>0</v>
      </c>
      <c r="N13" s="80">
        <f t="shared" si="0"/>
        <v>0</v>
      </c>
      <c r="O13" s="80">
        <f>M13/'סכום נכסי הקרן'!$C$42</f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f t="shared" si="0"/>
        <v>0</v>
      </c>
      <c r="O14" s="78">
        <f>M14/'סכום נכסי הקרן'!$C$42</f>
        <v>0</v>
      </c>
    </row>
    <row r="15" spans="2:64">
      <c r="B15" s="79" t="s">
        <v>1542</v>
      </c>
      <c r="G15" s="81">
        <v>0</v>
      </c>
      <c r="J15" s="80">
        <v>0</v>
      </c>
      <c r="K15" s="81">
        <v>0</v>
      </c>
      <c r="M15" s="81">
        <v>0</v>
      </c>
      <c r="N15" s="80">
        <f t="shared" si="0"/>
        <v>0</v>
      </c>
      <c r="O15" s="80">
        <f>M15/'סכום נכסי הקרן'!$C$42</f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f t="shared" si="0"/>
        <v>0</v>
      </c>
      <c r="O16" s="78">
        <f>M16/'סכום נכסי הקרן'!$C$42</f>
        <v>0</v>
      </c>
    </row>
    <row r="17" spans="2:15">
      <c r="B17" s="79" t="s">
        <v>1597</v>
      </c>
      <c r="G17" s="81">
        <v>0</v>
      </c>
      <c r="J17" s="80">
        <v>0</v>
      </c>
      <c r="K17" s="81">
        <f>K18</f>
        <v>300000</v>
      </c>
      <c r="M17" s="81">
        <f>M18</f>
        <v>1060.93</v>
      </c>
      <c r="N17" s="80">
        <f t="shared" si="0"/>
        <v>1</v>
      </c>
      <c r="O17" s="80">
        <f>M17/'סכום נכסי הקרן'!$C$42</f>
        <v>1.7294533056589404E-3</v>
      </c>
    </row>
    <row r="18" spans="2:15">
      <c r="B18" t="s">
        <v>225</v>
      </c>
      <c r="C18">
        <v>96053</v>
      </c>
      <c r="D18" t="s">
        <v>205</v>
      </c>
      <c r="E18" t="s">
        <v>206</v>
      </c>
      <c r="F18" t="s">
        <v>207</v>
      </c>
      <c r="G18" s="77">
        <v>0</v>
      </c>
      <c r="H18" t="s">
        <v>106</v>
      </c>
      <c r="I18" s="78">
        <v>6.7000000000000004E-2</v>
      </c>
      <c r="J18" s="77">
        <v>0</v>
      </c>
      <c r="K18" s="77">
        <v>300000</v>
      </c>
      <c r="L18" s="77">
        <v>100.5</v>
      </c>
      <c r="M18" s="77">
        <v>1060.93</v>
      </c>
      <c r="N18" s="78">
        <f t="shared" si="0"/>
        <v>1</v>
      </c>
      <c r="O18" s="78">
        <f>M18/'סכום נכסי הקרן'!$C$42</f>
        <v>1.7294533056589404E-3</v>
      </c>
    </row>
    <row r="19" spans="2:15">
      <c r="B19" s="79" t="s">
        <v>1598</v>
      </c>
      <c r="G19" s="81">
        <v>0</v>
      </c>
      <c r="J19" s="80">
        <v>0</v>
      </c>
      <c r="K19" s="81">
        <v>0</v>
      </c>
      <c r="M19" s="81">
        <v>0</v>
      </c>
      <c r="N19" s="80">
        <f t="shared" si="0"/>
        <v>0</v>
      </c>
      <c r="O19" s="80">
        <f>M19/'סכום נכסי הקרן'!$C$42</f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f t="shared" si="0"/>
        <v>0</v>
      </c>
      <c r="O20" s="78">
        <f>M20/'סכום נכסי הקרן'!$C$42</f>
        <v>0</v>
      </c>
    </row>
    <row r="21" spans="2:15">
      <c r="B21" s="79" t="s">
        <v>928</v>
      </c>
      <c r="G21" s="81">
        <v>0</v>
      </c>
      <c r="J21" s="80">
        <v>0</v>
      </c>
      <c r="K21" s="81">
        <v>0</v>
      </c>
      <c r="M21" s="81">
        <v>0</v>
      </c>
      <c r="N21" s="80">
        <f t="shared" si="0"/>
        <v>0</v>
      </c>
      <c r="O21" s="80">
        <f>M21/'סכום נכסי הקרן'!$C$42</f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f t="shared" si="0"/>
        <v>0</v>
      </c>
      <c r="O22" s="78">
        <f>M22/'סכום נכסי הקרן'!$C$42</f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f t="shared" si="0"/>
        <v>0</v>
      </c>
      <c r="O23" s="80">
        <f>M23/'סכום נכסי הקרן'!$C$42</f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f t="shared" si="0"/>
        <v>0</v>
      </c>
      <c r="O24" s="78">
        <f>M24/'סכום נכסי הקרן'!$C$42</f>
        <v>0</v>
      </c>
    </row>
    <row r="25" spans="2:15">
      <c r="B25" t="s">
        <v>228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7 A19:XFD1048576 G18 K18:L18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1599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1600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1599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1600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27011.995144484001</v>
      </c>
      <c r="J11" s="76">
        <v>1</v>
      </c>
      <c r="K11" s="76">
        <v>4.4299999999999999E-2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C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27011.995144484001</v>
      </c>
      <c r="J14" s="80">
        <v>1</v>
      </c>
      <c r="K14" s="80">
        <v>4.4299999999999999E-2</v>
      </c>
    </row>
    <row r="15" spans="2:60">
      <c r="B15" t="s">
        <v>1601</v>
      </c>
      <c r="C15" t="s">
        <v>1602</v>
      </c>
      <c r="D15" t="s">
        <v>220</v>
      </c>
      <c r="E15" t="s">
        <v>540</v>
      </c>
      <c r="F15" s="78">
        <v>0</v>
      </c>
      <c r="G15" t="s">
        <v>113</v>
      </c>
      <c r="H15" s="78">
        <v>0</v>
      </c>
      <c r="I15" s="77">
        <v>318.80507249599998</v>
      </c>
      <c r="J15" s="78">
        <v>1.18E-2</v>
      </c>
      <c r="K15" s="78">
        <v>5.0000000000000001E-4</v>
      </c>
    </row>
    <row r="16" spans="2:60">
      <c r="B16" t="s">
        <v>1603</v>
      </c>
      <c r="C16" t="s">
        <v>1604</v>
      </c>
      <c r="D16" t="s">
        <v>220</v>
      </c>
      <c r="E16" t="s">
        <v>540</v>
      </c>
      <c r="F16" s="78">
        <v>0</v>
      </c>
      <c r="G16" t="s">
        <v>200</v>
      </c>
      <c r="H16" s="78">
        <v>0</v>
      </c>
      <c r="I16" s="77">
        <v>947.64481094400003</v>
      </c>
      <c r="J16" s="78">
        <v>3.5099999999999999E-2</v>
      </c>
      <c r="K16" s="78">
        <v>1.6000000000000001E-3</v>
      </c>
    </row>
    <row r="17" spans="2:11">
      <c r="B17" t="s">
        <v>1605</v>
      </c>
      <c r="C17" t="s">
        <v>1606</v>
      </c>
      <c r="D17" t="s">
        <v>220</v>
      </c>
      <c r="E17" t="s">
        <v>540</v>
      </c>
      <c r="F17" s="78">
        <v>0</v>
      </c>
      <c r="G17" t="s">
        <v>120</v>
      </c>
      <c r="H17" s="78">
        <v>0</v>
      </c>
      <c r="I17" s="77">
        <v>1592.316644004</v>
      </c>
      <c r="J17" s="78">
        <v>5.8900000000000001E-2</v>
      </c>
      <c r="K17" s="78">
        <v>2.5999999999999999E-3</v>
      </c>
    </row>
    <row r="18" spans="2:11">
      <c r="B18" t="s">
        <v>1607</v>
      </c>
      <c r="C18" t="s">
        <v>1608</v>
      </c>
      <c r="D18" t="s">
        <v>220</v>
      </c>
      <c r="E18" t="s">
        <v>540</v>
      </c>
      <c r="F18" s="78">
        <v>0</v>
      </c>
      <c r="G18" t="s">
        <v>110</v>
      </c>
      <c r="H18" s="78">
        <v>0</v>
      </c>
      <c r="I18" s="77">
        <v>3644.2106631000001</v>
      </c>
      <c r="J18" s="78">
        <v>0.13489999999999999</v>
      </c>
      <c r="K18" s="78">
        <v>6.0000000000000001E-3</v>
      </c>
    </row>
    <row r="19" spans="2:11">
      <c r="B19" t="s">
        <v>1609</v>
      </c>
      <c r="C19" t="s">
        <v>1610</v>
      </c>
      <c r="D19" t="s">
        <v>220</v>
      </c>
      <c r="E19" t="s">
        <v>540</v>
      </c>
      <c r="F19" s="78">
        <v>0</v>
      </c>
      <c r="G19" t="s">
        <v>106</v>
      </c>
      <c r="H19" s="78">
        <v>0</v>
      </c>
      <c r="I19" s="77">
        <v>20509.017953940001</v>
      </c>
      <c r="J19" s="78">
        <v>0.75929999999999997</v>
      </c>
      <c r="K19" s="78">
        <v>3.3599999999999998E-2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220</v>
      </c>
      <c r="C13" s="77">
        <v>0</v>
      </c>
    </row>
    <row r="14" spans="2:17">
      <c r="B14" s="79" t="s">
        <v>226</v>
      </c>
      <c r="C14" s="81">
        <v>0</v>
      </c>
    </row>
    <row r="15" spans="2:17">
      <c r="B15" t="s">
        <v>220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1541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1542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1541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1542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928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9E7385-5367-42F0-813D-B8BBC7174B9F}"/>
</file>

<file path=customXml/itemProps2.xml><?xml version="1.0" encoding="utf-8"?>
<ds:datastoreItem xmlns:ds="http://schemas.openxmlformats.org/officeDocument/2006/customXml" ds:itemID="{0FBC46B9-2201-4269-A199-B97B0EE232D5}"/>
</file>

<file path=customXml/itemProps3.xml><?xml version="1.0" encoding="utf-8"?>
<ds:datastoreItem xmlns:ds="http://schemas.openxmlformats.org/officeDocument/2006/customXml" ds:itemID="{91F200C7-A2EF-47C3-86FF-B4B734B0F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2023-01-23T08:58:55Z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