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  <fileRecoveryPr repairLoad="1"/>
</workbook>
</file>

<file path=xl/calcChain.xml><?xml version="1.0" encoding="utf-8"?>
<calcChain xmlns="http://schemas.openxmlformats.org/spreadsheetml/2006/main">
  <c r="U236" i="5" l="1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99" i="5"/>
  <c r="O13" i="5"/>
  <c r="R70" i="5"/>
  <c r="P70" i="5" s="1"/>
  <c r="R152" i="5"/>
  <c r="P152" i="5" s="1"/>
  <c r="R74" i="5"/>
  <c r="P74" i="5" s="1"/>
  <c r="R159" i="5"/>
  <c r="P159" i="5" s="1"/>
  <c r="R62" i="5"/>
  <c r="P62" i="5" s="1"/>
  <c r="R61" i="5"/>
  <c r="P61" i="5" s="1"/>
  <c r="R60" i="5"/>
  <c r="P60" i="5" s="1"/>
  <c r="R59" i="5"/>
  <c r="P59" i="5" s="1"/>
  <c r="R161" i="5"/>
  <c r="P161" i="5" s="1"/>
  <c r="R156" i="5"/>
  <c r="P156" i="5" s="1"/>
  <c r="R109" i="5"/>
  <c r="P109" i="5" s="1"/>
  <c r="R175" i="5"/>
  <c r="P175" i="5" s="1"/>
  <c r="R178" i="5"/>
  <c r="P178" i="5" s="1"/>
  <c r="R177" i="5"/>
  <c r="P177" i="5" s="1"/>
  <c r="R89" i="5"/>
  <c r="P89" i="5" s="1"/>
  <c r="R77" i="5"/>
  <c r="P77" i="5" s="1"/>
  <c r="R122" i="5"/>
  <c r="R119" i="5"/>
  <c r="P119" i="5" s="1"/>
  <c r="R87" i="5"/>
  <c r="R86" i="5"/>
  <c r="P86" i="5" s="1"/>
  <c r="R49" i="5"/>
  <c r="P49" i="5" s="1"/>
  <c r="P122" i="5" l="1"/>
  <c r="P87" i="5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5" i="2" s="1"/>
  <c r="C11" i="1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<sst xmlns="http://schemas.openxmlformats.org/spreadsheetml/2006/main" count="5844" uniqueCount="1598">
  <si>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</si>
  <si>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</si>
  <si>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</si>
  <si>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</si>
  <si>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</si>
  <si>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</si>
  <si>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</si>
  <si>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</si>
  <si>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</si>
  <si>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</si>
  <si>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</si>
  <si>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</si>
  <si>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</si>
  <si>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</si>
  <si>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</si>
  <si>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</si>
  <si>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</si>
  <si>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</si>
  <si>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</si>
  <si>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</si>
  <si>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</si>
  <si>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</si>
  <si>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</si>
  <si>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</si>
  <si>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</si>
  <si>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</si>
  <si>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</si>
  <si>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</si>
  <si>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</si>
  <si>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</si>
  <si>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</si>
  <si>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</si>
  <si>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</si>
  <si>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</si>
  <si>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</si>
  <si>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</si>
  <si>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</si>
  <si>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</si>
  <si>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</si>
  <si>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</si>
  <si>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</si>
  <si>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</si>
  <si>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</si>
  <si>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</si>
  <si>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</si>
  <si>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</si>
  <si>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</si>
  <si>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</si>
  <si>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</si>
  <si>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</si>
  <si>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</si>
  <si>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</si>
  <si>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</si>
  <si>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</si>
  <si>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</si>
  <si>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</si>
  <si>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</si>
  <si>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</si>
  <si>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</si>
  <si>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</si>
  <si>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</si>
  <si>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</si>
  <si>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</si>
  <si>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</si>
  <si>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</si>
  <si>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</si>
  <si>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</si>
  <si>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</si>
  <si>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</si>
  <si>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</si>
  <si>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</si>
  <si>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</si>
  <si>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</si>
  <si>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</si>
  <si>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</si>
  <si>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</si>
  <si>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</si>
  <si>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</si>
  <si>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</si>
  <si>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</si>
  <si>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</si>
  <si>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</si>
  <si>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</si>
  <si>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</si>
  <si>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</si>
  <si>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</si>
  <si>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</si>
  <si>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</si>
  <si>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</si>
  <si>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</si>
  <si>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</si>
  <si>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</si>
  <si>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</si>
  <si>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</si>
  <si>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</si>
  <si>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</si>
  <si>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</si>
  <si>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</si>
  <si>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</si>
  <si>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</si>
  <si>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</si>
  <si>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</si>
  <si>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</si>
  <si>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</si>
  <si>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</si>
  <si>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</si>
  <si>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</si>
  <si>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</si>
  <si>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</si>
  <si>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</si>
  <si>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</si>
  <si>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</si>
  <si>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</si>
  <si>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</si>
  <si>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</si>
  <si>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</si>
  <si>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</si>
  <si>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</si>
  <si>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</si>
  <si>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</si>
  <si>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</si>
  <si>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</si>
  <si>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</si>
  <si>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</si>
  <si>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</si>
  <si>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</si>
  <si>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</si>
  <si>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</si>
  <si>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</si>
  <si>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</si>
  <si>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</si>
  <si>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</si>
  <si>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</si>
  <si>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</si>
  <si>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</si>
  <si>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</si>
  <si>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</si>
  <si>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</si>
  <si>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</si>
  <si>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</si>
  <si>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</si>
  <si>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</si>
  <si>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</si>
  <si>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</si>
  <si>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</si>
  <si>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</si>
  <si>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</si>
  <si>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</si>
  <si>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</si>
  <si>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</si>
  <si>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</si>
  <si>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</si>
  <si>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</si>
  <si>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</si>
  <si>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</si>
  <si>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</si>
  <si>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</si>
  <si>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</si>
  <si>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</si>
  <si>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</si>
  <si>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</si>
  <si>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</si>
  <si>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</si>
  <si>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</si>
  <si>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</si>
  <si>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</si>
  <si>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</si>
  <si>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</si>
  <si>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</si>
  <si>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</si>
  <si>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</si>
  <si>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</si>
  <si>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</si>
  <si>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</si>
  <si>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</si>
  <si>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</si>
  <si>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</si>
  <si>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</si>
  <si>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</si>
  <si>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</si>
  <si>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</si>
  <si>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</si>
  <si>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</si>
  <si>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</si>
  <si>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</si>
  <si>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</si>
  <si>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</si>
  <si>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</si>
  <si>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</si>
  <si>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</si>
  <si>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</si>
  <si>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</si>
  <si>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</si>
  <si>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</si>
  <si>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</si>
  <si>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</si>
  <si>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</si>
  <si>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</si>
  <si>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</si>
  <si>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</si>
  <si>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</si>
  <si>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</si>
  <si>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</si>
  <si>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</si>
  <si>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</si>
  <si>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</si>
  <si>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</si>
  <si>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</si>
  <si>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</si>
  <si>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</si>
  <si>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</si>
  <si>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</si>
  <si>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</si>
  <si>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</si>
  <si>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</si>
  <si>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</si>
  <si>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</si>
  <si>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</si>
  <si>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</si>
  <si>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</si>
  <si>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</si>
  <si>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</si>
  <si>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</si>
  <si>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</si>
  <si>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</si>
  <si>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</si>
  <si>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</si>
  <si>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</si>
  <si>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</si>
  <si>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</si>
  <si>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</si>
  <si>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</si>
  <si>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</si>
  <si>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20/11/22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</si>
  <si>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</si>
  <si>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</si>
  <si>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</si>
  <si>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</si>
  <si>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</si>
  <si>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</si>
  <si>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</si>
  <si>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מ.ק.מ.     1213- בנק ישראל- מק"מ</t>
  </si>
  <si>
    <t>8231219</t>
  </si>
  <si>
    <t>26/03/23</t>
  </si>
  <si>
    <t>מ.ק.מ.   413- בנק ישראל- מק"מ</t>
  </si>
  <si>
    <t>8230419</t>
  </si>
  <si>
    <t>17/08/22</t>
  </si>
  <si>
    <t>מ.ק.מ.  214- בנק ישראל- מק"מ</t>
  </si>
  <si>
    <t>8240210</t>
  </si>
  <si>
    <t>מ.ק.מ.  713- בנק ישראל- מק"מ</t>
  </si>
  <si>
    <t>8230716</t>
  </si>
  <si>
    <t>03/01/23</t>
  </si>
  <si>
    <t>מ.ק.מ. 1123- בנק ישראל- מק"מ</t>
  </si>
  <si>
    <t>8231128</t>
  </si>
  <si>
    <t>29/01/23</t>
  </si>
  <si>
    <t>מ.ק.מ. 114- בנק ישראל- מק"מ</t>
  </si>
  <si>
    <t>8240111</t>
  </si>
  <si>
    <t>מ.ק.מ. 314- בנק ישראל- מק"מ</t>
  </si>
  <si>
    <t>8240319</t>
  </si>
  <si>
    <t>01/03/23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</si>
  <si>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</si>
  <si>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</si>
  <si>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</si>
  <si>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</si>
  <si>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</si>
  <si>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</si>
  <si>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1024- האוצר - ממשלתית שקלית</t>
  </si>
  <si>
    <t>1175777</t>
  </si>
  <si>
    <t>06/11/22</t>
  </si>
  <si>
    <t>ממשלתי שקלי 723</t>
  </si>
  <si>
    <t>1167105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</si>
  <si>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</si>
  <si>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</si>
  <si>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</si>
  <si>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</si>
  <si>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0.125 15/02/24- ממשלת ארה"ב</t>
  </si>
  <si>
    <t>US91282CBM29</t>
  </si>
  <si>
    <t>Aaa</t>
  </si>
  <si>
    <t>Moodys</t>
  </si>
  <si>
    <t>21/02/23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</si>
  <si>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</si>
  <si>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</si>
  <si>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</si>
  <si>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</si>
  <si>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</si>
  <si>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</si>
  <si>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</si>
  <si>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</si>
  <si>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</si>
  <si>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</si>
  <si>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</si>
  <si>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</si>
  <si>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08/02/23</t>
  </si>
  <si>
    <t>בינל הנפק אגח י- בינלאומי הנפקות</t>
  </si>
  <si>
    <t>1160290</t>
  </si>
  <si>
    <t>513141879</t>
  </si>
  <si>
    <t>בנקים</t>
  </si>
  <si>
    <t>10/02/20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</si>
  <si>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</si>
  <si>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</si>
  <si>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</si>
  <si>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</si>
  <si>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</si>
  <si>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</si>
  <si>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Aaa.il</t>
  </si>
  <si>
    <t>13/04/22</t>
  </si>
  <si>
    <t>מז טפ הנ אגח 64- מזרחי טפחות הנפ</t>
  </si>
  <si>
    <t>2310555</t>
  </si>
  <si>
    <t>520032046</t>
  </si>
  <si>
    <t>23/01/23</t>
  </si>
  <si>
    <t>מז טפ הנפ אגח 57- מזרחי טפחות הנפ</t>
  </si>
  <si>
    <t>2310423</t>
  </si>
  <si>
    <t>09/09/21</t>
  </si>
  <si>
    <t>מז טפ הנפ אגח 59- מזרחי טפחות הנפ</t>
  </si>
  <si>
    <t>2310449</t>
  </si>
  <si>
    <t>05/04/22</t>
  </si>
  <si>
    <t>מז טפ הנפק   45- מזרחי טפחות הנפ</t>
  </si>
  <si>
    <t>2310217</t>
  </si>
  <si>
    <t>02/10/22</t>
  </si>
  <si>
    <t>מז טפ הנפק 51- מזרחי טפחות הנפ</t>
  </si>
  <si>
    <t>2310324</t>
  </si>
  <si>
    <t>16/12/21</t>
  </si>
  <si>
    <t>מקורות אגח 10- מקורות</t>
  </si>
  <si>
    <t>1158468</t>
  </si>
  <si>
    <t>520010869</t>
  </si>
  <si>
    <t>שרותים</t>
  </si>
  <si>
    <t>08/05/22</t>
  </si>
  <si>
    <t>מרכנתיל הנ אגח ד- מרכנתיל הנפקות</t>
  </si>
  <si>
    <t>1171305</t>
  </si>
  <si>
    <t>513686154</t>
  </si>
  <si>
    <t>02/11/22</t>
  </si>
  <si>
    <t>פועלים הנפ אג32- פועלים הנפקות</t>
  </si>
  <si>
    <t>1940535</t>
  </si>
  <si>
    <t>520032640</t>
  </si>
  <si>
    <t>13/07/22</t>
  </si>
  <si>
    <t>חשמל  אג"ח 31- חשמל</t>
  </si>
  <si>
    <t>6000285</t>
  </si>
  <si>
    <t>520000472</t>
  </si>
  <si>
    <t>אנרגיה</t>
  </si>
  <si>
    <t>Aa1.il</t>
  </si>
  <si>
    <t>12/10/22</t>
  </si>
  <si>
    <t>נתיבי הגז אג"ח ד- נתיבי הגז</t>
  </si>
  <si>
    <t>1147503</t>
  </si>
  <si>
    <t>513436394</t>
  </si>
  <si>
    <t>ilAA+</t>
  </si>
  <si>
    <t>31/05/20</t>
  </si>
  <si>
    <t>עזריאלי אג"ח ד</t>
  </si>
  <si>
    <t>1138650</t>
  </si>
  <si>
    <t>510960719</t>
  </si>
  <si>
    <t>נדלן מניב בישראל</t>
  </si>
  <si>
    <t>14/07/22</t>
  </si>
  <si>
    <t>פועלים הנפקות אגח 15- פועלים הנפקות</t>
  </si>
  <si>
    <t>1940543</t>
  </si>
  <si>
    <t>18/01/23</t>
  </si>
  <si>
    <t>ביג אגח טז</t>
  </si>
  <si>
    <t>1168442</t>
  </si>
  <si>
    <t>513623314</t>
  </si>
  <si>
    <t>ilAA</t>
  </si>
  <si>
    <t>12/04/22</t>
  </si>
  <si>
    <t>ביג אגח יז</t>
  </si>
  <si>
    <t>1168459</t>
  </si>
  <si>
    <t>גב ים אג"ח 6- גב ים</t>
  </si>
  <si>
    <t>7590128</t>
  </si>
  <si>
    <t>520001736</t>
  </si>
  <si>
    <t>15/05/22</t>
  </si>
  <si>
    <t>מבני תעשיה אגח כג- מבנה</t>
  </si>
  <si>
    <t>2260545</t>
  </si>
  <si>
    <t>520024126</t>
  </si>
  <si>
    <t>17/05/22</t>
  </si>
  <si>
    <t>מליסרון  אגח יד</t>
  </si>
  <si>
    <t>3230232</t>
  </si>
  <si>
    <t>520037789</t>
  </si>
  <si>
    <t>13/06/22</t>
  </si>
  <si>
    <t>מליסרון  אגח יט</t>
  </si>
  <si>
    <t>3230398</t>
  </si>
  <si>
    <t>מליסרון אג10- מליסרון</t>
  </si>
  <si>
    <t>3230190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</si>
  <si>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</si>
  <si>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</si>
  <si>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</si>
  <si>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</si>
  <si>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</si>
  <si>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</si>
  <si>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ריט אג"ח 4- 1 ריט</t>
  </si>
  <si>
    <t>1129899</t>
  </si>
  <si>
    <t>513821488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</si>
  <si>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</si>
  <si>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</si>
  <si>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</si>
  <si>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</si>
  <si>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</si>
  <si>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</si>
  <si>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</si>
  <si>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</si>
  <si>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</si>
  <si>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</si>
  <si>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</si>
  <si>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</si>
  <si>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</si>
  <si>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אג1- יוניברסל מוטורס (UMI)</t>
  </si>
  <si>
    <t>1141639</t>
  </si>
  <si>
    <t>05/07/20</t>
  </si>
  <si>
    <t>יוניברסל אגח ג- יוניברסל מוטורס (UMI)</t>
  </si>
  <si>
    <t>1160670</t>
  </si>
  <si>
    <t>19/10/22</t>
  </si>
  <si>
    <t>ירושלים הנפקות 13- ירושלים הנפקות</t>
  </si>
  <si>
    <t>1142512</t>
  </si>
  <si>
    <t>513682146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</si>
  <si>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</si>
  <si>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</si>
  <si>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</si>
  <si>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</si>
  <si>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</si>
  <si>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</si>
  <si>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</si>
  <si>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</si>
  <si>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</si>
  <si>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22/05/22</t>
  </si>
  <si>
    <t>סלע נדלן  אגח ד- סלע קפיטל נדל"ן</t>
  </si>
  <si>
    <t>1167147</t>
  </si>
  <si>
    <t>אלדן תחבו אגח ז- אלדן תחבורה</t>
  </si>
  <si>
    <t>1184779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</si>
  <si>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</si>
  <si>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</si>
  <si>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</si>
  <si>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</si>
  <si>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</si>
  <si>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</si>
  <si>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</si>
  <si>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08/09/22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</si>
  <si>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</si>
  <si>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</si>
  <si>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</si>
  <si>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</si>
  <si>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</si>
  <si>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</si>
  <si>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17/11/22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</si>
  <si>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</si>
  <si>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</si>
  <si>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</si>
  <si>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</si>
  <si>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</si>
  <si>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</si>
  <si>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</si>
  <si>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</si>
  <si>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</si>
  <si>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</si>
  <si>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</si>
  <si>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</si>
  <si>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</si>
  <si>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</si>
  <si>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</si>
  <si>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</si>
  <si>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</si>
  <si>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</si>
  <si>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</si>
  <si>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</si>
  <si>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07/06/22</t>
  </si>
  <si>
    <t>מימון ישיר אגח ה- מימון ישיר קב</t>
  </si>
  <si>
    <t>24/01/23</t>
  </si>
  <si>
    <t>מימון ישיר אגח ו- מימון ישיר קב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</si>
  <si>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</si>
  <si>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</si>
  <si>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</si>
  <si>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</si>
  <si>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</si>
  <si>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</si>
  <si>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</si>
  <si>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</si>
  <si>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15/12/22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</si>
  <si>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</si>
  <si>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</si>
  <si>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</si>
  <si>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</si>
  <si>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</si>
  <si>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</si>
  <si>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06/12/22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</si>
  <si>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</si>
  <si>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</si>
  <si>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</si>
  <si>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</si>
  <si>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</si>
  <si>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</si>
  <si>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שיכון ובינוי אג8- שיכון ובינוי</t>
  </si>
  <si>
    <t>1135888</t>
  </si>
  <si>
    <t>520036104</t>
  </si>
  <si>
    <t>בנייה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</si>
  <si>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</si>
  <si>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</si>
  <si>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</si>
  <si>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</si>
  <si>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</si>
  <si>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</si>
  <si>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</si>
  <si>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</si>
  <si>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</si>
  <si>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</si>
  <si>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01/12/22</t>
  </si>
  <si>
    <t>ג'י סיטי אגח יד- ג'י סיטי</t>
  </si>
  <si>
    <t>1260736</t>
  </si>
  <si>
    <t>הכשרת הישוב אגח 23- הכשרת הישוב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</si>
  <si>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</si>
  <si>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</si>
  <si>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</si>
  <si>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</si>
  <si>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</si>
  <si>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</si>
  <si>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</si>
  <si>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</si>
  <si>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</si>
  <si>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</si>
  <si>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</si>
  <si>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</si>
  <si>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</si>
  <si>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23/11/22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</si>
  <si>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</si>
  <si>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</si>
  <si>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</si>
  <si>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</si>
  <si>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</si>
  <si>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</si>
  <si>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</si>
  <si>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</si>
  <si>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</si>
  <si>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</si>
  <si>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</si>
  <si>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</si>
  <si>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</si>
  <si>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16/06/22</t>
  </si>
  <si>
    <t>לא מדורג</t>
  </si>
  <si>
    <t>ארי נדלן אגח א- ארי נדלן</t>
  </si>
  <si>
    <t>3660156</t>
  </si>
  <si>
    <t>520038332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</si>
  <si>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</si>
  <si>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</si>
  <si>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</si>
  <si>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</si>
  <si>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</si>
  <si>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</si>
  <si>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</si>
  <si>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</si>
  <si>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</si>
  <si>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</si>
  <si>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</si>
  <si>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</si>
  <si>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</si>
  <si>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</si>
  <si>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</si>
  <si>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</si>
  <si>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</si>
  <si>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</si>
  <si>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</si>
  <si>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</si>
  <si>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</si>
  <si>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27/10/22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</si>
  <si>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</si>
  <si>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</si>
  <si>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</si>
  <si>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</si>
  <si>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</si>
  <si>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</si>
  <si>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</si>
  <si>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</si>
  <si>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</si>
  <si>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</si>
  <si>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</si>
  <si>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</si>
  <si>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</si>
  <si>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</si>
  <si>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</si>
  <si>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</si>
  <si>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</si>
  <si>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</si>
  <si>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</si>
  <si>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</si>
  <si>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</si>
  <si>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</si>
  <si>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</si>
  <si>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</si>
  <si>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</si>
  <si>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דיסקונט מנפיקים אג"ח יג</t>
  </si>
  <si>
    <t>7480155</t>
  </si>
  <si>
    <t>520029935</t>
  </si>
  <si>
    <t>28/09/22</t>
  </si>
  <si>
    <t>לאומי אג"ח 180- לאומי</t>
  </si>
  <si>
    <t>6040422</t>
  </si>
  <si>
    <t>02/05/22</t>
  </si>
  <si>
    <t>לאומי מסחרי 3- לאומי</t>
  </si>
  <si>
    <t>1189364</t>
  </si>
  <si>
    <t>12/09/22</t>
  </si>
  <si>
    <t>חשמל     אגח 26- חשמל</t>
  </si>
  <si>
    <t>6000202</t>
  </si>
  <si>
    <t>פועלים הנפקות הת 16- פועלים הנפקות</t>
  </si>
  <si>
    <t>1940550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</si>
  <si>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</si>
  <si>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</si>
  <si>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</si>
  <si>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</si>
  <si>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</si>
  <si>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</si>
  <si>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</si>
  <si>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</si>
  <si>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כיל       אגח ה</t>
  </si>
  <si>
    <t>2810299</t>
  </si>
  <si>
    <t>520027830</t>
  </si>
  <si>
    <t>כימיה, גומי ופלסטיק</t>
  </si>
  <si>
    <t>19/02/23</t>
  </si>
  <si>
    <t>נפטא אגח ח- נפטא</t>
  </si>
  <si>
    <t>6430169</t>
  </si>
  <si>
    <t>520020942</t>
  </si>
  <si>
    <t>חיפושי נפט וגז</t>
  </si>
  <si>
    <t>27/04/22</t>
  </si>
  <si>
    <t>אלקטרה צריכה אגח א- אלקטרה צריכה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</si>
  <si>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</si>
  <si>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</si>
  <si>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</si>
  <si>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</si>
  <si>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</si>
  <si>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</si>
  <si>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</si>
  <si>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</si>
  <si>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</si>
  <si>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</si>
  <si>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</si>
  <si>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</si>
  <si>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</si>
  <si>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</si>
  <si>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15/02/23</t>
  </si>
  <si>
    <t>ירושלים הנ נע"מ 2- ירושלים הנפקות</t>
  </si>
  <si>
    <t>1185560</t>
  </si>
  <si>
    <t>03/04/22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</si>
  <si>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</si>
  <si>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</si>
  <si>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</si>
  <si>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</si>
  <si>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</si>
  <si>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</si>
  <si>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</si>
  <si>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</si>
  <si>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</si>
  <si>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22/03/22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</si>
  <si>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</si>
  <si>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</si>
  <si>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</si>
  <si>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</si>
  <si>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</si>
  <si>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</si>
  <si>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</si>
  <si>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</si>
  <si>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קרסו אגח א- קרסו מוטורס</t>
  </si>
  <si>
    <t>1136464</t>
  </si>
  <si>
    <t>קרסו אגח ב- קרסו מוטורס</t>
  </si>
  <si>
    <t>1139591</t>
  </si>
  <si>
    <t>אלדן תחבו אגח ט- אלדן תחבורה</t>
  </si>
  <si>
    <t>1192459</t>
  </si>
  <si>
    <t>12/01/23</t>
  </si>
  <si>
    <t>אמ.ג'יג'י אגח ב- אמ.ג'י.ג'י</t>
  </si>
  <si>
    <t>1160811</t>
  </si>
  <si>
    <t>1981143</t>
  </si>
  <si>
    <t>16/11/22</t>
  </si>
  <si>
    <t>דה זראסאי אגח ג- דה זראסאי גרופ</t>
  </si>
  <si>
    <t>1137975</t>
  </si>
  <si>
    <t>11/08/22</t>
  </si>
  <si>
    <t>טמפו משקאות אג2</t>
  </si>
  <si>
    <t>1133511</t>
  </si>
  <si>
    <t>513682625</t>
  </si>
  <si>
    <t>מזון</t>
  </si>
  <si>
    <t>08/02/22</t>
  </si>
  <si>
    <t>מגה אור נעמ 2- מגה אור</t>
  </si>
  <si>
    <t>1187830</t>
  </si>
  <si>
    <t>ממן אגח ב- ממן</t>
  </si>
  <si>
    <t>2380046</t>
  </si>
  <si>
    <t>520036435</t>
  </si>
  <si>
    <t>08/03/22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</si>
  <si>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</si>
  <si>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</si>
  <si>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</si>
  <si>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</si>
  <si>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</si>
  <si>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</si>
  <si>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אלון רבוע אגח ד- אלון רבוע כחול</t>
  </si>
  <si>
    <t>1139583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</si>
  <si>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</si>
  <si>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</si>
  <si>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</si>
  <si>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</si>
  <si>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</si>
  <si>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</si>
  <si>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</si>
  <si>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</si>
  <si>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</si>
  <si>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</si>
  <si>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</si>
  <si>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</si>
  <si>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</si>
  <si>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</si>
  <si>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</si>
  <si>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</si>
  <si>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</si>
  <si>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הרץ פרופר אגח ב- הרץ פרופרטיס</t>
  </si>
  <si>
    <t>1184753</t>
  </si>
  <si>
    <t>1957081</t>
  </si>
  <si>
    <t>ויקטורי   אגח א- דל סחירות מרווח הוגן- ויקטורי</t>
  </si>
  <si>
    <t>1136126</t>
  </si>
  <si>
    <t>514068980</t>
  </si>
  <si>
    <t>נאוי אגח ה- נאוי</t>
  </si>
  <si>
    <t>2080257</t>
  </si>
  <si>
    <t>520036070</t>
  </si>
  <si>
    <t>16/02/23</t>
  </si>
  <si>
    <t>סלקום אגח יב- סלקום</t>
  </si>
  <si>
    <t>1143080</t>
  </si>
  <si>
    <t>511930125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</si>
  <si>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</si>
  <si>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</si>
  <si>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</si>
  <si>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</si>
  <si>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</si>
  <si>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</si>
  <si>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</si>
  <si>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</si>
  <si>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</si>
  <si>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</si>
  <si>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</si>
  <si>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</si>
  <si>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</si>
  <si>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</si>
  <si>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</si>
  <si>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</si>
  <si>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</si>
  <si>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</si>
  <si>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</si>
  <si>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</si>
  <si>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4220349</t>
  </si>
  <si>
    <t>אפקון החזקות אג"ח א- אפקון החזקות</t>
  </si>
  <si>
    <t>5780135</t>
  </si>
  <si>
    <t>520033473</t>
  </si>
  <si>
    <t>20/01/20</t>
  </si>
  <si>
    <t>מלרן  אגח ד- מלרן פרוייקטים</t>
  </si>
  <si>
    <t>1186865</t>
  </si>
  <si>
    <t>514097591</t>
  </si>
  <si>
    <t>06/06/22</t>
  </si>
  <si>
    <t>מלרן אגח ג- מלרן פרוייקטים</t>
  </si>
  <si>
    <t>1180058</t>
  </si>
  <si>
    <t>30/12/21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</si>
  <si>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</si>
  <si>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</si>
  <si>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</si>
  <si>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</si>
  <si>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</si>
  <si>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</si>
  <si>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</si>
  <si>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אג2- פתאל החזקות</t>
  </si>
  <si>
    <t>512607888</t>
  </si>
  <si>
    <t>מלונאות ותיירות</t>
  </si>
  <si>
    <t>פתאל החזקות אגח ג- פתאל החזקות</t>
  </si>
  <si>
    <t>1161785</t>
  </si>
  <si>
    <t>07/12/22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</si>
  <si>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</si>
  <si>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</si>
  <si>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</si>
  <si>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</si>
  <si>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</si>
  <si>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</si>
  <si>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</si>
  <si>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1840550</t>
  </si>
  <si>
    <t>26/12/22</t>
  </si>
  <si>
    <t>דלק קב אגח לז- דלק קבוצה</t>
  </si>
  <si>
    <t>1192889</t>
  </si>
  <si>
    <t>520044322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</si>
  <si>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</si>
  <si>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</si>
  <si>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</si>
  <si>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</si>
  <si>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</si>
  <si>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</si>
  <si>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</si>
  <si>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</si>
  <si>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</si>
  <si>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</si>
  <si>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אול-יר    אגח ה- אול-יר</t>
  </si>
  <si>
    <t>1143304</t>
  </si>
  <si>
    <t>1841580</t>
  </si>
  <si>
    <t>04/12/19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</si>
  <si>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</si>
  <si>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</si>
  <si>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</si>
  <si>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</si>
  <si>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</si>
  <si>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</si>
  <si>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</si>
  <si>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</si>
  <si>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</si>
  <si>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</si>
  <si>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</si>
  <si>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</si>
  <si>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29/11/22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</si>
  <si>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</si>
  <si>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</si>
  <si>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</si>
  <si>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</si>
  <si>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</si>
  <si>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12/05/22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</si>
  <si>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</si>
  <si>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</si>
  <si>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</si>
  <si>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</si>
  <si>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</si>
  <si>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</si>
  <si>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</si>
  <si>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</si>
  <si>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</si>
  <si>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</si>
  <si>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23/11/21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</si>
  <si>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</si>
  <si>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</si>
  <si>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</si>
  <si>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</si>
  <si>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</si>
  <si>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</si>
  <si>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12/06/18</t>
  </si>
  <si>
    <t>גאון אחזקות אגח ג- גאון אחזקות</t>
  </si>
  <si>
    <t>512623950</t>
  </si>
  <si>
    <t>מתכת ומוצרי בניה</t>
  </si>
  <si>
    <t>08/12/22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</si>
  <si>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</si>
  <si>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</si>
  <si>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</si>
  <si>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</si>
  <si>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</si>
  <si>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</si>
  <si>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חנן מור אגח יג- חנן מור</t>
  </si>
  <si>
    <t>1181502</t>
  </si>
  <si>
    <t>07/02/23</t>
  </si>
  <si>
    <t>חנן מור אגח יד- חנן מור</t>
  </si>
  <si>
    <t>1181510</t>
  </si>
  <si>
    <t>08/11/21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</si>
  <si>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</si>
  <si>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</si>
  <si>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</si>
  <si>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</si>
  <si>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</si>
  <si>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</si>
  <si>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</si>
  <si>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</si>
  <si>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</si>
  <si>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</si>
  <si>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</si>
  <si>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</si>
  <si>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</si>
  <si>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</si>
  <si>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</si>
  <si>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</si>
  <si>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</si>
  <si>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</si>
  <si>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</si>
  <si>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</si>
  <si>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</si>
  <si>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</si>
  <si>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</si>
  <si>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</si>
  <si>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</si>
  <si>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</si>
  <si>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</si>
  <si>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</si>
  <si>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רוטשטיין  אגח י- רוטשטיין</t>
  </si>
  <si>
    <t>5390273</t>
  </si>
  <si>
    <t>520039959</t>
  </si>
  <si>
    <t>20/07/22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</si>
  <si>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</si>
  <si>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</si>
  <si>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</si>
  <si>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</si>
  <si>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</si>
  <si>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אג1- ישראמקו יהש</t>
  </si>
  <si>
    <t>2320174</t>
  </si>
  <si>
    <t>550010003</t>
  </si>
  <si>
    <t>21/11/22</t>
  </si>
  <si>
    <t>דלק תמלוגים אג"ח א- תומר אנרגיה</t>
  </si>
  <si>
    <t>1147479</t>
  </si>
  <si>
    <t>514837111</t>
  </si>
  <si>
    <t>08/07/20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</si>
  <si>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</si>
  <si>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</si>
  <si>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</si>
  <si>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</si>
  <si>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</si>
  <si>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</si>
  <si>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03/02/22</t>
  </si>
  <si>
    <t>בזן אג"ח 6- בתי זיקוק</t>
  </si>
  <si>
    <t>2590396</t>
  </si>
  <si>
    <t>520036658</t>
  </si>
  <si>
    <t>27/11/22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</si>
  <si>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</si>
  <si>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</si>
  <si>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</si>
  <si>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</si>
  <si>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</si>
  <si>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</si>
  <si>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</si>
  <si>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</si>
  <si>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</si>
  <si>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</si>
  <si>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</si>
  <si>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</si>
  <si>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</si>
  <si>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</si>
  <si>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</si>
  <si>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</si>
  <si>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</si>
  <si>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</si>
  <si>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</si>
  <si>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</si>
  <si>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</si>
  <si>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</si>
  <si>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</si>
  <si>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A2</t>
  </si>
  <si>
    <t>LUMIIT 5.125 27/07/27- לאומי</t>
  </si>
  <si>
    <t>IL0060406878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</si>
  <si>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</si>
  <si>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</si>
  <si>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</si>
  <si>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</si>
  <si>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</si>
  <si>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</si>
  <si>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</si>
  <si>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</si>
  <si>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</si>
  <si>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</si>
  <si>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</si>
  <si>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</si>
  <si>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</si>
  <si>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</si>
  <si>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</si>
  <si>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</si>
  <si>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</si>
  <si>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</si>
  <si>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</si>
  <si>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</si>
  <si>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</si>
  <si>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</si>
  <si>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</si>
  <si>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</si>
  <si>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</si>
  <si>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</si>
  <si>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</si>
  <si>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</si>
  <si>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A1</t>
  </si>
  <si>
    <t>British Airways 2.9 15/03/35- British Airways</t>
  </si>
  <si>
    <t>US11042CAA80</t>
  </si>
  <si>
    <t>5288</t>
  </si>
  <si>
    <t>Airlines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</si>
  <si>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</si>
  <si>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</si>
  <si>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</si>
  <si>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</si>
  <si>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</si>
  <si>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</si>
  <si>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</si>
  <si>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</si>
  <si>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</si>
  <si>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</si>
  <si>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</si>
  <si>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</si>
  <si>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</si>
  <si>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</si>
  <si>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</si>
  <si>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</si>
  <si>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</si>
  <si>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</si>
  <si>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</si>
  <si>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</si>
  <si>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</si>
  <si>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</si>
  <si>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</si>
  <si>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</si>
  <si>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</si>
  <si>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</si>
  <si>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</si>
  <si>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</si>
  <si>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</si>
  <si>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</si>
  <si>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</si>
  <si>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</si>
  <si>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</si>
  <si>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</si>
  <si>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</si>
  <si>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</si>
  <si>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</si>
  <si>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</si>
  <si>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</si>
  <si>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</si>
  <si>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</si>
  <si>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</si>
  <si>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</si>
  <si>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</si>
  <si>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</si>
  <si>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</si>
  <si>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</si>
  <si>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</si>
  <si>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</si>
  <si>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</si>
  <si>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</si>
  <si>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</si>
  <si>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</si>
  <si>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</si>
  <si>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</si>
  <si>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</si>
  <si>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</si>
  <si>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</si>
  <si>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</si>
  <si>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</si>
  <si>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</si>
  <si>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</si>
  <si>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ATRSAV 2.625 05/09/27- ATRIUM</t>
  </si>
  <si>
    <t>XS2294495838</t>
  </si>
  <si>
    <t>4595</t>
  </si>
  <si>
    <t>Other</t>
  </si>
  <si>
    <t>B1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</si>
  <si>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</si>
  <si>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</si>
  <si>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</si>
  <si>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</si>
  <si>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</si>
  <si>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</si>
  <si>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</si>
  <si>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</si>
  <si>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</si>
  <si>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</si>
  <si>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</si>
  <si>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</si>
  <si>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</si>
  <si>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</si>
  <si>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</si>
  <si>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</si>
  <si>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</si>
  <si>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</si>
  <si>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</si>
  <si>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</si>
  <si>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</si>
  <si>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</si>
  <si>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</si>
  <si>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</si>
  <si>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</si>
  <si>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</si>
  <si>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</si>
  <si>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</si>
  <si>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</si>
  <si>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</si>
  <si>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</si>
  <si>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</si>
  <si>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</si>
  <si>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</si>
  <si>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</si>
  <si>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</si>
  <si>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</si>
  <si>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</si>
  <si>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</si>
  <si>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</si>
  <si>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</si>
  <si>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</si>
  <si>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</si>
  <si>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</si>
  <si>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</si>
  <si>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</si>
  <si>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</si>
  <si>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</si>
  <si>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</si>
  <si>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</si>
  <si>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</si>
  <si>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</si>
  <si>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</si>
  <si>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</si>
  <si>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</si>
  <si>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</si>
  <si>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</si>
  <si>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</si>
  <si>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</si>
  <si>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</si>
  <si>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520003781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</si>
  <si>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</si>
  <si>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</si>
  <si>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</si>
  <si>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</si>
  <si>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</si>
  <si>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</si>
  <si>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</si>
  <si>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</si>
  <si>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</si>
  <si>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</si>
  <si>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</si>
  <si>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</si>
  <si>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</si>
  <si>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</si>
  <si>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</si>
  <si>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</si>
  <si>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</si>
  <si>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</si>
  <si>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</si>
  <si>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</si>
  <si>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</si>
  <si>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</si>
  <si>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</si>
  <si>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</si>
  <si>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</si>
  <si>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</si>
  <si>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</si>
  <si>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</si>
  <si>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</si>
  <si>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</si>
  <si>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</si>
  <si>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</si>
  <si>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</si>
  <si>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</si>
  <si>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</si>
  <si>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</si>
  <si>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</si>
  <si>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</si>
  <si>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</si>
  <si>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</si>
  <si>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</si>
  <si>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</si>
  <si>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</si>
  <si>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</si>
  <si>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</si>
  <si>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</si>
  <si>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</si>
  <si>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</si>
  <si>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</si>
  <si>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</si>
  <si>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</si>
  <si>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</si>
  <si>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</si>
  <si>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</si>
  <si>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</si>
  <si>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</si>
  <si>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</si>
  <si>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</si>
  <si>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</si>
  <si>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</si>
  <si>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</si>
  <si>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</si>
  <si>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</si>
  <si>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</si>
  <si>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</si>
  <si>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</si>
  <si>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</si>
  <si>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</si>
  <si>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</si>
  <si>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</si>
  <si>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</si>
  <si>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</si>
  <si>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</si>
  <si>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</si>
  <si>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</si>
  <si>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</si>
  <si>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</si>
  <si>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</si>
  <si>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</si>
  <si>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</si>
  <si>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</si>
  <si>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</si>
  <si>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</si>
  <si>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</si>
  <si>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</si>
  <si>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</si>
  <si>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</si>
  <si>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</si>
  <si>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</si>
  <si>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</si>
  <si>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</si>
  <si>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</si>
  <si>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</si>
  <si>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</si>
  <si>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</si>
  <si>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</si>
  <si>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</si>
  <si>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</si>
  <si>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</si>
  <si>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</si>
  <si>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</si>
  <si>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</si>
  <si>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</si>
  <si>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</si>
  <si>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</si>
  <si>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</si>
  <si>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</si>
  <si>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</si>
  <si>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</si>
  <si>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</si>
  <si>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</si>
  <si>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</si>
  <si>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</si>
  <si>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</si>
  <si>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</si>
  <si>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</si>
  <si>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</si>
  <si>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</si>
  <si>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</si>
  <si>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</si>
  <si>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</si>
  <si>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</si>
  <si>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</si>
  <si>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</si>
  <si>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</si>
  <si>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</si>
  <si>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</si>
  <si>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</si>
  <si>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</si>
  <si>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</si>
  <si>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</si>
  <si>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</si>
  <si>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</si>
  <si>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</si>
  <si>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</si>
  <si>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</si>
  <si>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</si>
  <si>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</si>
  <si>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</si>
  <si>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</si>
  <si>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</si>
  <si>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</si>
  <si>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</si>
  <si>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</si>
  <si>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</si>
  <si>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</si>
  <si>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</si>
  <si>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</si>
  <si>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</si>
  <si>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</si>
  <si>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</si>
  <si>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</si>
  <si>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</si>
  <si>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</si>
  <si>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</si>
  <si>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</si>
  <si>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</si>
  <si>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</si>
  <si>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</si>
  <si>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</si>
  <si>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</si>
  <si>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</si>
  <si>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</si>
  <si>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</si>
  <si>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</si>
  <si>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</si>
  <si>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</si>
  <si>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</si>
  <si>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</si>
  <si>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</si>
  <si>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</si>
  <si>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</si>
  <si>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</si>
  <si>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</si>
  <si>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</si>
  <si>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</si>
  <si>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</si>
  <si>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</si>
  <si>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</si>
  <si>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</si>
  <si>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</si>
  <si>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</si>
  <si>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</si>
  <si>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</si>
  <si>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</si>
  <si>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</si>
  <si>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</si>
  <si>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</si>
  <si>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</si>
  <si>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</si>
  <si>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</si>
  <si>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</si>
  <si>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</si>
  <si>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</si>
  <si>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</si>
  <si>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</si>
  <si>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</si>
  <si>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</si>
  <si>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</si>
  <si>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</si>
  <si>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</si>
  <si>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</si>
  <si>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</si>
  <si>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</si>
  <si>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</si>
  <si>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</si>
  <si>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</si>
  <si>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</si>
  <si>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</si>
  <si>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</si>
  <si>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</si>
  <si>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</si>
  <si>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</si>
  <si>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</si>
  <si>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</si>
  <si>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</si>
  <si>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</si>
  <si>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</si>
  <si>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</si>
  <si>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</si>
  <si>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</si>
  <si>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</si>
  <si>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</si>
  <si>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</si>
  <si>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</si>
  <si>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</si>
  <si>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</si>
  <si>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</si>
  <si>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</si>
  <si>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</si>
  <si>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</si>
  <si>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</si>
  <si>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</si>
  <si>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</si>
  <si>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</si>
  <si>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</si>
  <si>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</si>
  <si>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</si>
  <si>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</si>
  <si>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</si>
  <si>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</si>
  <si>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</si>
  <si>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</si>
  <si>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</si>
  <si>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</si>
  <si>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</si>
  <si>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</si>
  <si>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</si>
  <si>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</si>
  <si>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</si>
  <si>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</si>
  <si>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</si>
  <si>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</si>
  <si>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</si>
  <si>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</si>
  <si>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</si>
  <si>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</si>
  <si>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</si>
  <si>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</si>
  <si>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</si>
  <si>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</si>
  <si>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</si>
  <si>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</si>
  <si>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</si>
  <si>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</si>
  <si>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</si>
  <si>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</si>
  <si>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</si>
  <si>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</si>
  <si>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</si>
  <si>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</si>
  <si>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</si>
  <si>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</si>
  <si>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</si>
  <si>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</si>
  <si>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</si>
  <si>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</si>
  <si>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</si>
  <si>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</si>
  <si>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</si>
  <si>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</si>
  <si>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</si>
  <si>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</si>
  <si>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</si>
  <si>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</si>
  <si>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</si>
  <si>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</si>
  <si>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</si>
  <si>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</si>
  <si>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</si>
  <si>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</si>
  <si>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</si>
  <si>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</si>
  <si>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</si>
  <si>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</si>
  <si>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</si>
  <si>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</si>
  <si>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</si>
  <si>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</si>
  <si>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</si>
  <si>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</si>
  <si>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</si>
  <si>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</si>
  <si>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NYSE</t>
  </si>
  <si>
    <t>1564</t>
  </si>
  <si>
    <t>INMODE- INMODEMD</t>
  </si>
  <si>
    <t>IL0011595993</t>
  </si>
  <si>
    <t>5297</t>
  </si>
  <si>
    <t>Health Care Equip &amp; Services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</si>
  <si>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</si>
  <si>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</si>
  <si>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</si>
  <si>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</si>
  <si>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</si>
  <si>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</si>
  <si>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</si>
  <si>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</si>
  <si>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</si>
  <si>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</si>
  <si>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</si>
  <si>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</si>
  <si>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</si>
  <si>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</si>
  <si>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</si>
  <si>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</si>
  <si>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</si>
  <si>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</si>
  <si>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</si>
  <si>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</si>
  <si>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</si>
  <si>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</si>
  <si>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</si>
  <si>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</si>
  <si>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</si>
  <si>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</si>
  <si>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</si>
  <si>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</si>
  <si>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</si>
  <si>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</si>
  <si>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</si>
  <si>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</si>
  <si>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</si>
  <si>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</si>
  <si>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</si>
  <si>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</si>
  <si>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</si>
  <si>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</si>
  <si>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</si>
  <si>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</si>
  <si>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</si>
  <si>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</si>
  <si>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</si>
  <si>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</si>
  <si>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</si>
  <si>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</si>
  <si>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</si>
  <si>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</si>
  <si>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</si>
  <si>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</si>
  <si>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</si>
  <si>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</si>
  <si>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</si>
  <si>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</si>
  <si>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</si>
  <si>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</si>
  <si>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</si>
  <si>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</si>
  <si>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</si>
  <si>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</si>
  <si>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</si>
  <si>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</si>
  <si>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</si>
  <si>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</si>
  <si>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</si>
  <si>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</si>
  <si>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</si>
  <si>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</si>
  <si>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</si>
  <si>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</si>
  <si>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</si>
  <si>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</si>
  <si>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</si>
  <si>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</si>
  <si>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</si>
  <si>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</si>
  <si>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</si>
  <si>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</si>
  <si>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</si>
  <si>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</si>
  <si>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</si>
  <si>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</si>
  <si>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</si>
  <si>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</si>
  <si>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</si>
  <si>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</si>
  <si>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</si>
  <si>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</si>
  <si>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</si>
  <si>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</si>
  <si>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</si>
  <si>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</si>
  <si>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200 -XPM3 - 15/06/23</t>
  </si>
  <si>
    <t>BBG0142S1102</t>
  </si>
  <si>
    <t>DAX - GXM3 - 16/06/23</t>
  </si>
  <si>
    <t>DE000C6LWLR5</t>
  </si>
  <si>
    <t>DJIA  MINI-DMM3-16/06/23</t>
  </si>
  <si>
    <t>BBG0183YHV15</t>
  </si>
  <si>
    <t>EURO STOXX 50 -VGM3 16/06/2023</t>
  </si>
  <si>
    <t>DE000C6EV128</t>
  </si>
  <si>
    <t>FTSE 100 - Z M3 - 16/06/23</t>
  </si>
  <si>
    <t>GB00K6ZJVX49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</si>
  <si>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</si>
  <si>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</si>
  <si>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</si>
  <si>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</si>
  <si>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</si>
  <si>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</si>
  <si>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</si>
  <si>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</si>
  <si>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</si>
  <si>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</si>
  <si>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-HIJ3 - 27/04/2023</t>
  </si>
  <si>
    <t>BBG01C65KK98</t>
  </si>
  <si>
    <t>S&amp;P500 E-MINI -ESM3-16/06/23</t>
  </si>
  <si>
    <t>BBG011BQCMW9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</si>
  <si>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</si>
  <si>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</si>
  <si>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</si>
  <si>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</si>
  <si>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</si>
  <si>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</si>
  <si>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</si>
  <si>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</si>
  <si>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</si>
  <si>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</si>
  <si>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</si>
  <si>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</si>
  <si>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</si>
  <si>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</si>
  <si>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</si>
  <si>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</si>
  <si>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</si>
  <si>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</si>
  <si>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</si>
  <si>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</si>
  <si>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</si>
  <si>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</si>
  <si>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</si>
  <si>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</si>
  <si>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</si>
  <si>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</si>
  <si>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</si>
  <si>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</si>
  <si>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</si>
  <si>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</si>
  <si>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</si>
  <si>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</si>
  <si>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</si>
  <si>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</si>
  <si>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</si>
  <si>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</si>
  <si>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</si>
  <si>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</si>
  <si>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</si>
  <si>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</si>
  <si>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</si>
  <si>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</si>
  <si>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</si>
  <si>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</si>
  <si>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</si>
  <si>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</si>
  <si>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</si>
  <si>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</si>
  <si>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</si>
  <si>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</si>
  <si>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</si>
  <si>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</si>
  <si>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</si>
  <si>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</si>
  <si>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</si>
  <si>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</si>
  <si>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</si>
  <si>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16/01/22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</si>
  <si>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</si>
  <si>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</si>
  <si>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</si>
  <si>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</si>
  <si>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</si>
  <si>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</si>
  <si>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</si>
  <si>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</si>
  <si>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</si>
  <si>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</si>
  <si>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</si>
  <si>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</si>
  <si>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</si>
  <si>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</si>
  <si>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</si>
  <si>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</si>
  <si>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</si>
  <si>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5.2% 2/5/23- מזרחי טפחות</t>
  </si>
  <si>
    <t>96055</t>
  </si>
  <si>
    <t>פיקדון דולרי 5.5% 10/04/23- מזרחי טפחות</t>
  </si>
  <si>
    <t>96054</t>
  </si>
  <si>
    <t>פיקדון דולרי 5.5% 2/6/23- מזרחי טפחות</t>
  </si>
  <si>
    <t>96056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</si>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</sst>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D39" sqref="A1:AJ5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53487.304638622067</v>
      </c>
      <c r="D11" s="76">
        <f>C11/$C$42</f>
        <v>9.7379294012308229E-2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95750.602886324996</v>
      </c>
      <c r="D13" s="78">
        <f t="shared" ref="D13:D22" si="0">C13/$C$42</f>
        <v>0.17432409752781697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14527.619686381584</v>
      </c>
      <c r="D15" s="78">
        <f t="shared" si="0"/>
        <v>2.6449067835765117E-2</v>
      </c>
    </row>
    <row r="16" spans="1:36">
      <c r="A16" s="10" t="s">
        <v>13</v>
      </c>
      <c r="B16" s="70" t="s">
        <v>19</v>
      </c>
      <c r="C16" s="77">
        <v>198030.05689056707</v>
      </c>
      <c r="D16" s="78">
        <f t="shared" si="0"/>
        <v>0.3605346588972827</v>
      </c>
    </row>
    <row r="17" spans="1:4">
      <c r="A17" s="10" t="s">
        <v>13</v>
      </c>
      <c r="B17" s="70" t="s">
        <v>195</v>
      </c>
      <c r="C17" s="77">
        <v>161009.15545737999</v>
      </c>
      <c r="D17" s="78">
        <f t="shared" si="0"/>
        <v>0.29313419313031153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35.0020472</v>
      </c>
      <c r="D19" s="78">
        <f t="shared" si="0"/>
        <v>6.3724928155387009E-5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8541.7841494257245</v>
      </c>
      <c r="D21" s="78">
        <f t="shared" si="0"/>
        <v>1.5551221279450703E-2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412.553080255</v>
      </c>
      <c r="D26" s="78">
        <f t="shared" si="1"/>
        <v>7.5109650727896529E-4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3.6937335E-3</v>
      </c>
      <c r="D29" s="78">
        <f t="shared" si="1"/>
        <v>6.7248324238773734E-9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5113.2174368625001</v>
      </c>
      <c r="D34" s="78">
        <f t="shared" si="1"/>
        <v>9.3091530316813855E-3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12360.438941496001</v>
      </c>
      <c r="D37" s="78">
        <f t="shared" si="1"/>
        <v>2.2503486125116719E-2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549267.73890824837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120</v>
      </c>
      <c r="D48">
        <v>2.4159000000000002</v>
      </c>
    </row>
    <row r="49" spans="3:4">
      <c r="C49" t="s">
        <v>200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53487.304638622067</v>
      </c>
      <c r="K11" s="76">
        <f>J11/$J$11</f>
        <v>1</v>
      </c>
      <c r="L11" s="76">
        <f>J11/'סכום נכסי הקרן'!$C$42</f>
        <v>9.7379294012308229E-2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53487.304638622067</v>
      </c>
      <c r="K12" s="80">
        <f t="shared" ref="K12:K35" si="0">J12/$J$11</f>
        <v>1</v>
      </c>
      <c r="L12" s="80">
        <f>J12/'סכום נכסי הקרן'!$C$42</f>
        <v>9.7379294012308229E-2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31316.758900000063</v>
      </c>
      <c r="K13" s="80">
        <f t="shared" si="0"/>
        <v>0.58549891626782191</v>
      </c>
      <c r="L13" s="80">
        <f>J13/'סכום נכסי הקרן'!$C$42</f>
        <v>5.701547111113206E-2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34316.62131-2999.86240999994</f>
        <v>31316.758900000063</v>
      </c>
      <c r="K14" s="78">
        <f t="shared" si="0"/>
        <v>0.58549891626782191</v>
      </c>
      <c r="L14" s="78">
        <f>J14/'סכום נכסי הקרן'!$C$42</f>
        <v>5.701547111113206E-2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22170.545738622</v>
      </c>
      <c r="K15" s="80">
        <f t="shared" si="0"/>
        <v>0.41450108373217803</v>
      </c>
      <c r="L15" s="80">
        <f>J15/'סכום נכסי הקרן'!$C$42</f>
        <v>4.0363822901176155E-2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3430.590519202</v>
      </c>
      <c r="K16" s="78">
        <f t="shared" si="0"/>
        <v>6.4138407092677499E-2</v>
      </c>
      <c r="L16" s="78">
        <f>J16/'סכום נכסי הקרן'!$C$42</f>
        <v>6.2457528017589581E-3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18619.821711000001</v>
      </c>
      <c r="K17" s="78">
        <f t="shared" si="0"/>
        <v>0.34811665752839255</v>
      </c>
      <c r="L17" s="78">
        <f>J17/'סכום נכסי הקרן'!$C$42</f>
        <v>3.3899354344039352E-2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48.164638668000002</v>
      </c>
      <c r="K18" s="78">
        <f t="shared" si="0"/>
        <v>9.0048730242468268E-4</v>
      </c>
      <c r="L18" s="78">
        <f>J18/'סכום נכסי הקרן'!$C$42</f>
        <v>8.7688817777163483E-5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2.59276236</v>
      </c>
      <c r="K19" s="78">
        <f t="shared" si="0"/>
        <v>4.8474350642971463E-5</v>
      </c>
      <c r="L19" s="78">
        <f>J19/'סכום נכסי הקרן'!$C$42</f>
        <v>4.7203980433176403E-6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69.376107391999994</v>
      </c>
      <c r="K20" s="78">
        <f t="shared" si="0"/>
        <v>1.2970574580403319E-3</v>
      </c>
      <c r="L20" s="78">
        <f>J20/'סכום נכסי הקרן'!$C$42</f>
        <v>1.2630653955736663E-4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0.46</v>
      </c>
      <c r="I11" s="7"/>
      <c r="J11" s="7"/>
      <c r="K11" s="76">
        <v>4.3900000000000002E-2</v>
      </c>
      <c r="L11" s="75">
        <v>96588866</v>
      </c>
      <c r="M11" s="7"/>
      <c r="N11" s="75">
        <v>0</v>
      </c>
      <c r="O11" s="75">
        <v>95750.602886324996</v>
      </c>
      <c r="P11" s="7"/>
      <c r="Q11" s="76">
        <v>1</v>
      </c>
      <c r="R11" s="76">
        <v>0.1734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0.46</v>
      </c>
      <c r="K12" s="80">
        <v>4.3900000000000002E-2</v>
      </c>
      <c r="L12" s="81">
        <v>96288866</v>
      </c>
      <c r="N12" s="81">
        <v>0</v>
      </c>
      <c r="O12" s="81">
        <v>94708.381847700002</v>
      </c>
      <c r="Q12" s="80">
        <v>0.98909999999999998</v>
      </c>
      <c r="R12" s="80">
        <v>0.17150000000000001</v>
      </c>
    </row>
    <row r="13" spans="2:53">
      <c r="B13" s="79" t="s">
        <v>228</v>
      </c>
      <c r="C13" s="16"/>
      <c r="D13" s="16"/>
      <c r="H13" s="81">
        <v>1.3</v>
      </c>
      <c r="K13" s="80">
        <v>1.0800000000000001E-2</v>
      </c>
      <c r="L13" s="81">
        <v>550000</v>
      </c>
      <c r="N13" s="81">
        <v>0</v>
      </c>
      <c r="O13" s="81">
        <v>788.81</v>
      </c>
      <c r="Q13" s="80">
        <v>8.2000000000000007E-3</v>
      </c>
      <c r="R13" s="80">
        <v>1.4E-3</v>
      </c>
    </row>
    <row r="14" spans="2:53">
      <c r="B14" s="79" t="s">
        <v>229</v>
      </c>
      <c r="C14" s="16"/>
      <c r="D14" s="16"/>
      <c r="H14" s="81">
        <v>1.3</v>
      </c>
      <c r="K14" s="80">
        <v>1.0800000000000001E-2</v>
      </c>
      <c r="L14" s="81">
        <v>550000</v>
      </c>
      <c r="N14" s="81">
        <v>0</v>
      </c>
      <c r="O14" s="81">
        <v>788.81</v>
      </c>
      <c r="Q14" s="80">
        <v>8.2000000000000007E-3</v>
      </c>
      <c r="R14" s="80">
        <v>1.4E-3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550000</v>
      </c>
      <c r="M15" s="77">
        <v>143.41999999999999</v>
      </c>
      <c r="N15" s="77">
        <v>0</v>
      </c>
      <c r="O15" s="77">
        <v>788.81</v>
      </c>
      <c r="P15" s="78">
        <v>0</v>
      </c>
      <c r="Q15" s="78">
        <v>8.2000000000000007E-3</v>
      </c>
      <c r="R15" s="78">
        <v>1.4E-3</v>
      </c>
    </row>
    <row r="16" spans="2:53">
      <c r="B16" s="79" t="s">
        <v>234</v>
      </c>
      <c r="C16" s="16"/>
      <c r="D16" s="16"/>
      <c r="H16" s="81">
        <v>0.45</v>
      </c>
      <c r="K16" s="80">
        <v>4.4200000000000003E-2</v>
      </c>
      <c r="L16" s="81">
        <v>95738866</v>
      </c>
      <c r="N16" s="81">
        <v>0</v>
      </c>
      <c r="O16" s="81">
        <v>93919.571847700005</v>
      </c>
      <c r="Q16" s="80">
        <v>0.98089999999999999</v>
      </c>
      <c r="R16" s="80">
        <v>0.1701</v>
      </c>
    </row>
    <row r="17" spans="2:18">
      <c r="B17" s="79" t="s">
        <v>235</v>
      </c>
      <c r="C17" s="16"/>
      <c r="D17" s="16"/>
      <c r="H17" s="81">
        <v>0.46</v>
      </c>
      <c r="K17" s="80">
        <v>4.4299999999999999E-2</v>
      </c>
      <c r="L17" s="81">
        <v>69639181</v>
      </c>
      <c r="N17" s="81">
        <v>0</v>
      </c>
      <c r="O17" s="81">
        <v>68233.882815699995</v>
      </c>
      <c r="Q17" s="80">
        <v>0.71260000000000001</v>
      </c>
      <c r="R17" s="80">
        <v>0.1236</v>
      </c>
    </row>
    <row r="18" spans="2:18">
      <c r="B18" t="s">
        <v>236</v>
      </c>
      <c r="C18" t="s">
        <v>237</v>
      </c>
      <c r="D18" t="s">
        <v>100</v>
      </c>
      <c r="E18" t="s">
        <v>232</v>
      </c>
      <c r="G18" t="s">
        <v>238</v>
      </c>
      <c r="H18" s="77">
        <v>0.44</v>
      </c>
      <c r="I18" t="s">
        <v>102</v>
      </c>
      <c r="J18" s="78">
        <v>0</v>
      </c>
      <c r="K18" s="78">
        <v>4.4999999999999998E-2</v>
      </c>
      <c r="L18" s="77">
        <v>18931000</v>
      </c>
      <c r="M18" s="77">
        <v>98.1</v>
      </c>
      <c r="N18" s="77">
        <v>0</v>
      </c>
      <c r="O18" s="77">
        <v>18571.311000000002</v>
      </c>
      <c r="P18" s="78">
        <v>1.5E-3</v>
      </c>
      <c r="Q18" s="78">
        <v>0.19400000000000001</v>
      </c>
      <c r="R18" s="78">
        <v>3.3599999999999998E-2</v>
      </c>
    </row>
    <row r="19" spans="2:18">
      <c r="B19" t="s">
        <v>239</v>
      </c>
      <c r="C19" t="s">
        <v>240</v>
      </c>
      <c r="D19" t="s">
        <v>100</v>
      </c>
      <c r="E19" t="s">
        <v>232</v>
      </c>
      <c r="G19" t="s">
        <v>238</v>
      </c>
      <c r="H19" s="77">
        <v>0.53</v>
      </c>
      <c r="I19" t="s">
        <v>102</v>
      </c>
      <c r="J19" s="78">
        <v>0</v>
      </c>
      <c r="K19" s="78">
        <v>4.5400000000000003E-2</v>
      </c>
      <c r="L19" s="77">
        <v>5462000</v>
      </c>
      <c r="M19" s="77">
        <v>97.67</v>
      </c>
      <c r="N19" s="77">
        <v>0</v>
      </c>
      <c r="O19" s="77">
        <v>5334.7353999999996</v>
      </c>
      <c r="P19" s="78">
        <v>4.0000000000000002E-4</v>
      </c>
      <c r="Q19" s="78">
        <v>5.57E-2</v>
      </c>
      <c r="R19" s="78">
        <v>9.7000000000000003E-3</v>
      </c>
    </row>
    <row r="20" spans="2:18">
      <c r="B20" t="s">
        <v>241</v>
      </c>
      <c r="C20" t="s">
        <v>242</v>
      </c>
      <c r="D20" t="s">
        <v>100</v>
      </c>
      <c r="E20" t="s">
        <v>232</v>
      </c>
      <c r="G20" t="s">
        <v>243</v>
      </c>
      <c r="H20" s="77">
        <v>0.68</v>
      </c>
      <c r="I20" t="s">
        <v>102</v>
      </c>
      <c r="J20" s="78">
        <v>0</v>
      </c>
      <c r="K20" s="78">
        <v>4.5900000000000003E-2</v>
      </c>
      <c r="L20" s="77">
        <v>6188181</v>
      </c>
      <c r="M20" s="77">
        <v>96.97</v>
      </c>
      <c r="N20" s="77">
        <v>0</v>
      </c>
      <c r="O20" s="77">
        <v>6000.6791156999998</v>
      </c>
      <c r="P20" s="78">
        <v>2.0000000000000001E-4</v>
      </c>
      <c r="Q20" s="78">
        <v>6.2700000000000006E-2</v>
      </c>
      <c r="R20" s="78">
        <v>1.09E-2</v>
      </c>
    </row>
    <row r="21" spans="2:18">
      <c r="B21" t="s">
        <v>244</v>
      </c>
      <c r="C21" t="s">
        <v>245</v>
      </c>
      <c r="D21" t="s">
        <v>100</v>
      </c>
      <c r="E21" t="s">
        <v>232</v>
      </c>
      <c r="G21" t="s">
        <v>246</v>
      </c>
      <c r="H21" s="77">
        <v>0.01</v>
      </c>
      <c r="I21" t="s">
        <v>102</v>
      </c>
      <c r="J21" s="78">
        <v>0</v>
      </c>
      <c r="K21" s="78">
        <v>3.7199999999999997E-2</v>
      </c>
      <c r="L21" s="77">
        <v>2540000</v>
      </c>
      <c r="M21" s="77">
        <v>99.95</v>
      </c>
      <c r="N21" s="77">
        <v>0</v>
      </c>
      <c r="O21" s="77">
        <v>2538.73</v>
      </c>
      <c r="P21" s="78">
        <v>1E-4</v>
      </c>
      <c r="Q21" s="78">
        <v>2.6499999999999999E-2</v>
      </c>
      <c r="R21" s="78">
        <v>4.5999999999999999E-3</v>
      </c>
    </row>
    <row r="22" spans="2:18">
      <c r="B22" t="s">
        <v>247</v>
      </c>
      <c r="C22" t="s">
        <v>248</v>
      </c>
      <c r="D22" t="s">
        <v>100</v>
      </c>
      <c r="E22" t="s">
        <v>232</v>
      </c>
      <c r="G22" t="s">
        <v>243</v>
      </c>
      <c r="H22" s="77">
        <v>0.86</v>
      </c>
      <c r="I22" t="s">
        <v>102</v>
      </c>
      <c r="J22" s="78">
        <v>0</v>
      </c>
      <c r="K22" s="78">
        <v>4.5600000000000002E-2</v>
      </c>
      <c r="L22" s="77">
        <v>2530000</v>
      </c>
      <c r="M22" s="77">
        <v>96.25</v>
      </c>
      <c r="N22" s="77">
        <v>0</v>
      </c>
      <c r="O22" s="77">
        <v>2435.125</v>
      </c>
      <c r="P22" s="78">
        <v>1E-4</v>
      </c>
      <c r="Q22" s="78">
        <v>2.5399999999999999E-2</v>
      </c>
      <c r="R22" s="78">
        <v>4.4000000000000003E-3</v>
      </c>
    </row>
    <row r="23" spans="2:18">
      <c r="B23" t="s">
        <v>249</v>
      </c>
      <c r="C23" t="s">
        <v>250</v>
      </c>
      <c r="D23" t="s">
        <v>100</v>
      </c>
      <c r="E23" t="s">
        <v>232</v>
      </c>
      <c r="G23" t="s">
        <v>251</v>
      </c>
      <c r="H23" s="77">
        <v>0.26</v>
      </c>
      <c r="I23" t="s">
        <v>102</v>
      </c>
      <c r="J23" s="78">
        <v>0</v>
      </c>
      <c r="K23" s="78">
        <v>4.3799999999999999E-2</v>
      </c>
      <c r="L23" s="77">
        <v>4875000</v>
      </c>
      <c r="M23" s="77">
        <v>98.88</v>
      </c>
      <c r="N23" s="77">
        <v>0</v>
      </c>
      <c r="O23" s="77">
        <v>4820.3999999999996</v>
      </c>
      <c r="P23" s="78">
        <v>4.0000000000000002E-4</v>
      </c>
      <c r="Q23" s="78">
        <v>5.0299999999999997E-2</v>
      </c>
      <c r="R23" s="78">
        <v>8.6999999999999994E-3</v>
      </c>
    </row>
    <row r="24" spans="2:18">
      <c r="B24" t="s">
        <v>252</v>
      </c>
      <c r="C24" t="s">
        <v>253</v>
      </c>
      <c r="D24" t="s">
        <v>100</v>
      </c>
      <c r="E24" t="s">
        <v>232</v>
      </c>
      <c r="G24" t="s">
        <v>254</v>
      </c>
      <c r="H24" s="77">
        <v>0.61</v>
      </c>
      <c r="I24" t="s">
        <v>102</v>
      </c>
      <c r="J24" s="78">
        <v>0</v>
      </c>
      <c r="K24" s="78">
        <v>4.5900000000000003E-2</v>
      </c>
      <c r="L24" s="77">
        <v>4593000</v>
      </c>
      <c r="M24" s="77">
        <v>97.31</v>
      </c>
      <c r="N24" s="77">
        <v>0</v>
      </c>
      <c r="O24" s="77">
        <v>4469.4483</v>
      </c>
      <c r="P24" s="78">
        <v>2.0000000000000001E-4</v>
      </c>
      <c r="Q24" s="78">
        <v>4.6699999999999998E-2</v>
      </c>
      <c r="R24" s="78">
        <v>8.0999999999999996E-3</v>
      </c>
    </row>
    <row r="25" spans="2:18">
      <c r="B25" t="s">
        <v>255</v>
      </c>
      <c r="C25" t="s">
        <v>256</v>
      </c>
      <c r="D25" t="s">
        <v>100</v>
      </c>
      <c r="E25" t="s">
        <v>232</v>
      </c>
      <c r="G25" t="s">
        <v>243</v>
      </c>
      <c r="H25" s="77">
        <v>0.76</v>
      </c>
      <c r="I25" t="s">
        <v>102</v>
      </c>
      <c r="J25" s="78">
        <v>0</v>
      </c>
      <c r="K25" s="78">
        <v>4.5600000000000002E-2</v>
      </c>
      <c r="L25" s="77">
        <v>8880000</v>
      </c>
      <c r="M25" s="77">
        <v>96.66</v>
      </c>
      <c r="N25" s="77">
        <v>0</v>
      </c>
      <c r="O25" s="77">
        <v>8583.4079999999994</v>
      </c>
      <c r="P25" s="78">
        <v>2.9999999999999997E-4</v>
      </c>
      <c r="Q25" s="78">
        <v>8.9599999999999999E-2</v>
      </c>
      <c r="R25" s="78">
        <v>1.55E-2</v>
      </c>
    </row>
    <row r="26" spans="2:18">
      <c r="B26" t="s">
        <v>257</v>
      </c>
      <c r="C26" t="s">
        <v>258</v>
      </c>
      <c r="D26" t="s">
        <v>100</v>
      </c>
      <c r="E26" t="s">
        <v>232</v>
      </c>
      <c r="G26" t="s">
        <v>259</v>
      </c>
      <c r="H26" s="77">
        <v>0.93</v>
      </c>
      <c r="I26" t="s">
        <v>102</v>
      </c>
      <c r="J26" s="78">
        <v>0</v>
      </c>
      <c r="K26" s="78">
        <v>4.5499999999999999E-2</v>
      </c>
      <c r="L26" s="77">
        <v>1000000</v>
      </c>
      <c r="M26" s="77">
        <v>95.93</v>
      </c>
      <c r="N26" s="77">
        <v>0</v>
      </c>
      <c r="O26" s="77">
        <v>959.3</v>
      </c>
      <c r="P26" s="78">
        <v>0</v>
      </c>
      <c r="Q26" s="78">
        <v>0.01</v>
      </c>
      <c r="R26" s="78">
        <v>1.6999999999999999E-3</v>
      </c>
    </row>
    <row r="27" spans="2:18">
      <c r="B27" t="s">
        <v>260</v>
      </c>
      <c r="C27" t="s">
        <v>261</v>
      </c>
      <c r="D27" t="s">
        <v>100</v>
      </c>
      <c r="E27" t="s">
        <v>232</v>
      </c>
      <c r="G27" t="s">
        <v>246</v>
      </c>
      <c r="H27" s="77">
        <v>0.09</v>
      </c>
      <c r="I27" t="s">
        <v>102</v>
      </c>
      <c r="J27" s="78">
        <v>0</v>
      </c>
      <c r="K27" s="78">
        <v>4.07E-2</v>
      </c>
      <c r="L27" s="77">
        <v>8590000</v>
      </c>
      <c r="M27" s="77">
        <v>99.64</v>
      </c>
      <c r="N27" s="77">
        <v>0</v>
      </c>
      <c r="O27" s="77">
        <v>8559.0759999999991</v>
      </c>
      <c r="P27" s="78">
        <v>2.9999999999999997E-4</v>
      </c>
      <c r="Q27" s="78">
        <v>8.9399999999999993E-2</v>
      </c>
      <c r="R27" s="78">
        <v>1.55E-2</v>
      </c>
    </row>
    <row r="28" spans="2:18">
      <c r="B28" t="s">
        <v>262</v>
      </c>
      <c r="C28" t="s">
        <v>263</v>
      </c>
      <c r="D28" t="s">
        <v>100</v>
      </c>
      <c r="E28" t="s">
        <v>232</v>
      </c>
      <c r="G28" t="s">
        <v>264</v>
      </c>
      <c r="H28" s="77">
        <v>0.34</v>
      </c>
      <c r="I28" t="s">
        <v>102</v>
      </c>
      <c r="J28" s="78">
        <v>0</v>
      </c>
      <c r="K28" s="78">
        <v>4.4200000000000003E-2</v>
      </c>
      <c r="L28" s="77">
        <v>6050000</v>
      </c>
      <c r="M28" s="77">
        <v>98.54</v>
      </c>
      <c r="N28" s="77">
        <v>0</v>
      </c>
      <c r="O28" s="77">
        <v>5961.67</v>
      </c>
      <c r="P28" s="78">
        <v>5.0000000000000001E-4</v>
      </c>
      <c r="Q28" s="78">
        <v>6.2300000000000001E-2</v>
      </c>
      <c r="R28" s="78">
        <v>1.0800000000000001E-2</v>
      </c>
    </row>
    <row r="29" spans="2:18">
      <c r="B29" s="79" t="s">
        <v>265</v>
      </c>
      <c r="C29" s="16"/>
      <c r="D29" s="16"/>
      <c r="H29" s="81">
        <v>0.42</v>
      </c>
      <c r="K29" s="80">
        <v>4.3799999999999999E-2</v>
      </c>
      <c r="L29" s="81">
        <v>26099685</v>
      </c>
      <c r="N29" s="81">
        <v>0</v>
      </c>
      <c r="O29" s="81">
        <v>25685.689031999998</v>
      </c>
      <c r="Q29" s="80">
        <v>0.26829999999999998</v>
      </c>
      <c r="R29" s="80">
        <v>4.65E-2</v>
      </c>
    </row>
    <row r="30" spans="2:18">
      <c r="B30" t="s">
        <v>266</v>
      </c>
      <c r="C30" t="s">
        <v>267</v>
      </c>
      <c r="D30" t="s">
        <v>100</v>
      </c>
      <c r="E30" t="s">
        <v>232</v>
      </c>
      <c r="G30" t="s">
        <v>268</v>
      </c>
      <c r="H30" s="77">
        <v>1.58</v>
      </c>
      <c r="I30" t="s">
        <v>102</v>
      </c>
      <c r="J30" s="78">
        <v>4.0000000000000001E-3</v>
      </c>
      <c r="K30" s="78">
        <v>4.2299999999999997E-2</v>
      </c>
      <c r="L30" s="77">
        <v>1850000</v>
      </c>
      <c r="M30" s="77">
        <v>94.4</v>
      </c>
      <c r="N30" s="77">
        <v>0</v>
      </c>
      <c r="O30" s="77">
        <v>1746.4</v>
      </c>
      <c r="P30" s="78">
        <v>1E-4</v>
      </c>
      <c r="Q30" s="78">
        <v>1.8200000000000001E-2</v>
      </c>
      <c r="R30" s="78">
        <v>3.2000000000000002E-3</v>
      </c>
    </row>
    <row r="31" spans="2:18">
      <c r="B31" t="s">
        <v>269</v>
      </c>
      <c r="C31" t="s">
        <v>270</v>
      </c>
      <c r="D31" t="s">
        <v>100</v>
      </c>
      <c r="E31" t="s">
        <v>232</v>
      </c>
      <c r="G31" t="s">
        <v>268</v>
      </c>
      <c r="H31" s="77">
        <v>0.33</v>
      </c>
      <c r="I31" t="s">
        <v>102</v>
      </c>
      <c r="J31" s="78">
        <v>1.5E-3</v>
      </c>
      <c r="K31" s="78">
        <v>4.3999999999999997E-2</v>
      </c>
      <c r="L31" s="77">
        <v>24249685</v>
      </c>
      <c r="M31" s="77">
        <v>98.72</v>
      </c>
      <c r="N31" s="77">
        <v>0</v>
      </c>
      <c r="O31" s="77">
        <v>23939.289032000001</v>
      </c>
      <c r="P31" s="78">
        <v>1.6000000000000001E-3</v>
      </c>
      <c r="Q31" s="78">
        <v>0.25</v>
      </c>
      <c r="R31" s="78">
        <v>4.3299999999999998E-2</v>
      </c>
    </row>
    <row r="32" spans="2:18">
      <c r="B32" s="79" t="s">
        <v>271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225</v>
      </c>
      <c r="C36" s="16"/>
      <c r="D36" s="16"/>
      <c r="H36" s="81">
        <v>0.88</v>
      </c>
      <c r="K36" s="80">
        <v>4.7800000000000002E-2</v>
      </c>
      <c r="L36" s="81">
        <v>300000</v>
      </c>
      <c r="N36" s="81">
        <v>0</v>
      </c>
      <c r="O36" s="81">
        <v>1042.2210386249999</v>
      </c>
      <c r="Q36" s="80">
        <v>1.09E-2</v>
      </c>
      <c r="R36" s="80">
        <v>1.9E-3</v>
      </c>
    </row>
    <row r="37" spans="2:18">
      <c r="B37" s="79" t="s">
        <v>273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220</v>
      </c>
      <c r="C38" t="s">
        <v>220</v>
      </c>
      <c r="D38" s="16"/>
      <c r="E38" t="s">
        <v>220</v>
      </c>
      <c r="H38" s="77">
        <v>0</v>
      </c>
      <c r="I38" t="s">
        <v>220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274</v>
      </c>
      <c r="C39" s="16"/>
      <c r="D39" s="16"/>
      <c r="H39" s="81">
        <v>0.88</v>
      </c>
      <c r="K39" s="80">
        <v>4.7800000000000002E-2</v>
      </c>
      <c r="L39" s="81">
        <v>300000</v>
      </c>
      <c r="N39" s="81">
        <v>0</v>
      </c>
      <c r="O39" s="81">
        <v>1042.2210386249999</v>
      </c>
      <c r="Q39" s="80">
        <v>1.09E-2</v>
      </c>
      <c r="R39" s="80">
        <v>1.9E-3</v>
      </c>
    </row>
    <row r="40" spans="2:18">
      <c r="B40" t="s">
        <v>275</v>
      </c>
      <c r="C40" t="s">
        <v>276</v>
      </c>
      <c r="D40" t="s">
        <v>123</v>
      </c>
      <c r="E40" t="s">
        <v>277</v>
      </c>
      <c r="F40" t="s">
        <v>278</v>
      </c>
      <c r="G40" t="s">
        <v>279</v>
      </c>
      <c r="H40" s="77">
        <v>0.88</v>
      </c>
      <c r="I40" t="s">
        <v>106</v>
      </c>
      <c r="J40" s="78">
        <v>1.2999999999999999E-3</v>
      </c>
      <c r="K40" s="78">
        <v>4.7800000000000002E-2</v>
      </c>
      <c r="L40" s="77">
        <v>300000</v>
      </c>
      <c r="M40" s="77">
        <v>96.101524999999995</v>
      </c>
      <c r="N40" s="77">
        <v>0</v>
      </c>
      <c r="O40" s="77">
        <v>1042.2210386249999</v>
      </c>
      <c r="P40" s="78">
        <v>0</v>
      </c>
      <c r="Q40" s="78">
        <v>1.09E-2</v>
      </c>
      <c r="R40" s="78">
        <v>1.9E-3</v>
      </c>
    </row>
    <row r="41" spans="2:18">
      <c r="B41" t="s">
        <v>280</v>
      </c>
      <c r="C41" s="16"/>
      <c r="D41" s="16"/>
    </row>
    <row r="42" spans="2:18">
      <c r="B42" t="s">
        <v>281</v>
      </c>
      <c r="C42" s="16"/>
      <c r="D42" s="16"/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F796"/>
  <sheetViews>
    <sheetView rightToLeft="1" topLeftCell="E2" workbookViewId="0">
      <selection activeCell="P14" sqref="P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58">
      <c r="B1" s="2" t="s">
        <v>0</v>
      </c>
      <c r="C1" t="s">
        <v>197</v>
      </c>
    </row>
    <row r="2" spans="2:58">
      <c r="B2" s="2" t="s">
        <v>1</v>
      </c>
    </row>
    <row r="3" spans="2:58">
      <c r="B3" s="2" t="s">
        <v>2</v>
      </c>
      <c r="C3" t="s">
        <v>198</v>
      </c>
    </row>
    <row r="4" spans="2:58">
      <c r="B4" s="2" t="s">
        <v>3</v>
      </c>
    </row>
    <row r="6" spans="2:58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58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F7" s="19"/>
    </row>
    <row r="8" spans="2:58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BB8" s="16"/>
      <c r="BC8" s="16"/>
    </row>
    <row r="9" spans="2:58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A9" s="16"/>
      <c r="BB9" s="16"/>
      <c r="BC9" s="16"/>
      <c r="BF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BA10" s="16"/>
      <c r="BB10" s="19"/>
      <c r="BC10" s="16"/>
    </row>
    <row r="11" spans="2:58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2.23</v>
      </c>
      <c r="L11" s="7"/>
      <c r="M11" s="7"/>
      <c r="N11" s="76">
        <v>3.0999999999999999E-3</v>
      </c>
      <c r="O11" s="75">
        <f>O12+O205</f>
        <v>13907950.990000002</v>
      </c>
      <c r="P11" s="33"/>
      <c r="Q11" s="75">
        <v>60.968973750000004</v>
      </c>
      <c r="R11" s="75">
        <v>14527.619686381584</v>
      </c>
      <c r="S11" s="7"/>
      <c r="T11" s="76">
        <f>R11/$R$11</f>
        <v>1</v>
      </c>
      <c r="U11" s="76">
        <f>R11/'סכום נכסי הקרן'!$C$42</f>
        <v>2.6449067835765117E-2</v>
      </c>
      <c r="BA11" s="16"/>
      <c r="BB11" s="19"/>
      <c r="BC11" s="16"/>
      <c r="BF11" s="16"/>
    </row>
    <row r="12" spans="2:58" s="99" customFormat="1">
      <c r="B12" s="98" t="s">
        <v>201</v>
      </c>
      <c r="K12" s="100">
        <v>2.0099999999999998</v>
      </c>
      <c r="N12" s="101">
        <v>-2.5000000000000001E-3</v>
      </c>
      <c r="O12" s="100">
        <f>O13+O99+O190+O203</f>
        <v>13570950.990000002</v>
      </c>
      <c r="Q12" s="100">
        <v>60.223379999999999</v>
      </c>
      <c r="R12" s="100">
        <v>13400.227915281645</v>
      </c>
      <c r="T12" s="101">
        <f t="shared" ref="T12:T75" si="0">R12/$R$11</f>
        <v>0.92239666267167131</v>
      </c>
      <c r="U12" s="101">
        <f>R12/'סכום נכסי הקרן'!$C$42</f>
        <v>2.4396531902486387E-2</v>
      </c>
    </row>
    <row r="13" spans="2:58" s="99" customFormat="1">
      <c r="B13" s="98" t="s">
        <v>284</v>
      </c>
      <c r="K13" s="100">
        <v>2.4</v>
      </c>
      <c r="N13" s="101">
        <v>4.5999999999999999E-2</v>
      </c>
      <c r="O13" s="100">
        <f>SUM(O14:O98)</f>
        <v>5976289.0700000012</v>
      </c>
      <c r="Q13" s="100">
        <v>1.4964500000000001</v>
      </c>
      <c r="R13" s="100">
        <v>5907.9774161235355</v>
      </c>
      <c r="T13" s="101">
        <f t="shared" si="0"/>
        <v>0.40667208693945678</v>
      </c>
      <c r="U13" s="101">
        <f>R13/'סכום נכסי הקרן'!$C$42</f>
        <v>1.0756097614373862E-2</v>
      </c>
    </row>
    <row r="14" spans="2:58" s="99" customFormat="1">
      <c r="B14" s="102" t="s">
        <v>288</v>
      </c>
      <c r="C14" s="102" t="s">
        <v>289</v>
      </c>
      <c r="D14" s="102" t="s">
        <v>100</v>
      </c>
      <c r="E14" s="102" t="s">
        <v>123</v>
      </c>
      <c r="F14" s="102" t="s">
        <v>290</v>
      </c>
      <c r="G14" s="102" t="s">
        <v>291</v>
      </c>
      <c r="H14" s="102" t="s">
        <v>206</v>
      </c>
      <c r="I14" s="102" t="s">
        <v>207</v>
      </c>
      <c r="J14" s="102" t="s">
        <v>292</v>
      </c>
      <c r="K14" s="103">
        <v>4.26</v>
      </c>
      <c r="L14" s="102" t="s">
        <v>102</v>
      </c>
      <c r="M14" s="104">
        <v>5.0000000000000001E-4</v>
      </c>
      <c r="N14" s="104">
        <v>2.0500000000000001E-2</v>
      </c>
      <c r="O14" s="103">
        <v>180000.43</v>
      </c>
      <c r="P14" s="103">
        <v>99.48</v>
      </c>
      <c r="Q14" s="103">
        <v>0</v>
      </c>
      <c r="R14" s="103">
        <v>179.06442776399999</v>
      </c>
      <c r="S14" s="104">
        <v>2.0000000000000001E-4</v>
      </c>
      <c r="T14" s="104">
        <f t="shared" si="0"/>
        <v>1.2325792637031775E-2</v>
      </c>
      <c r="U14" s="104">
        <f>R14/'סכום נכסי הקרן'!$C$42</f>
        <v>3.2600572558642762E-4</v>
      </c>
    </row>
    <row r="15" spans="2:58" s="99" customFormat="1">
      <c r="B15" s="102" t="s">
        <v>293</v>
      </c>
      <c r="C15" s="102" t="s">
        <v>294</v>
      </c>
      <c r="D15" s="102" t="s">
        <v>100</v>
      </c>
      <c r="E15" s="102" t="s">
        <v>123</v>
      </c>
      <c r="F15" s="102" t="s">
        <v>295</v>
      </c>
      <c r="G15" s="102" t="s">
        <v>296</v>
      </c>
      <c r="H15" s="102" t="s">
        <v>206</v>
      </c>
      <c r="I15" s="102" t="s">
        <v>207</v>
      </c>
      <c r="J15" s="102" t="s">
        <v>297</v>
      </c>
      <c r="K15" s="103">
        <v>2.4500000000000002</v>
      </c>
      <c r="L15" s="102" t="s">
        <v>102</v>
      </c>
      <c r="M15" s="104">
        <v>1E-3</v>
      </c>
      <c r="N15" s="104">
        <v>1.7100000000000001E-2</v>
      </c>
      <c r="O15" s="103">
        <v>10000</v>
      </c>
      <c r="P15" s="103">
        <v>104.24</v>
      </c>
      <c r="Q15" s="103">
        <v>0</v>
      </c>
      <c r="R15" s="103">
        <v>10.423999999999999</v>
      </c>
      <c r="S15" s="104">
        <v>0</v>
      </c>
      <c r="T15" s="104">
        <f t="shared" si="0"/>
        <v>7.1752979669282083E-4</v>
      </c>
      <c r="U15" s="104">
        <f>R15/'סכום נכסי הקרן'!$C$42</f>
        <v>1.8977994266911172E-5</v>
      </c>
    </row>
    <row r="16" spans="2:58" s="99" customFormat="1">
      <c r="B16" s="102" t="s">
        <v>298</v>
      </c>
      <c r="C16" s="102" t="s">
        <v>299</v>
      </c>
      <c r="D16" s="102" t="s">
        <v>100</v>
      </c>
      <c r="E16" s="102" t="s">
        <v>123</v>
      </c>
      <c r="F16" s="102" t="s">
        <v>300</v>
      </c>
      <c r="G16" s="102" t="s">
        <v>296</v>
      </c>
      <c r="H16" s="102" t="s">
        <v>206</v>
      </c>
      <c r="I16" s="102" t="s">
        <v>207</v>
      </c>
      <c r="J16" s="102" t="s">
        <v>301</v>
      </c>
      <c r="K16" s="103">
        <v>2.21</v>
      </c>
      <c r="L16" s="102" t="s">
        <v>102</v>
      </c>
      <c r="M16" s="104">
        <v>8.3000000000000001E-3</v>
      </c>
      <c r="N16" s="104">
        <v>1.8700000000000001E-2</v>
      </c>
      <c r="O16" s="103">
        <v>34000</v>
      </c>
      <c r="P16" s="103">
        <v>107.19</v>
      </c>
      <c r="Q16" s="103">
        <v>0</v>
      </c>
      <c r="R16" s="103">
        <v>36.444600000000001</v>
      </c>
      <c r="S16" s="104">
        <v>0</v>
      </c>
      <c r="T16" s="104">
        <f t="shared" si="0"/>
        <v>2.5086422130229454E-3</v>
      </c>
      <c r="U16" s="104">
        <f>R16/'סכום נכסי הקרן'!$C$42</f>
        <v>6.6351248067907797E-5</v>
      </c>
    </row>
    <row r="17" spans="2:21" s="99" customFormat="1">
      <c r="B17" s="102" t="s">
        <v>302</v>
      </c>
      <c r="C17" s="102" t="s">
        <v>303</v>
      </c>
      <c r="D17" s="102" t="s">
        <v>100</v>
      </c>
      <c r="E17" s="102" t="s">
        <v>123</v>
      </c>
      <c r="F17" s="102" t="s">
        <v>300</v>
      </c>
      <c r="G17" s="102" t="s">
        <v>296</v>
      </c>
      <c r="H17" s="102" t="s">
        <v>304</v>
      </c>
      <c r="I17" s="102" t="s">
        <v>150</v>
      </c>
      <c r="J17" s="102" t="s">
        <v>305</v>
      </c>
      <c r="K17" s="103">
        <v>0.43</v>
      </c>
      <c r="L17" s="102" t="s">
        <v>102</v>
      </c>
      <c r="M17" s="104">
        <v>0.01</v>
      </c>
      <c r="N17" s="104">
        <v>1.7100000000000001E-2</v>
      </c>
      <c r="O17" s="103">
        <v>335000</v>
      </c>
      <c r="P17" s="103">
        <v>109.04</v>
      </c>
      <c r="Q17" s="103">
        <v>0</v>
      </c>
      <c r="R17" s="103">
        <v>365.28399999999999</v>
      </c>
      <c r="S17" s="104">
        <v>1E-4</v>
      </c>
      <c r="T17" s="104">
        <f t="shared" si="0"/>
        <v>2.5144105358321216E-2</v>
      </c>
      <c r="U17" s="104">
        <f>R17/'סכום נכסי הקרן'!$C$42</f>
        <v>6.6503814829186301E-4</v>
      </c>
    </row>
    <row r="18" spans="2:21" s="99" customFormat="1">
      <c r="B18" s="102" t="s">
        <v>306</v>
      </c>
      <c r="C18" s="102" t="s">
        <v>307</v>
      </c>
      <c r="D18" s="102" t="s">
        <v>100</v>
      </c>
      <c r="E18" s="102" t="s">
        <v>123</v>
      </c>
      <c r="F18" s="102" t="s">
        <v>308</v>
      </c>
      <c r="G18" s="102" t="s">
        <v>296</v>
      </c>
      <c r="H18" s="102" t="s">
        <v>206</v>
      </c>
      <c r="I18" s="102" t="s">
        <v>207</v>
      </c>
      <c r="J18" s="102" t="s">
        <v>309</v>
      </c>
      <c r="K18" s="103">
        <v>3.91</v>
      </c>
      <c r="L18" s="102" t="s">
        <v>102</v>
      </c>
      <c r="M18" s="104">
        <v>1E-3</v>
      </c>
      <c r="N18" s="104">
        <v>1.8800000000000001E-2</v>
      </c>
      <c r="O18" s="103">
        <v>66000</v>
      </c>
      <c r="P18" s="103">
        <v>98.19</v>
      </c>
      <c r="Q18" s="103">
        <v>0</v>
      </c>
      <c r="R18" s="103">
        <v>64.805400000000006</v>
      </c>
      <c r="S18" s="104">
        <v>1E-4</v>
      </c>
      <c r="T18" s="104">
        <f t="shared" si="0"/>
        <v>4.460840894723421E-3</v>
      </c>
      <c r="U18" s="104">
        <f>R18/'סכום נכסי הקרן'!$C$42</f>
        <v>1.1798508342909491E-4</v>
      </c>
    </row>
    <row r="19" spans="2:21" s="99" customFormat="1">
      <c r="B19" s="102" t="s">
        <v>310</v>
      </c>
      <c r="C19" s="102" t="s">
        <v>311</v>
      </c>
      <c r="D19" s="102" t="s">
        <v>100</v>
      </c>
      <c r="E19" s="102" t="s">
        <v>123</v>
      </c>
      <c r="F19" s="102" t="s">
        <v>308</v>
      </c>
      <c r="G19" s="102" t="s">
        <v>296</v>
      </c>
      <c r="H19" s="102" t="s">
        <v>304</v>
      </c>
      <c r="I19" s="102" t="s">
        <v>150</v>
      </c>
      <c r="J19" s="102" t="s">
        <v>312</v>
      </c>
      <c r="K19" s="103">
        <v>1.42</v>
      </c>
      <c r="L19" s="102" t="s">
        <v>102</v>
      </c>
      <c r="M19" s="104">
        <v>9.4999999999999998E-3</v>
      </c>
      <c r="N19" s="104">
        <v>1.78E-2</v>
      </c>
      <c r="O19" s="103">
        <v>172000.23</v>
      </c>
      <c r="P19" s="103">
        <v>108.86</v>
      </c>
      <c r="Q19" s="103">
        <v>0</v>
      </c>
      <c r="R19" s="103">
        <v>187.23945037799999</v>
      </c>
      <c r="S19" s="104">
        <v>5.0000000000000001E-4</v>
      </c>
      <c r="T19" s="104">
        <f t="shared" si="0"/>
        <v>1.2888515422352441E-2</v>
      </c>
      <c r="U19" s="104">
        <f>R19/'סכום נכסי הקרן'!$C$42</f>
        <v>3.4088921870810461E-4</v>
      </c>
    </row>
    <row r="20" spans="2:21" s="99" customFormat="1">
      <c r="B20" s="102" t="s">
        <v>313</v>
      </c>
      <c r="C20" s="102" t="s">
        <v>314</v>
      </c>
      <c r="D20" s="102" t="s">
        <v>100</v>
      </c>
      <c r="E20" s="102" t="s">
        <v>123</v>
      </c>
      <c r="F20" s="102" t="s">
        <v>308</v>
      </c>
      <c r="G20" s="102" t="s">
        <v>296</v>
      </c>
      <c r="H20" s="102" t="s">
        <v>304</v>
      </c>
      <c r="I20" s="102" t="s">
        <v>150</v>
      </c>
      <c r="J20" s="102" t="s">
        <v>315</v>
      </c>
      <c r="K20" s="103">
        <v>1.01</v>
      </c>
      <c r="L20" s="102" t="s">
        <v>102</v>
      </c>
      <c r="M20" s="104">
        <v>0.01</v>
      </c>
      <c r="N20" s="104">
        <v>1.9E-2</v>
      </c>
      <c r="O20" s="103">
        <v>120000</v>
      </c>
      <c r="P20" s="103">
        <v>108.32</v>
      </c>
      <c r="Q20" s="103">
        <v>1.30769</v>
      </c>
      <c r="R20" s="103">
        <v>131.29168999999999</v>
      </c>
      <c r="S20" s="104">
        <v>2.9999999999999997E-4</v>
      </c>
      <c r="T20" s="104">
        <f t="shared" si="0"/>
        <v>9.0373848458515788E-3</v>
      </c>
      <c r="U20" s="104">
        <f>R20/'סכום נכסי הקרן'!$C$42</f>
        <v>2.3903040484584407E-4</v>
      </c>
    </row>
    <row r="21" spans="2:21" s="99" customFormat="1">
      <c r="B21" s="102" t="s">
        <v>316</v>
      </c>
      <c r="C21" s="102" t="s">
        <v>317</v>
      </c>
      <c r="D21" s="102" t="s">
        <v>100</v>
      </c>
      <c r="E21" s="102" t="s">
        <v>123</v>
      </c>
      <c r="F21" s="102" t="s">
        <v>308</v>
      </c>
      <c r="G21" s="102" t="s">
        <v>296</v>
      </c>
      <c r="H21" s="102" t="s">
        <v>206</v>
      </c>
      <c r="I21" s="102" t="s">
        <v>207</v>
      </c>
      <c r="J21" s="102" t="s">
        <v>318</v>
      </c>
      <c r="K21" s="103">
        <v>1.49</v>
      </c>
      <c r="L21" s="102" t="s">
        <v>102</v>
      </c>
      <c r="M21" s="104">
        <v>8.6E-3</v>
      </c>
      <c r="N21" s="104">
        <v>1.6899999999999998E-2</v>
      </c>
      <c r="O21" s="103">
        <v>156000</v>
      </c>
      <c r="P21" s="103">
        <v>109.2</v>
      </c>
      <c r="Q21" s="103">
        <v>0</v>
      </c>
      <c r="R21" s="103">
        <v>170.352</v>
      </c>
      <c r="S21" s="104">
        <v>1E-4</v>
      </c>
      <c r="T21" s="104">
        <f t="shared" si="0"/>
        <v>1.1726077890082063E-2</v>
      </c>
      <c r="U21" s="104">
        <f>R21/'סכום נכסי הקרן'!$C$42</f>
        <v>3.1014382956224597E-4</v>
      </c>
    </row>
    <row r="22" spans="2:21" s="99" customFormat="1">
      <c r="B22" s="102" t="s">
        <v>319</v>
      </c>
      <c r="C22" s="102" t="s">
        <v>320</v>
      </c>
      <c r="D22" s="102" t="s">
        <v>100</v>
      </c>
      <c r="E22" s="102" t="s">
        <v>123</v>
      </c>
      <c r="F22" s="102" t="s">
        <v>308</v>
      </c>
      <c r="G22" s="102" t="s">
        <v>296</v>
      </c>
      <c r="H22" s="102" t="s">
        <v>206</v>
      </c>
      <c r="I22" s="102" t="s">
        <v>207</v>
      </c>
      <c r="J22" s="102" t="s">
        <v>321</v>
      </c>
      <c r="K22" s="103">
        <v>0.57999999999999996</v>
      </c>
      <c r="L22" s="102" t="s">
        <v>102</v>
      </c>
      <c r="M22" s="104">
        <v>1E-3</v>
      </c>
      <c r="N22" s="104">
        <v>1.7299999999999999E-2</v>
      </c>
      <c r="O22" s="103">
        <v>1007000</v>
      </c>
      <c r="P22" s="103">
        <v>107.36</v>
      </c>
      <c r="Q22" s="103">
        <v>0</v>
      </c>
      <c r="R22" s="103">
        <v>1081.1152</v>
      </c>
      <c r="S22" s="104">
        <v>4.0000000000000002E-4</v>
      </c>
      <c r="T22" s="104">
        <f t="shared" si="0"/>
        <v>7.441791727336132E-2</v>
      </c>
      <c r="U22" s="104">
        <f>R22/'סכום נכסי הקרן'!$C$42</f>
        <v>1.9682845421594899E-3</v>
      </c>
    </row>
    <row r="23" spans="2:21" s="99" customFormat="1">
      <c r="B23" s="102" t="s">
        <v>322</v>
      </c>
      <c r="C23" s="102" t="s">
        <v>323</v>
      </c>
      <c r="D23" s="102" t="s">
        <v>100</v>
      </c>
      <c r="E23" s="102" t="s">
        <v>123</v>
      </c>
      <c r="F23" s="102" t="s">
        <v>324</v>
      </c>
      <c r="G23" s="102" t="s">
        <v>325</v>
      </c>
      <c r="H23" s="102" t="s">
        <v>206</v>
      </c>
      <c r="I23" s="102" t="s">
        <v>207</v>
      </c>
      <c r="J23" s="102" t="s">
        <v>326</v>
      </c>
      <c r="K23" s="103">
        <v>2.72</v>
      </c>
      <c r="L23" s="102" t="s">
        <v>102</v>
      </c>
      <c r="M23" s="104">
        <v>1E-3</v>
      </c>
      <c r="N23" s="104">
        <v>1.8200000000000001E-2</v>
      </c>
      <c r="O23" s="103">
        <v>34000</v>
      </c>
      <c r="P23" s="103">
        <v>102.51</v>
      </c>
      <c r="Q23" s="103">
        <v>0</v>
      </c>
      <c r="R23" s="103">
        <v>34.853400000000001</v>
      </c>
      <c r="S23" s="104">
        <v>0</v>
      </c>
      <c r="T23" s="104">
        <f t="shared" si="0"/>
        <v>2.3991129140496512E-3</v>
      </c>
      <c r="U23" s="104">
        <f>R23/'סכום נכסי הקרן'!$C$42</f>
        <v>6.3454300209359345E-5</v>
      </c>
    </row>
    <row r="24" spans="2:21" s="99" customFormat="1">
      <c r="B24" s="102" t="s">
        <v>327</v>
      </c>
      <c r="C24" s="102" t="s">
        <v>328</v>
      </c>
      <c r="D24" s="102" t="s">
        <v>100</v>
      </c>
      <c r="E24" s="102" t="s">
        <v>123</v>
      </c>
      <c r="F24" s="102" t="s">
        <v>329</v>
      </c>
      <c r="G24" s="102" t="s">
        <v>296</v>
      </c>
      <c r="H24" s="102" t="s">
        <v>206</v>
      </c>
      <c r="I24" s="102" t="s">
        <v>207</v>
      </c>
      <c r="J24" s="102" t="s">
        <v>330</v>
      </c>
      <c r="K24" s="103">
        <v>3.71</v>
      </c>
      <c r="L24" s="102" t="s">
        <v>102</v>
      </c>
      <c r="M24" s="104">
        <v>1.4999999999999999E-2</v>
      </c>
      <c r="N24" s="104">
        <v>1.9599999999999999E-2</v>
      </c>
      <c r="O24" s="103">
        <v>48137.88</v>
      </c>
      <c r="P24" s="103">
        <v>107.4</v>
      </c>
      <c r="Q24" s="103">
        <v>0</v>
      </c>
      <c r="R24" s="103">
        <v>51.700083120000002</v>
      </c>
      <c r="S24" s="104">
        <v>1E-4</v>
      </c>
      <c r="T24" s="104">
        <f t="shared" si="0"/>
        <v>3.5587442565325729E-3</v>
      </c>
      <c r="U24" s="104">
        <f>R24/'סכום נכסי הקרן'!$C$42</f>
        <v>9.4125468251169526E-5</v>
      </c>
    </row>
    <row r="25" spans="2:21" s="99" customFormat="1">
      <c r="B25" s="102" t="s">
        <v>331</v>
      </c>
      <c r="C25" s="102" t="s">
        <v>332</v>
      </c>
      <c r="D25" s="102" t="s">
        <v>100</v>
      </c>
      <c r="E25" s="102" t="s">
        <v>123</v>
      </c>
      <c r="F25" s="102" t="s">
        <v>333</v>
      </c>
      <c r="G25" s="102" t="s">
        <v>296</v>
      </c>
      <c r="H25" s="102" t="s">
        <v>206</v>
      </c>
      <c r="I25" s="102" t="s">
        <v>207</v>
      </c>
      <c r="J25" s="102" t="s">
        <v>334</v>
      </c>
      <c r="K25" s="103">
        <v>0.36</v>
      </c>
      <c r="L25" s="102" t="s">
        <v>102</v>
      </c>
      <c r="M25" s="104">
        <v>0.05</v>
      </c>
      <c r="N25" s="104">
        <v>1.0999999999999999E-2</v>
      </c>
      <c r="O25" s="103">
        <v>51500.43</v>
      </c>
      <c r="P25" s="103">
        <v>114.9</v>
      </c>
      <c r="Q25" s="103">
        <v>0</v>
      </c>
      <c r="R25" s="103">
        <v>59.173994069999999</v>
      </c>
      <c r="S25" s="104">
        <v>0</v>
      </c>
      <c r="T25" s="104">
        <f t="shared" si="0"/>
        <v>4.0732064403827019E-3</v>
      </c>
      <c r="U25" s="104">
        <f>R25/'סכום נכסי הקרן'!$C$42</f>
        <v>1.0773251345075745E-4</v>
      </c>
    </row>
    <row r="26" spans="2:21" s="99" customFormat="1">
      <c r="B26" s="102" t="s">
        <v>335</v>
      </c>
      <c r="C26" s="102" t="s">
        <v>336</v>
      </c>
      <c r="D26" s="102" t="s">
        <v>100</v>
      </c>
      <c r="E26" s="102" t="s">
        <v>123</v>
      </c>
      <c r="F26" s="102" t="s">
        <v>337</v>
      </c>
      <c r="G26" s="102" t="s">
        <v>338</v>
      </c>
      <c r="H26" s="102" t="s">
        <v>339</v>
      </c>
      <c r="I26" s="102" t="s">
        <v>150</v>
      </c>
      <c r="J26" s="102" t="s">
        <v>340</v>
      </c>
      <c r="K26" s="103">
        <v>7.13</v>
      </c>
      <c r="L26" s="102" t="s">
        <v>102</v>
      </c>
      <c r="M26" s="104">
        <v>2.3900000000000001E-2</v>
      </c>
      <c r="N26" s="104">
        <v>1.24E-2</v>
      </c>
      <c r="O26" s="103">
        <v>5000</v>
      </c>
      <c r="P26" s="103">
        <v>108.57</v>
      </c>
      <c r="Q26" s="103">
        <v>0</v>
      </c>
      <c r="R26" s="103">
        <v>5.4284999999999997</v>
      </c>
      <c r="S26" s="104">
        <v>0</v>
      </c>
      <c r="T26" s="104">
        <f t="shared" si="0"/>
        <v>3.7366754617680143E-4</v>
      </c>
      <c r="U26" s="104">
        <f>R26/'סכום נכסי הקרן'!$C$42</f>
        <v>9.8831582768541153E-6</v>
      </c>
    </row>
    <row r="27" spans="2:21" s="99" customFormat="1">
      <c r="B27" s="102" t="s">
        <v>341</v>
      </c>
      <c r="C27" s="102" t="s">
        <v>342</v>
      </c>
      <c r="D27" s="102" t="s">
        <v>100</v>
      </c>
      <c r="E27" s="102" t="s">
        <v>123</v>
      </c>
      <c r="F27" s="102" t="s">
        <v>343</v>
      </c>
      <c r="G27" s="102" t="s">
        <v>325</v>
      </c>
      <c r="H27" s="102" t="s">
        <v>344</v>
      </c>
      <c r="I27" s="102" t="s">
        <v>207</v>
      </c>
      <c r="J27" s="102" t="s">
        <v>345</v>
      </c>
      <c r="K27" s="103">
        <v>6.62</v>
      </c>
      <c r="L27" s="102" t="s">
        <v>102</v>
      </c>
      <c r="M27" s="104">
        <v>2.6499999999999999E-2</v>
      </c>
      <c r="N27" s="104">
        <v>2.3099999999999999E-2</v>
      </c>
      <c r="O27" s="103">
        <v>6785.78</v>
      </c>
      <c r="P27" s="103">
        <v>112.87</v>
      </c>
      <c r="Q27" s="103">
        <v>0</v>
      </c>
      <c r="R27" s="103">
        <v>7.6591098860000004</v>
      </c>
      <c r="S27" s="104">
        <v>0</v>
      </c>
      <c r="T27" s="104">
        <f t="shared" si="0"/>
        <v>5.2721024168740931E-4</v>
      </c>
      <c r="U27" s="104">
        <f>R27/'סכום נכסי הקרן'!$C$42</f>
        <v>1.3944219446100411E-5</v>
      </c>
    </row>
    <row r="28" spans="2:21" s="99" customFormat="1">
      <c r="B28" s="102" t="s">
        <v>346</v>
      </c>
      <c r="C28" s="102" t="s">
        <v>347</v>
      </c>
      <c r="D28" s="102" t="s">
        <v>100</v>
      </c>
      <c r="E28" s="102" t="s">
        <v>123</v>
      </c>
      <c r="F28" s="102" t="s">
        <v>348</v>
      </c>
      <c r="G28" s="102" t="s">
        <v>349</v>
      </c>
      <c r="H28" s="102" t="s">
        <v>339</v>
      </c>
      <c r="I28" s="102" t="s">
        <v>150</v>
      </c>
      <c r="J28" s="102" t="s">
        <v>350</v>
      </c>
      <c r="K28" s="103">
        <v>3.58</v>
      </c>
      <c r="L28" s="102" t="s">
        <v>102</v>
      </c>
      <c r="M28" s="104">
        <v>1.34E-2</v>
      </c>
      <c r="N28" s="104">
        <v>2.7699999999999999E-2</v>
      </c>
      <c r="O28" s="103">
        <v>4000</v>
      </c>
      <c r="P28" s="103">
        <v>105.29</v>
      </c>
      <c r="Q28" s="103">
        <v>0</v>
      </c>
      <c r="R28" s="103">
        <v>4.2115999999999998</v>
      </c>
      <c r="S28" s="104">
        <v>0</v>
      </c>
      <c r="T28" s="104">
        <f t="shared" si="0"/>
        <v>2.8990296352182312E-4</v>
      </c>
      <c r="U28" s="104">
        <f>R28/'סכום נכסי הקרן'!$C$42</f>
        <v>7.6676631479780398E-6</v>
      </c>
    </row>
    <row r="29" spans="2:21" s="99" customFormat="1">
      <c r="B29" s="102" t="s">
        <v>351</v>
      </c>
      <c r="C29" s="102" t="s">
        <v>352</v>
      </c>
      <c r="D29" s="102" t="s">
        <v>100</v>
      </c>
      <c r="E29" s="102" t="s">
        <v>123</v>
      </c>
      <c r="F29" s="102" t="s">
        <v>333</v>
      </c>
      <c r="G29" s="102" t="s">
        <v>296</v>
      </c>
      <c r="H29" s="102" t="s">
        <v>344</v>
      </c>
      <c r="I29" s="102" t="s">
        <v>207</v>
      </c>
      <c r="J29" s="102" t="s">
        <v>353</v>
      </c>
      <c r="K29" s="103">
        <v>0.16</v>
      </c>
      <c r="L29" s="102" t="s">
        <v>102</v>
      </c>
      <c r="M29" s="104">
        <v>4.2000000000000003E-2</v>
      </c>
      <c r="N29" s="104">
        <v>1.0800000000000001E-2</v>
      </c>
      <c r="O29" s="103">
        <v>29333.38</v>
      </c>
      <c r="P29" s="103">
        <v>115.61</v>
      </c>
      <c r="Q29" s="103">
        <v>0</v>
      </c>
      <c r="R29" s="103">
        <v>33.912320618000003</v>
      </c>
      <c r="S29" s="104">
        <v>1E-4</v>
      </c>
      <c r="T29" s="104">
        <f t="shared" si="0"/>
        <v>2.3343342784358499E-3</v>
      </c>
      <c r="U29" s="104">
        <f>R29/'סכום נכסי הקרן'!$C$42</f>
        <v>6.1740965681701611E-5</v>
      </c>
    </row>
    <row r="30" spans="2:21" s="99" customFormat="1">
      <c r="B30" s="102" t="s">
        <v>354</v>
      </c>
      <c r="C30" s="102" t="s">
        <v>355</v>
      </c>
      <c r="D30" s="102" t="s">
        <v>100</v>
      </c>
      <c r="E30" s="102" t="s">
        <v>123</v>
      </c>
      <c r="F30" s="102" t="s">
        <v>356</v>
      </c>
      <c r="G30" s="102" t="s">
        <v>349</v>
      </c>
      <c r="H30" s="102" t="s">
        <v>357</v>
      </c>
      <c r="I30" s="102" t="s">
        <v>207</v>
      </c>
      <c r="J30" s="102" t="s">
        <v>358</v>
      </c>
      <c r="K30" s="103">
        <v>4.63</v>
      </c>
      <c r="L30" s="102" t="s">
        <v>102</v>
      </c>
      <c r="M30" s="104">
        <v>6.8999999999999999E-3</v>
      </c>
      <c r="N30" s="104">
        <v>2.8299999999999999E-2</v>
      </c>
      <c r="O30" s="103">
        <v>4000.67</v>
      </c>
      <c r="P30" s="103">
        <v>98.53</v>
      </c>
      <c r="Q30" s="103">
        <v>0</v>
      </c>
      <c r="R30" s="103">
        <v>3.9418601510000002</v>
      </c>
      <c r="S30" s="104">
        <v>0</v>
      </c>
      <c r="T30" s="104">
        <f t="shared" si="0"/>
        <v>2.7133558257277078E-4</v>
      </c>
      <c r="U30" s="104">
        <f>R30/'סכום נכסי הקרן'!$C$42</f>
        <v>7.1765732297240609E-6</v>
      </c>
    </row>
    <row r="31" spans="2:21" s="99" customFormat="1">
      <c r="B31" s="102" t="s">
        <v>359</v>
      </c>
      <c r="C31" s="102" t="s">
        <v>360</v>
      </c>
      <c r="D31" s="102" t="s">
        <v>100</v>
      </c>
      <c r="E31" s="102" t="s">
        <v>123</v>
      </c>
      <c r="F31" s="102" t="s">
        <v>356</v>
      </c>
      <c r="G31" s="102" t="s">
        <v>349</v>
      </c>
      <c r="H31" s="102" t="s">
        <v>357</v>
      </c>
      <c r="I31" s="102" t="s">
        <v>207</v>
      </c>
      <c r="J31" s="102" t="s">
        <v>334</v>
      </c>
      <c r="K31" s="103">
        <v>4.59</v>
      </c>
      <c r="L31" s="102" t="s">
        <v>102</v>
      </c>
      <c r="M31" s="104">
        <v>6.8999999999999999E-3</v>
      </c>
      <c r="N31" s="104">
        <v>2.8000000000000001E-2</v>
      </c>
      <c r="O31" s="103">
        <v>16000</v>
      </c>
      <c r="P31" s="103">
        <v>99.07</v>
      </c>
      <c r="Q31" s="103">
        <v>0</v>
      </c>
      <c r="R31" s="103">
        <v>15.8512</v>
      </c>
      <c r="S31" s="104">
        <v>1E-4</v>
      </c>
      <c r="T31" s="104">
        <f t="shared" si="0"/>
        <v>1.0911078581482389E-3</v>
      </c>
      <c r="U31" s="104">
        <f>R31/'סכום נכסי הקרן'!$C$42</f>
        <v>2.8858785756299152E-5</v>
      </c>
    </row>
    <row r="32" spans="2:21" s="99" customFormat="1">
      <c r="B32" s="102" t="s">
        <v>361</v>
      </c>
      <c r="C32" s="102" t="s">
        <v>362</v>
      </c>
      <c r="D32" s="102" t="s">
        <v>100</v>
      </c>
      <c r="E32" s="102" t="s">
        <v>123</v>
      </c>
      <c r="F32" s="102" t="s">
        <v>363</v>
      </c>
      <c r="G32" s="102" t="s">
        <v>349</v>
      </c>
      <c r="H32" s="102" t="s">
        <v>357</v>
      </c>
      <c r="I32" s="102" t="s">
        <v>207</v>
      </c>
      <c r="J32" s="102" t="s">
        <v>364</v>
      </c>
      <c r="K32" s="103">
        <v>1.93</v>
      </c>
      <c r="L32" s="102" t="s">
        <v>102</v>
      </c>
      <c r="M32" s="104">
        <v>4.7500000000000001E-2</v>
      </c>
      <c r="N32" s="104">
        <v>2.5399999999999999E-2</v>
      </c>
      <c r="O32" s="103">
        <v>6000</v>
      </c>
      <c r="P32" s="103">
        <v>137.91</v>
      </c>
      <c r="Q32" s="103">
        <v>0</v>
      </c>
      <c r="R32" s="103">
        <v>8.2745999999999995</v>
      </c>
      <c r="S32" s="104">
        <v>0</v>
      </c>
      <c r="T32" s="104">
        <f t="shared" si="0"/>
        <v>5.6957713504551181E-4</v>
      </c>
      <c r="U32" s="104">
        <f>R32/'סכום נכסי הקרן'!$C$42</f>
        <v>1.5064784282519491E-5</v>
      </c>
    </row>
    <row r="33" spans="2:21" s="99" customFormat="1">
      <c r="B33" s="102" t="s">
        <v>365</v>
      </c>
      <c r="C33" s="102" t="s">
        <v>366</v>
      </c>
      <c r="D33" s="102" t="s">
        <v>100</v>
      </c>
      <c r="E33" s="102" t="s">
        <v>123</v>
      </c>
      <c r="F33" s="102" t="s">
        <v>367</v>
      </c>
      <c r="G33" s="102" t="s">
        <v>349</v>
      </c>
      <c r="H33" s="102" t="s">
        <v>357</v>
      </c>
      <c r="I33" s="102" t="s">
        <v>207</v>
      </c>
      <c r="J33" s="102" t="s">
        <v>368</v>
      </c>
      <c r="K33" s="103">
        <v>3.01</v>
      </c>
      <c r="L33" s="102" t="s">
        <v>102</v>
      </c>
      <c r="M33" s="104">
        <v>2.4E-2</v>
      </c>
      <c r="N33" s="104">
        <v>2.5999999999999999E-2</v>
      </c>
      <c r="O33" s="103">
        <v>9000.59</v>
      </c>
      <c r="P33" s="103">
        <v>108.91</v>
      </c>
      <c r="Q33" s="103">
        <v>0</v>
      </c>
      <c r="R33" s="103">
        <v>9.8025425689999999</v>
      </c>
      <c r="S33" s="104">
        <v>0</v>
      </c>
      <c r="T33" s="104">
        <f t="shared" si="0"/>
        <v>6.7475214664306329E-4</v>
      </c>
      <c r="U33" s="104">
        <f>R33/'סכום נכסי הקרן'!$C$42</f>
        <v>1.7846565298890514E-5</v>
      </c>
    </row>
    <row r="34" spans="2:21" s="99" customFormat="1">
      <c r="B34" s="102" t="s">
        <v>369</v>
      </c>
      <c r="C34" s="102" t="s">
        <v>370</v>
      </c>
      <c r="D34" s="102" t="s">
        <v>100</v>
      </c>
      <c r="E34" s="102" t="s">
        <v>123</v>
      </c>
      <c r="F34" s="102" t="s">
        <v>371</v>
      </c>
      <c r="G34" s="102" t="s">
        <v>349</v>
      </c>
      <c r="H34" s="102" t="s">
        <v>357</v>
      </c>
      <c r="I34" s="102" t="s">
        <v>207</v>
      </c>
      <c r="J34" s="102" t="s">
        <v>372</v>
      </c>
      <c r="K34" s="103">
        <v>2.85</v>
      </c>
      <c r="L34" s="102" t="s">
        <v>102</v>
      </c>
      <c r="M34" s="104">
        <v>2.1499999999999998E-2</v>
      </c>
      <c r="N34" s="104">
        <v>2.6100000000000002E-2</v>
      </c>
      <c r="O34" s="103">
        <v>10000.219999999999</v>
      </c>
      <c r="P34" s="103">
        <v>110.57</v>
      </c>
      <c r="Q34" s="103">
        <v>0</v>
      </c>
      <c r="R34" s="103">
        <v>11.057243253999999</v>
      </c>
      <c r="S34" s="104">
        <v>0</v>
      </c>
      <c r="T34" s="104">
        <f t="shared" si="0"/>
        <v>7.6111871680983162E-4</v>
      </c>
      <c r="U34" s="104">
        <f>R34/'סכום נכסי הקרן'!$C$42</f>
        <v>2.0130880571973735E-5</v>
      </c>
    </row>
    <row r="35" spans="2:21" s="99" customFormat="1">
      <c r="B35" s="102" t="s">
        <v>373</v>
      </c>
      <c r="C35" s="102" t="s">
        <v>374</v>
      </c>
      <c r="D35" s="102" t="s">
        <v>100</v>
      </c>
      <c r="E35" s="102" t="s">
        <v>123</v>
      </c>
      <c r="F35" s="102" t="s">
        <v>371</v>
      </c>
      <c r="G35" s="102" t="s">
        <v>349</v>
      </c>
      <c r="H35" s="102" t="s">
        <v>357</v>
      </c>
      <c r="I35" s="102" t="s">
        <v>207</v>
      </c>
      <c r="J35" s="102" t="s">
        <v>358</v>
      </c>
      <c r="K35" s="103">
        <v>5.57</v>
      </c>
      <c r="L35" s="102" t="s">
        <v>102</v>
      </c>
      <c r="M35" s="104">
        <v>1.43E-2</v>
      </c>
      <c r="N35" s="104">
        <v>2.81E-2</v>
      </c>
      <c r="O35" s="103">
        <v>9793.82</v>
      </c>
      <c r="P35" s="103">
        <v>101.43</v>
      </c>
      <c r="Q35" s="103">
        <v>0</v>
      </c>
      <c r="R35" s="103">
        <v>9.9338716260000002</v>
      </c>
      <c r="S35" s="104">
        <v>0</v>
      </c>
      <c r="T35" s="104">
        <f t="shared" si="0"/>
        <v>6.8379210362397942E-4</v>
      </c>
      <c r="U35" s="104">
        <f>R35/'סכום נכסי הקרן'!$C$42</f>
        <v>1.8085663734311162E-5</v>
      </c>
    </row>
    <row r="36" spans="2:21" s="99" customFormat="1">
      <c r="B36" s="102" t="s">
        <v>375</v>
      </c>
      <c r="C36" s="102" t="s">
        <v>376</v>
      </c>
      <c r="D36" s="102" t="s">
        <v>100</v>
      </c>
      <c r="E36" s="102" t="s">
        <v>123</v>
      </c>
      <c r="F36" s="102" t="s">
        <v>371</v>
      </c>
      <c r="G36" s="102" t="s">
        <v>349</v>
      </c>
      <c r="H36" s="102" t="s">
        <v>357</v>
      </c>
      <c r="I36" s="102" t="s">
        <v>207</v>
      </c>
      <c r="J36" s="102" t="s">
        <v>318</v>
      </c>
      <c r="K36" s="103">
        <v>2.1800000000000002</v>
      </c>
      <c r="L36" s="102" t="s">
        <v>102</v>
      </c>
      <c r="M36" s="104">
        <v>1.7600000000000001E-2</v>
      </c>
      <c r="N36" s="104">
        <v>2.41E-2</v>
      </c>
      <c r="O36" s="103">
        <v>49517.73</v>
      </c>
      <c r="P36" s="103">
        <v>109.65</v>
      </c>
      <c r="Q36" s="103">
        <v>0</v>
      </c>
      <c r="R36" s="103">
        <v>54.296190944999999</v>
      </c>
      <c r="S36" s="104">
        <v>0</v>
      </c>
      <c r="T36" s="104">
        <f t="shared" si="0"/>
        <v>3.7374457837644312E-3</v>
      </c>
      <c r="U36" s="104">
        <f>R36/'סכום נכסי הקרן'!$C$42</f>
        <v>9.8851957067279763E-5</v>
      </c>
    </row>
    <row r="37" spans="2:21" s="99" customFormat="1">
      <c r="B37" s="102" t="s">
        <v>377</v>
      </c>
      <c r="C37" s="102" t="s">
        <v>378</v>
      </c>
      <c r="D37" s="102" t="s">
        <v>100</v>
      </c>
      <c r="E37" s="102" t="s">
        <v>123</v>
      </c>
      <c r="F37" s="102" t="s">
        <v>379</v>
      </c>
      <c r="G37" s="102" t="s">
        <v>349</v>
      </c>
      <c r="H37" s="102" t="s">
        <v>357</v>
      </c>
      <c r="I37" s="102" t="s">
        <v>207</v>
      </c>
      <c r="J37" s="102" t="s">
        <v>380</v>
      </c>
      <c r="K37" s="103">
        <v>2.62</v>
      </c>
      <c r="L37" s="102" t="s">
        <v>102</v>
      </c>
      <c r="M37" s="104">
        <v>1.6E-2</v>
      </c>
      <c r="N37" s="104">
        <v>2.4899999999999999E-2</v>
      </c>
      <c r="O37" s="103">
        <v>17000.22</v>
      </c>
      <c r="P37" s="103">
        <v>108.59</v>
      </c>
      <c r="Q37" s="103">
        <v>0</v>
      </c>
      <c r="R37" s="103">
        <v>18.460538897999999</v>
      </c>
      <c r="S37" s="104">
        <v>0</v>
      </c>
      <c r="T37" s="104">
        <f t="shared" si="0"/>
        <v>1.2707201383654885E-3</v>
      </c>
      <c r="U37" s="104">
        <f>R37/'סכום נכסי הקרן'!$C$42</f>
        <v>3.3609363139901636E-5</v>
      </c>
    </row>
    <row r="38" spans="2:21" s="99" customFormat="1">
      <c r="B38" s="102" t="s">
        <v>381</v>
      </c>
      <c r="C38" s="102" t="s">
        <v>382</v>
      </c>
      <c r="D38" s="102" t="s">
        <v>100</v>
      </c>
      <c r="E38" s="102" t="s">
        <v>123</v>
      </c>
      <c r="F38" s="102" t="s">
        <v>379</v>
      </c>
      <c r="G38" s="102" t="s">
        <v>349</v>
      </c>
      <c r="H38" s="102" t="s">
        <v>357</v>
      </c>
      <c r="I38" s="102" t="s">
        <v>207</v>
      </c>
      <c r="J38" s="102" t="s">
        <v>318</v>
      </c>
      <c r="K38" s="103">
        <v>3.44</v>
      </c>
      <c r="L38" s="102" t="s">
        <v>102</v>
      </c>
      <c r="M38" s="104">
        <v>1.4200000000000001E-2</v>
      </c>
      <c r="N38" s="104">
        <v>3.0099999999999998E-2</v>
      </c>
      <c r="O38" s="103">
        <v>35000.07</v>
      </c>
      <c r="P38" s="103">
        <v>104.19</v>
      </c>
      <c r="Q38" s="103">
        <v>0</v>
      </c>
      <c r="R38" s="103">
        <v>36.466572933000002</v>
      </c>
      <c r="S38" s="104">
        <v>0</v>
      </c>
      <c r="T38" s="104">
        <f t="shared" si="0"/>
        <v>2.510154706705623E-3</v>
      </c>
      <c r="U38" s="104">
        <f>R38/'סכום נכסי הקרן'!$C$42</f>
        <v>6.6391252115922115E-5</v>
      </c>
    </row>
    <row r="39" spans="2:21" s="99" customFormat="1">
      <c r="B39" s="102" t="s">
        <v>383</v>
      </c>
      <c r="C39" s="102" t="s">
        <v>384</v>
      </c>
      <c r="D39" s="102" t="s">
        <v>100</v>
      </c>
      <c r="E39" s="102" t="s">
        <v>123</v>
      </c>
      <c r="F39" s="102" t="s">
        <v>385</v>
      </c>
      <c r="G39" s="102" t="s">
        <v>349</v>
      </c>
      <c r="H39" s="102" t="s">
        <v>357</v>
      </c>
      <c r="I39" s="102" t="s">
        <v>207</v>
      </c>
      <c r="J39" s="102" t="s">
        <v>345</v>
      </c>
      <c r="K39" s="103">
        <v>0.97</v>
      </c>
      <c r="L39" s="102" t="s">
        <v>102</v>
      </c>
      <c r="M39" s="104">
        <v>0.04</v>
      </c>
      <c r="N39" s="104">
        <v>1.8499999999999999E-2</v>
      </c>
      <c r="O39" s="103">
        <v>32533.43</v>
      </c>
      <c r="P39" s="103">
        <v>111.11</v>
      </c>
      <c r="Q39" s="103">
        <v>0</v>
      </c>
      <c r="R39" s="103">
        <v>36.147894073000003</v>
      </c>
      <c r="S39" s="104">
        <v>2.0000000000000001E-4</v>
      </c>
      <c r="T39" s="104">
        <f t="shared" si="0"/>
        <v>2.4882186382457136E-3</v>
      </c>
      <c r="U39" s="104">
        <f>R39/'סכום נכסי הקרן'!$C$42</f>
        <v>6.5811063553175984E-5</v>
      </c>
    </row>
    <row r="40" spans="2:21" s="99" customFormat="1">
      <c r="B40" s="102" t="s">
        <v>386</v>
      </c>
      <c r="C40" s="102" t="s">
        <v>387</v>
      </c>
      <c r="D40" s="102" t="s">
        <v>100</v>
      </c>
      <c r="E40" s="102" t="s">
        <v>123</v>
      </c>
      <c r="F40" s="102" t="s">
        <v>388</v>
      </c>
      <c r="G40" s="102" t="s">
        <v>325</v>
      </c>
      <c r="H40" s="102" t="s">
        <v>357</v>
      </c>
      <c r="I40" s="102" t="s">
        <v>207</v>
      </c>
      <c r="J40" s="102" t="s">
        <v>389</v>
      </c>
      <c r="K40" s="103">
        <v>4.18</v>
      </c>
      <c r="L40" s="102" t="s">
        <v>102</v>
      </c>
      <c r="M40" s="104">
        <v>2.1999999999999999E-2</v>
      </c>
      <c r="N40" s="104">
        <v>2.7400000000000001E-2</v>
      </c>
      <c r="O40" s="103">
        <v>24305.56</v>
      </c>
      <c r="P40" s="103">
        <v>98.73</v>
      </c>
      <c r="Q40" s="103">
        <v>0</v>
      </c>
      <c r="R40" s="103">
        <v>23.996879388</v>
      </c>
      <c r="S40" s="104">
        <v>1E-4</v>
      </c>
      <c r="T40" s="104">
        <f t="shared" si="0"/>
        <v>1.6518108200819055E-3</v>
      </c>
      <c r="U40" s="104">
        <f>R40/'סכום נכסי הקרן'!$C$42</f>
        <v>4.3688856432197126E-5</v>
      </c>
    </row>
    <row r="41" spans="2:21" s="99" customFormat="1">
      <c r="B41" s="102" t="s">
        <v>390</v>
      </c>
      <c r="C41" s="102" t="s">
        <v>391</v>
      </c>
      <c r="D41" s="102" t="s">
        <v>100</v>
      </c>
      <c r="E41" s="102" t="s">
        <v>123</v>
      </c>
      <c r="F41" s="102" t="s">
        <v>388</v>
      </c>
      <c r="G41" s="102" t="s">
        <v>325</v>
      </c>
      <c r="H41" s="102" t="s">
        <v>357</v>
      </c>
      <c r="I41" s="102" t="s">
        <v>207</v>
      </c>
      <c r="J41" s="102" t="s">
        <v>392</v>
      </c>
      <c r="K41" s="103">
        <v>1.68</v>
      </c>
      <c r="L41" s="102" t="s">
        <v>102</v>
      </c>
      <c r="M41" s="104">
        <v>1.7999999999999999E-2</v>
      </c>
      <c r="N41" s="104">
        <v>2.9100000000000001E-2</v>
      </c>
      <c r="O41" s="103">
        <v>36000.81</v>
      </c>
      <c r="P41" s="103">
        <v>107.61</v>
      </c>
      <c r="Q41" s="103">
        <v>0</v>
      </c>
      <c r="R41" s="103">
        <v>38.740471640999999</v>
      </c>
      <c r="S41" s="104">
        <v>0</v>
      </c>
      <c r="T41" s="104">
        <f t="shared" si="0"/>
        <v>2.6666771623513738E-3</v>
      </c>
      <c r="U41" s="104">
        <f>R41/'סכום נכסי הקרן'!$C$42</f>
        <v>7.0531125163117114E-5</v>
      </c>
    </row>
    <row r="42" spans="2:21" s="99" customFormat="1">
      <c r="B42" s="102" t="s">
        <v>393</v>
      </c>
      <c r="C42" s="102" t="s">
        <v>394</v>
      </c>
      <c r="D42" s="102" t="s">
        <v>100</v>
      </c>
      <c r="E42" s="102" t="s">
        <v>123</v>
      </c>
      <c r="F42" s="102" t="s">
        <v>395</v>
      </c>
      <c r="G42" s="102" t="s">
        <v>396</v>
      </c>
      <c r="H42" s="102" t="s">
        <v>397</v>
      </c>
      <c r="I42" s="102" t="s">
        <v>207</v>
      </c>
      <c r="J42" s="102" t="s">
        <v>398</v>
      </c>
      <c r="K42" s="103">
        <v>3.75</v>
      </c>
      <c r="L42" s="102" t="s">
        <v>102</v>
      </c>
      <c r="M42" s="104">
        <v>2.1999999999999999E-2</v>
      </c>
      <c r="N42" s="104">
        <v>2.53E-2</v>
      </c>
      <c r="O42" s="103">
        <v>20000</v>
      </c>
      <c r="P42" s="103">
        <v>100.37</v>
      </c>
      <c r="Q42" s="103">
        <v>0</v>
      </c>
      <c r="R42" s="103">
        <v>20.074000000000002</v>
      </c>
      <c r="S42" s="104">
        <v>1E-4</v>
      </c>
      <c r="T42" s="104">
        <f t="shared" si="0"/>
        <v>1.3817817669619808E-3</v>
      </c>
      <c r="U42" s="104">
        <f>R42/'סכום נכסי הקרן'!$C$42</f>
        <v>3.6546839688600815E-5</v>
      </c>
    </row>
    <row r="43" spans="2:21" s="99" customFormat="1">
      <c r="B43" s="102" t="s">
        <v>399</v>
      </c>
      <c r="C43" s="102" t="s">
        <v>400</v>
      </c>
      <c r="D43" s="102" t="s">
        <v>100</v>
      </c>
      <c r="E43" s="102" t="s">
        <v>123</v>
      </c>
      <c r="F43" s="102" t="s">
        <v>395</v>
      </c>
      <c r="G43" s="102" t="s">
        <v>396</v>
      </c>
      <c r="H43" s="102" t="s">
        <v>397</v>
      </c>
      <c r="I43" s="102" t="s">
        <v>207</v>
      </c>
      <c r="J43" s="102" t="s">
        <v>401</v>
      </c>
      <c r="K43" s="103">
        <v>0.23</v>
      </c>
      <c r="L43" s="102" t="s">
        <v>102</v>
      </c>
      <c r="M43" s="104">
        <v>2.6499999999999999E-2</v>
      </c>
      <c r="N43" s="104">
        <v>2.9899999999999999E-2</v>
      </c>
      <c r="O43" s="103">
        <v>8000.42</v>
      </c>
      <c r="P43" s="103">
        <v>109.49</v>
      </c>
      <c r="Q43" s="103">
        <v>0</v>
      </c>
      <c r="R43" s="103">
        <v>8.7596598579999991</v>
      </c>
      <c r="S43" s="104">
        <v>1E-4</v>
      </c>
      <c r="T43" s="104">
        <f t="shared" si="0"/>
        <v>6.0296593985120913E-4</v>
      </c>
      <c r="U43" s="104">
        <f>R43/'סכום נכסי הקרן'!$C$42</f>
        <v>1.5947887045780499E-5</v>
      </c>
    </row>
    <row r="44" spans="2:21" s="99" customFormat="1">
      <c r="B44" s="102" t="s">
        <v>402</v>
      </c>
      <c r="C44" s="102" t="s">
        <v>403</v>
      </c>
      <c r="D44" s="102" t="s">
        <v>100</v>
      </c>
      <c r="E44" s="102" t="s">
        <v>123</v>
      </c>
      <c r="F44" s="102" t="s">
        <v>395</v>
      </c>
      <c r="G44" s="102" t="s">
        <v>396</v>
      </c>
      <c r="H44" s="102" t="s">
        <v>397</v>
      </c>
      <c r="I44" s="102" t="s">
        <v>207</v>
      </c>
      <c r="J44" s="102" t="s">
        <v>404</v>
      </c>
      <c r="K44" s="103">
        <v>2.1800000000000002</v>
      </c>
      <c r="L44" s="102" t="s">
        <v>102</v>
      </c>
      <c r="M44" s="104">
        <v>1.0500000000000001E-2</v>
      </c>
      <c r="N44" s="104">
        <v>2.7400000000000001E-2</v>
      </c>
      <c r="O44" s="103">
        <v>25000.09</v>
      </c>
      <c r="P44" s="103">
        <v>104.44</v>
      </c>
      <c r="Q44" s="103">
        <v>0</v>
      </c>
      <c r="R44" s="103">
        <v>26.110093996</v>
      </c>
      <c r="S44" s="104">
        <v>1E-4</v>
      </c>
      <c r="T44" s="104">
        <f t="shared" si="0"/>
        <v>1.7972726819436226E-3</v>
      </c>
      <c r="U44" s="104">
        <f>R44/'סכום נכסי הקרן'!$C$42</f>
        <v>4.7536187084094378E-5</v>
      </c>
    </row>
    <row r="45" spans="2:21" s="99" customFormat="1">
      <c r="B45" s="102" t="s">
        <v>405</v>
      </c>
      <c r="C45" s="102" t="s">
        <v>406</v>
      </c>
      <c r="D45" s="102" t="s">
        <v>100</v>
      </c>
      <c r="E45" s="102" t="s">
        <v>123</v>
      </c>
      <c r="F45" s="102" t="s">
        <v>407</v>
      </c>
      <c r="G45" s="102" t="s">
        <v>296</v>
      </c>
      <c r="H45" s="102" t="s">
        <v>397</v>
      </c>
      <c r="I45" s="102" t="s">
        <v>207</v>
      </c>
      <c r="J45" s="102" t="s">
        <v>408</v>
      </c>
      <c r="K45" s="103">
        <v>0.66</v>
      </c>
      <c r="L45" s="102" t="s">
        <v>102</v>
      </c>
      <c r="M45" s="104">
        <v>6.7999999999999996E-3</v>
      </c>
      <c r="N45" s="104">
        <v>1.78E-2</v>
      </c>
      <c r="O45" s="103">
        <v>10000</v>
      </c>
      <c r="P45" s="103">
        <v>109.45</v>
      </c>
      <c r="Q45" s="103">
        <v>0</v>
      </c>
      <c r="R45" s="103">
        <v>10.945</v>
      </c>
      <c r="S45" s="104">
        <v>0</v>
      </c>
      <c r="T45" s="104">
        <f t="shared" si="0"/>
        <v>7.5339251964724914E-4</v>
      </c>
      <c r="U45" s="104">
        <f>R45/'סכום נכסי הקרן'!$C$42</f>
        <v>1.9926529859108096E-5</v>
      </c>
    </row>
    <row r="46" spans="2:21" s="99" customFormat="1">
      <c r="B46" s="102" t="s">
        <v>409</v>
      </c>
      <c r="C46" s="102" t="s">
        <v>410</v>
      </c>
      <c r="D46" s="102" t="s">
        <v>100</v>
      </c>
      <c r="E46" s="102" t="s">
        <v>123</v>
      </c>
      <c r="F46" s="102" t="s">
        <v>411</v>
      </c>
      <c r="G46" s="102" t="s">
        <v>349</v>
      </c>
      <c r="H46" s="102" t="s">
        <v>397</v>
      </c>
      <c r="I46" s="102" t="s">
        <v>207</v>
      </c>
      <c r="J46" s="102" t="s">
        <v>412</v>
      </c>
      <c r="K46" s="103">
        <v>2.73</v>
      </c>
      <c r="L46" s="102" t="s">
        <v>102</v>
      </c>
      <c r="M46" s="104">
        <v>1.4E-2</v>
      </c>
      <c r="N46" s="104">
        <v>2.8899999999999999E-2</v>
      </c>
      <c r="O46" s="103">
        <v>30000</v>
      </c>
      <c r="P46" s="103">
        <v>105.25</v>
      </c>
      <c r="Q46" s="103">
        <v>0</v>
      </c>
      <c r="R46" s="103">
        <v>31.574999999999999</v>
      </c>
      <c r="S46" s="104">
        <v>0</v>
      </c>
      <c r="T46" s="104">
        <f t="shared" si="0"/>
        <v>2.1734462136009033E-3</v>
      </c>
      <c r="U46" s="104">
        <f>R46/'סכום נכסי הקרן'!$C$42</f>
        <v>5.7485626340917136E-5</v>
      </c>
    </row>
    <row r="47" spans="2:21" s="99" customFormat="1">
      <c r="B47" s="102" t="s">
        <v>413</v>
      </c>
      <c r="C47" s="102" t="s">
        <v>414</v>
      </c>
      <c r="D47" s="102" t="s">
        <v>100</v>
      </c>
      <c r="E47" s="102" t="s">
        <v>123</v>
      </c>
      <c r="F47" s="102" t="s">
        <v>415</v>
      </c>
      <c r="G47" s="102" t="s">
        <v>349</v>
      </c>
      <c r="H47" s="102" t="s">
        <v>416</v>
      </c>
      <c r="I47" s="102" t="s">
        <v>150</v>
      </c>
      <c r="J47" s="102" t="s">
        <v>417</v>
      </c>
      <c r="K47" s="103">
        <v>1.28</v>
      </c>
      <c r="L47" s="102" t="s">
        <v>102</v>
      </c>
      <c r="M47" s="104">
        <v>2.75E-2</v>
      </c>
      <c r="N47" s="104">
        <v>2.1399999999999999E-2</v>
      </c>
      <c r="O47" s="103">
        <v>43333.74</v>
      </c>
      <c r="P47" s="103">
        <v>110.14</v>
      </c>
      <c r="Q47" s="103">
        <v>0</v>
      </c>
      <c r="R47" s="103">
        <v>47.727781235999998</v>
      </c>
      <c r="S47" s="104">
        <v>2.0000000000000001E-4</v>
      </c>
      <c r="T47" s="104">
        <f t="shared" si="0"/>
        <v>3.285313235501392E-3</v>
      </c>
      <c r="U47" s="104">
        <f>R47/'סכום נכסי הקרן'!$C$42</f>
        <v>8.6893472627513294E-5</v>
      </c>
    </row>
    <row r="48" spans="2:21" s="99" customFormat="1">
      <c r="B48" s="102" t="s">
        <v>418</v>
      </c>
      <c r="C48" s="102" t="s">
        <v>419</v>
      </c>
      <c r="D48" s="102" t="s">
        <v>100</v>
      </c>
      <c r="E48" s="102" t="s">
        <v>123</v>
      </c>
      <c r="F48" s="102" t="s">
        <v>415</v>
      </c>
      <c r="G48" s="102" t="s">
        <v>349</v>
      </c>
      <c r="H48" s="102" t="s">
        <v>416</v>
      </c>
      <c r="I48" s="102" t="s">
        <v>150</v>
      </c>
      <c r="J48" s="102" t="s">
        <v>417</v>
      </c>
      <c r="K48" s="103">
        <v>6.54</v>
      </c>
      <c r="L48" s="102" t="s">
        <v>102</v>
      </c>
      <c r="M48" s="104">
        <v>1.5800000000000002E-2</v>
      </c>
      <c r="N48" s="104">
        <v>2.9600000000000001E-2</v>
      </c>
      <c r="O48" s="103">
        <v>24000.85</v>
      </c>
      <c r="P48" s="103">
        <v>99.8</v>
      </c>
      <c r="Q48" s="103">
        <v>0</v>
      </c>
      <c r="R48" s="103">
        <v>23.952848299999999</v>
      </c>
      <c r="S48" s="104">
        <v>0</v>
      </c>
      <c r="T48" s="104">
        <f t="shared" si="0"/>
        <v>1.6487799665112221E-3</v>
      </c>
      <c r="U48" s="104">
        <f>R48/'סכום נכסי הקרן'!$C$42</f>
        <v>4.3608693180505854E-5</v>
      </c>
    </row>
    <row r="49" spans="2:21" s="99" customFormat="1">
      <c r="B49" s="102" t="s">
        <v>420</v>
      </c>
      <c r="C49" s="102" t="s">
        <v>421</v>
      </c>
      <c r="D49" s="102" t="s">
        <v>100</v>
      </c>
      <c r="E49" s="102" t="s">
        <v>123</v>
      </c>
      <c r="F49" s="102" t="s">
        <v>422</v>
      </c>
      <c r="G49" s="102" t="s">
        <v>325</v>
      </c>
      <c r="H49" s="102" t="s">
        <v>423</v>
      </c>
      <c r="I49" s="102" t="s">
        <v>207</v>
      </c>
      <c r="J49" s="102" t="s">
        <v>424</v>
      </c>
      <c r="K49" s="103">
        <v>2.65</v>
      </c>
      <c r="L49" s="102" t="s">
        <v>102</v>
      </c>
      <c r="M49" s="104">
        <v>0.01</v>
      </c>
      <c r="N49" s="104">
        <v>3.9100000000000003E-2</v>
      </c>
      <c r="O49" s="103">
        <v>75000</v>
      </c>
      <c r="P49" s="103">
        <f>R49*1000/O49*100</f>
        <v>98.152371584699424</v>
      </c>
      <c r="Q49" s="103">
        <v>0</v>
      </c>
      <c r="R49" s="103">
        <f>73.755-0.140721311475414</f>
        <v>73.614278688524578</v>
      </c>
      <c r="S49" s="104">
        <v>2.0000000000000001E-4</v>
      </c>
      <c r="T49" s="104">
        <f t="shared" si="0"/>
        <v>5.067194783294867E-3</v>
      </c>
      <c r="U49" s="104">
        <f>R49/'סכום נכסי הקרן'!$C$42</f>
        <v>1.3402257856040106E-4</v>
      </c>
    </row>
    <row r="50" spans="2:21" s="99" customFormat="1">
      <c r="B50" s="102" t="s">
        <v>425</v>
      </c>
      <c r="C50" s="102" t="s">
        <v>426</v>
      </c>
      <c r="D50" s="102" t="s">
        <v>100</v>
      </c>
      <c r="E50" s="102" t="s">
        <v>123</v>
      </c>
      <c r="F50" s="102" t="s">
        <v>427</v>
      </c>
      <c r="G50" s="102" t="s">
        <v>428</v>
      </c>
      <c r="H50" s="102" t="s">
        <v>423</v>
      </c>
      <c r="I50" s="102" t="s">
        <v>207</v>
      </c>
      <c r="J50" s="102" t="s">
        <v>429</v>
      </c>
      <c r="K50" s="103">
        <v>3.96</v>
      </c>
      <c r="L50" s="102" t="s">
        <v>102</v>
      </c>
      <c r="M50" s="104">
        <v>1E-3</v>
      </c>
      <c r="N50" s="104">
        <v>5.1799999999999999E-2</v>
      </c>
      <c r="O50" s="103">
        <v>150000</v>
      </c>
      <c r="P50" s="103">
        <v>86.95</v>
      </c>
      <c r="Q50" s="103">
        <v>0</v>
      </c>
      <c r="R50" s="103">
        <v>130.42500000000001</v>
      </c>
      <c r="S50" s="104">
        <v>2.0000000000000001E-4</v>
      </c>
      <c r="T50" s="104">
        <f t="shared" si="0"/>
        <v>8.9777267587932818E-3</v>
      </c>
      <c r="U50" s="104">
        <f>R50/'סכום נכסי הקרן'!$C$42</f>
        <v>2.3745250405428719E-4</v>
      </c>
    </row>
    <row r="51" spans="2:21" s="99" customFormat="1">
      <c r="B51" s="102" t="s">
        <v>430</v>
      </c>
      <c r="C51" s="102" t="s">
        <v>431</v>
      </c>
      <c r="D51" s="102" t="s">
        <v>100</v>
      </c>
      <c r="E51" s="102" t="s">
        <v>123</v>
      </c>
      <c r="F51" s="102" t="s">
        <v>432</v>
      </c>
      <c r="G51" s="102" t="s">
        <v>349</v>
      </c>
      <c r="H51" s="102" t="s">
        <v>433</v>
      </c>
      <c r="I51" s="102" t="s">
        <v>150</v>
      </c>
      <c r="J51" s="102" t="s">
        <v>364</v>
      </c>
      <c r="K51" s="103">
        <v>2.46</v>
      </c>
      <c r="L51" s="102" t="s">
        <v>102</v>
      </c>
      <c r="M51" s="104">
        <v>2.5000000000000001E-2</v>
      </c>
      <c r="N51" s="104">
        <v>3.27E-2</v>
      </c>
      <c r="O51" s="103">
        <v>36000.080000000002</v>
      </c>
      <c r="P51" s="103">
        <v>108.84</v>
      </c>
      <c r="Q51" s="103">
        <v>0</v>
      </c>
      <c r="R51" s="103">
        <v>39.182487072000001</v>
      </c>
      <c r="S51" s="104">
        <v>1E-4</v>
      </c>
      <c r="T51" s="104">
        <f t="shared" si="0"/>
        <v>2.6971030298053762E-3</v>
      </c>
      <c r="U51" s="104">
        <f>R51/'סכום נכסי הקרן'!$C$42</f>
        <v>7.1335860995370019E-5</v>
      </c>
    </row>
    <row r="52" spans="2:21" s="99" customFormat="1">
      <c r="B52" s="102" t="s">
        <v>434</v>
      </c>
      <c r="C52" s="102" t="s">
        <v>435</v>
      </c>
      <c r="D52" s="102" t="s">
        <v>100</v>
      </c>
      <c r="E52" s="102" t="s">
        <v>123</v>
      </c>
      <c r="F52" s="102" t="s">
        <v>432</v>
      </c>
      <c r="G52" s="102" t="s">
        <v>349</v>
      </c>
      <c r="H52" s="102" t="s">
        <v>433</v>
      </c>
      <c r="I52" s="102" t="s">
        <v>150</v>
      </c>
      <c r="J52" s="102" t="s">
        <v>436</v>
      </c>
      <c r="K52" s="103">
        <v>7.19</v>
      </c>
      <c r="L52" s="102" t="s">
        <v>102</v>
      </c>
      <c r="M52" s="104">
        <v>3.8999999999999998E-3</v>
      </c>
      <c r="N52" s="104">
        <v>4.19E-2</v>
      </c>
      <c r="O52" s="103">
        <v>32000</v>
      </c>
      <c r="P52" s="103">
        <v>80.430000000000007</v>
      </c>
      <c r="Q52" s="103">
        <v>0</v>
      </c>
      <c r="R52" s="103">
        <v>25.7376</v>
      </c>
      <c r="S52" s="104">
        <v>1E-4</v>
      </c>
      <c r="T52" s="104">
        <f t="shared" si="0"/>
        <v>1.7716322808289664E-3</v>
      </c>
      <c r="U52" s="104">
        <f>R52/'סכום נכסי הקרן'!$C$42</f>
        <v>4.6858022375676613E-5</v>
      </c>
    </row>
    <row r="53" spans="2:21" s="99" customFormat="1">
      <c r="B53" s="102" t="s">
        <v>437</v>
      </c>
      <c r="C53" s="102" t="s">
        <v>438</v>
      </c>
      <c r="D53" s="102" t="s">
        <v>100</v>
      </c>
      <c r="E53" s="102" t="s">
        <v>123</v>
      </c>
      <c r="F53" s="102" t="s">
        <v>439</v>
      </c>
      <c r="G53" s="102" t="s">
        <v>428</v>
      </c>
      <c r="H53" s="102" t="s">
        <v>423</v>
      </c>
      <c r="I53" s="102" t="s">
        <v>207</v>
      </c>
      <c r="J53" s="102" t="s">
        <v>440</v>
      </c>
      <c r="K53" s="103">
        <v>4.5</v>
      </c>
      <c r="L53" s="102" t="s">
        <v>102</v>
      </c>
      <c r="M53" s="104">
        <v>7.4999999999999997E-3</v>
      </c>
      <c r="N53" s="104">
        <v>4.53E-2</v>
      </c>
      <c r="O53" s="103">
        <v>10000</v>
      </c>
      <c r="P53" s="103">
        <v>90.85</v>
      </c>
      <c r="Q53" s="103">
        <v>0</v>
      </c>
      <c r="R53" s="103">
        <v>9.0850000000000009</v>
      </c>
      <c r="S53" s="104">
        <v>0</v>
      </c>
      <c r="T53" s="104">
        <f t="shared" si="0"/>
        <v>6.2536053366790852E-4</v>
      </c>
      <c r="U53" s="104">
        <f>R53/'סכום נכסי הקרן'!$C$42</f>
        <v>1.6540203176792787E-5</v>
      </c>
    </row>
    <row r="54" spans="2:21" s="99" customFormat="1">
      <c r="B54" s="102" t="s">
        <v>441</v>
      </c>
      <c r="C54" s="102" t="s">
        <v>442</v>
      </c>
      <c r="D54" s="102" t="s">
        <v>100</v>
      </c>
      <c r="E54" s="102" t="s">
        <v>123</v>
      </c>
      <c r="F54" s="102" t="s">
        <v>439</v>
      </c>
      <c r="G54" s="102" t="s">
        <v>428</v>
      </c>
      <c r="H54" s="102" t="s">
        <v>423</v>
      </c>
      <c r="I54" s="102" t="s">
        <v>207</v>
      </c>
      <c r="J54" s="102" t="s">
        <v>443</v>
      </c>
      <c r="K54" s="103">
        <v>5.55</v>
      </c>
      <c r="L54" s="102" t="s">
        <v>102</v>
      </c>
      <c r="M54" s="104">
        <v>7.4999999999999997E-3</v>
      </c>
      <c r="N54" s="104">
        <v>4.5699999999999998E-2</v>
      </c>
      <c r="O54" s="103">
        <v>25000</v>
      </c>
      <c r="P54" s="103">
        <v>85.68</v>
      </c>
      <c r="Q54" s="103">
        <v>0</v>
      </c>
      <c r="R54" s="103">
        <v>21.42</v>
      </c>
      <c r="S54" s="104">
        <v>0</v>
      </c>
      <c r="T54" s="104">
        <f t="shared" si="0"/>
        <v>1.4744328707943424E-3</v>
      </c>
      <c r="U54" s="104">
        <f>R54/'סכום נכסי הקרן'!$C$42</f>
        <v>3.8997375018921461E-5</v>
      </c>
    </row>
    <row r="55" spans="2:21" s="99" customFormat="1">
      <c r="B55" s="102" t="s">
        <v>444</v>
      </c>
      <c r="C55" s="102" t="s">
        <v>445</v>
      </c>
      <c r="D55" s="102" t="s">
        <v>100</v>
      </c>
      <c r="E55" s="102" t="s">
        <v>123</v>
      </c>
      <c r="F55" s="102" t="s">
        <v>411</v>
      </c>
      <c r="G55" s="102" t="s">
        <v>349</v>
      </c>
      <c r="H55" s="102" t="s">
        <v>423</v>
      </c>
      <c r="I55" s="102" t="s">
        <v>207</v>
      </c>
      <c r="J55" s="102" t="s">
        <v>446</v>
      </c>
      <c r="K55" s="103">
        <v>6.54</v>
      </c>
      <c r="L55" s="102" t="s">
        <v>102</v>
      </c>
      <c r="M55" s="104">
        <v>5.0000000000000001E-3</v>
      </c>
      <c r="N55" s="104">
        <v>3.7900000000000003E-2</v>
      </c>
      <c r="O55" s="103">
        <v>53000.89</v>
      </c>
      <c r="P55" s="103">
        <v>86.66</v>
      </c>
      <c r="Q55" s="103">
        <v>0</v>
      </c>
      <c r="R55" s="103">
        <v>45.930571274000002</v>
      </c>
      <c r="S55" s="104">
        <v>2.9999999999999997E-4</v>
      </c>
      <c r="T55" s="104">
        <f t="shared" si="0"/>
        <v>3.1616033641805774E-3</v>
      </c>
      <c r="U55" s="104">
        <f>R55/'סכום נכסי הקרן'!$C$42</f>
        <v>8.3621461848995305E-5</v>
      </c>
    </row>
    <row r="56" spans="2:21" s="99" customFormat="1">
      <c r="B56" s="102" t="s">
        <v>447</v>
      </c>
      <c r="C56" s="102" t="s">
        <v>448</v>
      </c>
      <c r="D56" s="102" t="s">
        <v>100</v>
      </c>
      <c r="E56" s="102" t="s">
        <v>123</v>
      </c>
      <c r="F56" s="102" t="s">
        <v>411</v>
      </c>
      <c r="G56" s="102" t="s">
        <v>349</v>
      </c>
      <c r="H56" s="102" t="s">
        <v>423</v>
      </c>
      <c r="I56" s="102" t="s">
        <v>207</v>
      </c>
      <c r="J56" s="102" t="s">
        <v>449</v>
      </c>
      <c r="K56" s="103">
        <v>1.08</v>
      </c>
      <c r="L56" s="102" t="s">
        <v>102</v>
      </c>
      <c r="M56" s="104">
        <v>3.3500000000000002E-2</v>
      </c>
      <c r="N56" s="104">
        <v>1.9800000000000002E-2</v>
      </c>
      <c r="O56" s="103">
        <v>27058.82</v>
      </c>
      <c r="P56" s="103">
        <v>111.56</v>
      </c>
      <c r="Q56" s="103">
        <v>0</v>
      </c>
      <c r="R56" s="103">
        <v>30.186819591999999</v>
      </c>
      <c r="S56" s="104">
        <v>2.0000000000000001E-4</v>
      </c>
      <c r="T56" s="104">
        <f t="shared" si="0"/>
        <v>2.0778916466472198E-3</v>
      </c>
      <c r="U56" s="104">
        <f>R56/'סכום נכסי הקרן'!$C$42</f>
        <v>5.4958297117542E-5</v>
      </c>
    </row>
    <row r="57" spans="2:21" s="99" customFormat="1">
      <c r="B57" s="102" t="s">
        <v>450</v>
      </c>
      <c r="C57" s="102" t="s">
        <v>451</v>
      </c>
      <c r="D57" s="102" t="s">
        <v>100</v>
      </c>
      <c r="E57" s="102" t="s">
        <v>123</v>
      </c>
      <c r="F57" s="102" t="s">
        <v>452</v>
      </c>
      <c r="G57" s="102" t="s">
        <v>453</v>
      </c>
      <c r="H57" s="102" t="s">
        <v>433</v>
      </c>
      <c r="I57" s="102" t="s">
        <v>150</v>
      </c>
      <c r="J57" s="102" t="s">
        <v>454</v>
      </c>
      <c r="K57" s="103">
        <v>0.33</v>
      </c>
      <c r="L57" s="102" t="s">
        <v>102</v>
      </c>
      <c r="M57" s="104">
        <v>1.35E-2</v>
      </c>
      <c r="N57" s="104">
        <v>2.6800000000000001E-2</v>
      </c>
      <c r="O57" s="103">
        <v>13538.49</v>
      </c>
      <c r="P57" s="103">
        <v>108.09</v>
      </c>
      <c r="Q57" s="103">
        <v>0</v>
      </c>
      <c r="R57" s="103">
        <v>14.633753841000001</v>
      </c>
      <c r="S57" s="104">
        <v>1E-4</v>
      </c>
      <c r="T57" s="104">
        <f t="shared" si="0"/>
        <v>1.0073056809656099E-3</v>
      </c>
      <c r="U57" s="104">
        <f>R57/'סכום נכסי הקרן'!$C$42</f>
        <v>2.664229628721099E-5</v>
      </c>
    </row>
    <row r="58" spans="2:21" s="99" customFormat="1">
      <c r="B58" s="102" t="s">
        <v>455</v>
      </c>
      <c r="C58" s="102" t="s">
        <v>456</v>
      </c>
      <c r="D58" s="102" t="s">
        <v>100</v>
      </c>
      <c r="E58" s="102" t="s">
        <v>123</v>
      </c>
      <c r="F58" s="102" t="s">
        <v>452</v>
      </c>
      <c r="G58" s="102" t="s">
        <v>453</v>
      </c>
      <c r="H58" s="102" t="s">
        <v>433</v>
      </c>
      <c r="I58" s="102" t="s">
        <v>150</v>
      </c>
      <c r="J58" s="102" t="s">
        <v>457</v>
      </c>
      <c r="K58" s="103">
        <v>1.38</v>
      </c>
      <c r="L58" s="102" t="s">
        <v>102</v>
      </c>
      <c r="M58" s="104">
        <v>0.01</v>
      </c>
      <c r="N58" s="104">
        <v>4.5199999999999997E-2</v>
      </c>
      <c r="O58" s="103">
        <v>58800</v>
      </c>
      <c r="P58" s="103">
        <v>103.05</v>
      </c>
      <c r="Q58" s="103">
        <v>0</v>
      </c>
      <c r="R58" s="103">
        <v>60.593400000000003</v>
      </c>
      <c r="S58" s="104">
        <v>1E-4</v>
      </c>
      <c r="T58" s="104">
        <f t="shared" si="0"/>
        <v>4.1709103974411719E-3</v>
      </c>
      <c r="U58" s="104">
        <f>R58/'סכום נכסי הקרן'!$C$42</f>
        <v>1.1031669203881959E-4</v>
      </c>
    </row>
    <row r="59" spans="2:21" s="99" customFormat="1">
      <c r="B59" s="102" t="s">
        <v>458</v>
      </c>
      <c r="C59" s="102">
        <v>11828310</v>
      </c>
      <c r="D59" s="102" t="s">
        <v>100</v>
      </c>
      <c r="E59" s="102" t="s">
        <v>123</v>
      </c>
      <c r="F59" s="102" t="s">
        <v>452</v>
      </c>
      <c r="G59" s="102" t="s">
        <v>453</v>
      </c>
      <c r="H59" s="102" t="s">
        <v>433</v>
      </c>
      <c r="I59" s="102" t="s">
        <v>150</v>
      </c>
      <c r="J59" s="102" t="s">
        <v>459</v>
      </c>
      <c r="K59" s="103">
        <v>4.37</v>
      </c>
      <c r="L59" s="102" t="s">
        <v>102</v>
      </c>
      <c r="M59" s="104">
        <v>0.01</v>
      </c>
      <c r="N59" s="104">
        <v>5.1900000000000002E-2</v>
      </c>
      <c r="O59" s="103">
        <v>20000</v>
      </c>
      <c r="P59" s="103">
        <f>R59*1000/O59*100</f>
        <v>87.079836065574</v>
      </c>
      <c r="Q59" s="103">
        <v>0</v>
      </c>
      <c r="R59" s="103">
        <f>17415.9672131148/1000</f>
        <v>17.415967213114801</v>
      </c>
      <c r="S59" s="104">
        <v>0</v>
      </c>
      <c r="T59" s="104">
        <f t="shared" si="0"/>
        <v>1.1988176720678335E-3</v>
      </c>
      <c r="U59" s="104">
        <f>R59/'סכום נכסי הקרן'!$C$42</f>
        <v>3.1707609931236153E-5</v>
      </c>
    </row>
    <row r="60" spans="2:21" s="99" customFormat="1">
      <c r="B60" s="102" t="s">
        <v>458</v>
      </c>
      <c r="C60" s="102">
        <v>11828311</v>
      </c>
      <c r="D60" s="102" t="s">
        <v>100</v>
      </c>
      <c r="E60" s="102" t="s">
        <v>123</v>
      </c>
      <c r="F60" s="102" t="s">
        <v>452</v>
      </c>
      <c r="G60" s="102" t="s">
        <v>453</v>
      </c>
      <c r="H60" s="102" t="s">
        <v>433</v>
      </c>
      <c r="I60" s="102" t="s">
        <v>150</v>
      </c>
      <c r="J60" s="102" t="s">
        <v>459</v>
      </c>
      <c r="K60" s="103">
        <v>0</v>
      </c>
      <c r="L60" s="102" t="s">
        <v>102</v>
      </c>
      <c r="M60" s="104">
        <v>0</v>
      </c>
      <c r="N60" s="104">
        <v>0</v>
      </c>
      <c r="O60" s="103">
        <v>27000</v>
      </c>
      <c r="P60" s="103">
        <f>R60*1000/O60*100</f>
        <v>88.87</v>
      </c>
      <c r="Q60" s="103">
        <v>0</v>
      </c>
      <c r="R60" s="103">
        <f>23994.9/1000</f>
        <v>23.994900000000001</v>
      </c>
      <c r="S60" s="104">
        <v>0</v>
      </c>
      <c r="T60" s="104">
        <f t="shared" si="0"/>
        <v>1.651674570094452E-3</v>
      </c>
      <c r="U60" s="104">
        <f>R60/'סכום נכסי הקרן'!$C$42</f>
        <v>4.3685252747036346E-5</v>
      </c>
    </row>
    <row r="61" spans="2:21" s="99" customFormat="1">
      <c r="B61" s="102" t="s">
        <v>460</v>
      </c>
      <c r="C61" s="102">
        <v>11916590</v>
      </c>
      <c r="D61" s="102" t="s">
        <v>100</v>
      </c>
      <c r="E61" s="102" t="s">
        <v>123</v>
      </c>
      <c r="F61" s="102" t="s">
        <v>452</v>
      </c>
      <c r="G61" s="102" t="s">
        <v>453</v>
      </c>
      <c r="H61" s="102" t="s">
        <v>433</v>
      </c>
      <c r="I61" s="102" t="s">
        <v>150</v>
      </c>
      <c r="J61" s="102" t="s">
        <v>459</v>
      </c>
      <c r="K61" s="103">
        <v>3.04</v>
      </c>
      <c r="L61" s="102" t="s">
        <v>102</v>
      </c>
      <c r="M61" s="104">
        <v>3.5400000000000001E-2</v>
      </c>
      <c r="N61" s="104">
        <v>4.8000000000000001E-2</v>
      </c>
      <c r="O61" s="103">
        <v>20000</v>
      </c>
      <c r="P61" s="103">
        <f t="shared" ref="P61:P62" si="1">R61*1000/O61*100</f>
        <v>96.561475409836007</v>
      </c>
      <c r="Q61" s="103">
        <v>0</v>
      </c>
      <c r="R61" s="103">
        <f>19312.2950819672/1000</f>
        <v>19.3122950819672</v>
      </c>
      <c r="S61" s="104">
        <v>1E-4</v>
      </c>
      <c r="T61" s="104">
        <f t="shared" si="0"/>
        <v>1.3293502651415664E-3</v>
      </c>
      <c r="U61" s="104">
        <f>R61/'סכום נכסי הקרן'!$C$42</f>
        <v>3.5160075340221639E-5</v>
      </c>
    </row>
    <row r="62" spans="2:21" s="99" customFormat="1">
      <c r="B62" s="102" t="s">
        <v>460</v>
      </c>
      <c r="C62" s="102">
        <v>1191659</v>
      </c>
      <c r="D62" s="102" t="s">
        <v>100</v>
      </c>
      <c r="E62" s="102" t="s">
        <v>123</v>
      </c>
      <c r="F62" s="102" t="s">
        <v>452</v>
      </c>
      <c r="G62" s="102" t="s">
        <v>453</v>
      </c>
      <c r="H62" s="102" t="s">
        <v>433</v>
      </c>
      <c r="I62" s="102" t="s">
        <v>150</v>
      </c>
      <c r="J62" s="102" t="s">
        <v>459</v>
      </c>
      <c r="K62" s="103">
        <v>0</v>
      </c>
      <c r="L62" s="102" t="s">
        <v>102</v>
      </c>
      <c r="M62" s="104">
        <v>0</v>
      </c>
      <c r="N62" s="104">
        <v>0</v>
      </c>
      <c r="O62" s="103">
        <v>29000</v>
      </c>
      <c r="P62" s="103">
        <f t="shared" si="1"/>
        <v>97.610000000000014</v>
      </c>
      <c r="Q62" s="103">
        <v>0</v>
      </c>
      <c r="R62" s="103">
        <f>28306.9/1000</f>
        <v>28.306900000000002</v>
      </c>
      <c r="S62" s="104">
        <v>0</v>
      </c>
      <c r="T62" s="104">
        <f t="shared" si="0"/>
        <v>1.9484885074831171E-3</v>
      </c>
      <c r="U62" s="104">
        <f>R62/'סכום נכסי הקרן'!$C$42</f>
        <v>5.1535704711629689E-5</v>
      </c>
    </row>
    <row r="63" spans="2:21" s="99" customFormat="1">
      <c r="B63" s="102" t="s">
        <v>461</v>
      </c>
      <c r="C63" s="102" t="s">
        <v>462</v>
      </c>
      <c r="D63" s="102" t="s">
        <v>100</v>
      </c>
      <c r="E63" s="102" t="s">
        <v>123</v>
      </c>
      <c r="F63" s="102" t="s">
        <v>452</v>
      </c>
      <c r="G63" s="102" t="s">
        <v>453</v>
      </c>
      <c r="H63" s="102" t="s">
        <v>433</v>
      </c>
      <c r="I63" s="102" t="s">
        <v>150</v>
      </c>
      <c r="J63" s="102" t="s">
        <v>463</v>
      </c>
      <c r="K63" s="103">
        <v>1.53</v>
      </c>
      <c r="L63" s="102" t="s">
        <v>102</v>
      </c>
      <c r="M63" s="104">
        <v>1.8499999999999999E-2</v>
      </c>
      <c r="N63" s="104">
        <v>3.7400000000000003E-2</v>
      </c>
      <c r="O63" s="103">
        <v>34200</v>
      </c>
      <c r="P63" s="103">
        <v>106.43</v>
      </c>
      <c r="Q63" s="103">
        <v>0</v>
      </c>
      <c r="R63" s="103">
        <v>36.399059999999999</v>
      </c>
      <c r="S63" s="104">
        <v>0</v>
      </c>
      <c r="T63" s="104">
        <f t="shared" si="0"/>
        <v>2.5055074943984832E-3</v>
      </c>
      <c r="U63" s="104">
        <f>R63/'סכום נכסי הקרן'!$C$42</f>
        <v>6.6268337682363364E-5</v>
      </c>
    </row>
    <row r="64" spans="2:21" s="99" customFormat="1">
      <c r="B64" s="102" t="s">
        <v>464</v>
      </c>
      <c r="C64" s="102" t="s">
        <v>465</v>
      </c>
      <c r="D64" s="102" t="s">
        <v>100</v>
      </c>
      <c r="E64" s="102" t="s">
        <v>123</v>
      </c>
      <c r="F64" s="102" t="s">
        <v>466</v>
      </c>
      <c r="G64" s="102" t="s">
        <v>467</v>
      </c>
      <c r="H64" s="102" t="s">
        <v>468</v>
      </c>
      <c r="I64" s="102" t="s">
        <v>150</v>
      </c>
      <c r="J64" s="102" t="s">
        <v>469</v>
      </c>
      <c r="K64" s="103">
        <v>4.3099999999999996</v>
      </c>
      <c r="L64" s="102" t="s">
        <v>102</v>
      </c>
      <c r="M64" s="104">
        <v>2.4500000000000001E-2</v>
      </c>
      <c r="N64" s="104">
        <v>6.4899999999999999E-2</v>
      </c>
      <c r="O64" s="103">
        <v>287500</v>
      </c>
      <c r="P64" s="103">
        <v>91.88</v>
      </c>
      <c r="Q64" s="103">
        <v>0</v>
      </c>
      <c r="R64" s="103">
        <v>264.15499999999997</v>
      </c>
      <c r="S64" s="104">
        <v>5.9999999999999995E-4</v>
      </c>
      <c r="T64" s="104">
        <f t="shared" si="0"/>
        <v>1.8182951213103614E-2</v>
      </c>
      <c r="U64" s="104">
        <f>R64/'סכום נכסי הקרן'!$C$42</f>
        <v>4.8092211008978511E-4</v>
      </c>
    </row>
    <row r="65" spans="2:21" s="99" customFormat="1">
      <c r="B65" s="102" t="s">
        <v>471</v>
      </c>
      <c r="C65" s="102" t="s">
        <v>472</v>
      </c>
      <c r="D65" s="102" t="s">
        <v>100</v>
      </c>
      <c r="E65" s="102" t="s">
        <v>123</v>
      </c>
      <c r="F65" s="102" t="s">
        <v>473</v>
      </c>
      <c r="G65" s="102" t="s">
        <v>467</v>
      </c>
      <c r="H65" s="102" t="s">
        <v>468</v>
      </c>
      <c r="I65" s="102" t="s">
        <v>150</v>
      </c>
      <c r="J65" s="102" t="s">
        <v>412</v>
      </c>
      <c r="K65" s="103">
        <v>1.73</v>
      </c>
      <c r="L65" s="102" t="s">
        <v>102</v>
      </c>
      <c r="M65" s="104">
        <v>1.2200000000000001E-2</v>
      </c>
      <c r="N65" s="104">
        <v>3.8699999999999998E-2</v>
      </c>
      <c r="O65" s="103">
        <v>122000</v>
      </c>
      <c r="P65" s="103">
        <v>104.54</v>
      </c>
      <c r="Q65" s="103">
        <v>0</v>
      </c>
      <c r="R65" s="103">
        <v>127.53879999999999</v>
      </c>
      <c r="S65" s="104">
        <v>2.9999999999999997E-4</v>
      </c>
      <c r="T65" s="104">
        <f t="shared" si="0"/>
        <v>8.7790569104418976E-3</v>
      </c>
      <c r="U65" s="104">
        <f>R65/'סכום נכסי הקרן'!$C$42</f>
        <v>2.3219787175832028E-4</v>
      </c>
    </row>
    <row r="66" spans="2:21" s="99" customFormat="1">
      <c r="B66" s="102" t="s">
        <v>474</v>
      </c>
      <c r="C66" s="102" t="s">
        <v>475</v>
      </c>
      <c r="D66" s="102" t="s">
        <v>100</v>
      </c>
      <c r="E66" s="102" t="s">
        <v>123</v>
      </c>
      <c r="F66" s="102" t="s">
        <v>473</v>
      </c>
      <c r="G66" s="102" t="s">
        <v>467</v>
      </c>
      <c r="H66" s="102" t="s">
        <v>468</v>
      </c>
      <c r="I66" s="102" t="s">
        <v>150</v>
      </c>
      <c r="J66" s="102" t="s">
        <v>476</v>
      </c>
      <c r="K66" s="103">
        <v>5.55</v>
      </c>
      <c r="L66" s="102" t="s">
        <v>102</v>
      </c>
      <c r="M66" s="104">
        <v>1.09E-2</v>
      </c>
      <c r="N66" s="104">
        <v>4.4699999999999997E-2</v>
      </c>
      <c r="O66" s="103">
        <v>103000</v>
      </c>
      <c r="P66" s="103">
        <v>89.75</v>
      </c>
      <c r="Q66" s="103">
        <v>0</v>
      </c>
      <c r="R66" s="103">
        <v>92.442499999999995</v>
      </c>
      <c r="S66" s="104">
        <v>2.0000000000000001E-4</v>
      </c>
      <c r="T66" s="104">
        <f t="shared" si="0"/>
        <v>6.3632241203737611E-3</v>
      </c>
      <c r="U66" s="104">
        <f>R66/'סכום נכסי הקרן'!$C$42</f>
        <v>1.6830134641394244E-4</v>
      </c>
    </row>
    <row r="67" spans="2:21" s="99" customFormat="1">
      <c r="B67" s="102" t="s">
        <v>477</v>
      </c>
      <c r="C67" s="102" t="s">
        <v>478</v>
      </c>
      <c r="D67" s="102" t="s">
        <v>100</v>
      </c>
      <c r="E67" s="102" t="s">
        <v>123</v>
      </c>
      <c r="F67" s="102" t="s">
        <v>473</v>
      </c>
      <c r="G67" s="102" t="s">
        <v>467</v>
      </c>
      <c r="H67" s="102" t="s">
        <v>468</v>
      </c>
      <c r="I67" s="102" t="s">
        <v>150</v>
      </c>
      <c r="J67" s="102" t="s">
        <v>479</v>
      </c>
      <c r="K67" s="103">
        <v>2.86</v>
      </c>
      <c r="L67" s="102" t="s">
        <v>102</v>
      </c>
      <c r="M67" s="104">
        <v>2.5700000000000001E-2</v>
      </c>
      <c r="N67" s="104">
        <v>4.5900000000000003E-2</v>
      </c>
      <c r="O67" s="103">
        <v>20000</v>
      </c>
      <c r="P67" s="103">
        <v>105.24</v>
      </c>
      <c r="Q67" s="103">
        <v>0</v>
      </c>
      <c r="R67" s="103">
        <v>21.047999999999998</v>
      </c>
      <c r="S67" s="104">
        <v>0</v>
      </c>
      <c r="T67" s="104">
        <f t="shared" si="0"/>
        <v>1.4488264735984739E-3</v>
      </c>
      <c r="U67" s="104">
        <f>R67/'סכום נכסי הקרן'!$C$42</f>
        <v>3.8320109682458393E-5</v>
      </c>
    </row>
    <row r="68" spans="2:21" s="99" customFormat="1">
      <c r="B68" s="102" t="s">
        <v>480</v>
      </c>
      <c r="C68" s="102" t="s">
        <v>481</v>
      </c>
      <c r="D68" s="102" t="s">
        <v>100</v>
      </c>
      <c r="E68" s="102" t="s">
        <v>123</v>
      </c>
      <c r="F68" s="102" t="s">
        <v>482</v>
      </c>
      <c r="G68" s="102" t="s">
        <v>349</v>
      </c>
      <c r="H68" s="102" t="s">
        <v>470</v>
      </c>
      <c r="I68" s="102" t="s">
        <v>207</v>
      </c>
      <c r="J68" s="102" t="s">
        <v>476</v>
      </c>
      <c r="K68" s="103">
        <v>4.53</v>
      </c>
      <c r="L68" s="102" t="s">
        <v>102</v>
      </c>
      <c r="M68" s="104">
        <v>2.7E-2</v>
      </c>
      <c r="N68" s="104">
        <v>3.39E-2</v>
      </c>
      <c r="O68" s="103">
        <v>40000</v>
      </c>
      <c r="P68" s="103">
        <v>99.03</v>
      </c>
      <c r="Q68" s="103">
        <v>0</v>
      </c>
      <c r="R68" s="103">
        <v>39.612000000000002</v>
      </c>
      <c r="S68" s="104">
        <v>1E-4</v>
      </c>
      <c r="T68" s="104">
        <f t="shared" si="0"/>
        <v>2.7266682949535709E-3</v>
      </c>
      <c r="U68" s="104">
        <f>R68/'סכום נכסי הקרן'!$C$42</f>
        <v>7.2117834698857004E-5</v>
      </c>
    </row>
    <row r="69" spans="2:21" s="99" customFormat="1">
      <c r="B69" s="102" t="s">
        <v>483</v>
      </c>
      <c r="C69" s="102" t="s">
        <v>484</v>
      </c>
      <c r="D69" s="102" t="s">
        <v>100</v>
      </c>
      <c r="E69" s="102" t="s">
        <v>123</v>
      </c>
      <c r="F69" s="102" t="s">
        <v>485</v>
      </c>
      <c r="G69" s="102" t="s">
        <v>486</v>
      </c>
      <c r="H69" s="102" t="s">
        <v>470</v>
      </c>
      <c r="I69" s="102" t="s">
        <v>207</v>
      </c>
      <c r="J69" s="102" t="s">
        <v>238</v>
      </c>
      <c r="K69" s="103">
        <v>3.78</v>
      </c>
      <c r="L69" s="102" t="s">
        <v>102</v>
      </c>
      <c r="M69" s="104">
        <v>3.9E-2</v>
      </c>
      <c r="N69" s="104">
        <v>7.3800000000000004E-2</v>
      </c>
      <c r="O69" s="103">
        <v>5000</v>
      </c>
      <c r="P69" s="103">
        <v>98.13</v>
      </c>
      <c r="Q69" s="103">
        <v>0</v>
      </c>
      <c r="R69" s="103">
        <v>4.9065000000000003</v>
      </c>
      <c r="S69" s="104">
        <v>0</v>
      </c>
      <c r="T69" s="104">
        <f t="shared" si="0"/>
        <v>3.377359888213091E-4</v>
      </c>
      <c r="U69" s="104">
        <f>R69/'סכום נכסי הקרן'!$C$42</f>
        <v>8.9328020789140133E-6</v>
      </c>
    </row>
    <row r="70" spans="2:21" s="99" customFormat="1">
      <c r="B70" s="102" t="s">
        <v>487</v>
      </c>
      <c r="C70" s="102">
        <v>42203720</v>
      </c>
      <c r="D70" s="102" t="s">
        <v>100</v>
      </c>
      <c r="E70" s="102" t="s">
        <v>123</v>
      </c>
      <c r="F70" s="102" t="s">
        <v>488</v>
      </c>
      <c r="G70" s="102" t="s">
        <v>453</v>
      </c>
      <c r="H70" s="102" t="s">
        <v>489</v>
      </c>
      <c r="I70" s="102" t="s">
        <v>150</v>
      </c>
      <c r="J70" s="102" t="s">
        <v>490</v>
      </c>
      <c r="K70" s="103">
        <v>2.14</v>
      </c>
      <c r="L70" s="102" t="s">
        <v>102</v>
      </c>
      <c r="M70" s="104">
        <v>1.2500000000000001E-2</v>
      </c>
      <c r="N70" s="104">
        <v>5.7099999999999998E-2</v>
      </c>
      <c r="O70" s="103">
        <v>30000</v>
      </c>
      <c r="P70" s="103">
        <f>R70*1000/O70*100</f>
        <v>93.374426229508174</v>
      </c>
      <c r="Q70" s="103">
        <v>0</v>
      </c>
      <c r="R70" s="103">
        <f>28.272-0.259672131147541</f>
        <v>28.012327868852456</v>
      </c>
      <c r="S70" s="104">
        <v>2.0000000000000001E-4</v>
      </c>
      <c r="T70" s="104">
        <f t="shared" si="0"/>
        <v>1.9282118112653821E-3</v>
      </c>
      <c r="U70" s="104">
        <f>R70/'סכום נכסי הקרן'!$C$42</f>
        <v>5.0999404997881617E-5</v>
      </c>
    </row>
    <row r="71" spans="2:21" s="99" customFormat="1">
      <c r="B71" s="102" t="s">
        <v>491</v>
      </c>
      <c r="C71" s="102" t="s">
        <v>492</v>
      </c>
      <c r="D71" s="102" t="s">
        <v>100</v>
      </c>
      <c r="E71" s="102" t="s">
        <v>123</v>
      </c>
      <c r="F71" s="102" t="s">
        <v>493</v>
      </c>
      <c r="G71" s="102" t="s">
        <v>467</v>
      </c>
      <c r="H71" s="102" t="s">
        <v>494</v>
      </c>
      <c r="I71" s="102" t="s">
        <v>207</v>
      </c>
      <c r="J71" s="102" t="s">
        <v>238</v>
      </c>
      <c r="K71" s="103">
        <v>2.46</v>
      </c>
      <c r="L71" s="102" t="s">
        <v>102</v>
      </c>
      <c r="M71" s="104">
        <v>0.04</v>
      </c>
      <c r="N71" s="104">
        <v>0.13519999999999999</v>
      </c>
      <c r="O71" s="103">
        <v>85286</v>
      </c>
      <c r="P71" s="103">
        <v>87.99</v>
      </c>
      <c r="Q71" s="103">
        <v>0</v>
      </c>
      <c r="R71" s="103">
        <v>75.043151399999999</v>
      </c>
      <c r="S71" s="104">
        <v>0</v>
      </c>
      <c r="T71" s="104">
        <f t="shared" si="0"/>
        <v>5.1655503805862028E-3</v>
      </c>
      <c r="U71" s="104">
        <f>R71/'סכום נכסי הקרן'!$C$42</f>
        <v>1.3662399242518679E-4</v>
      </c>
    </row>
    <row r="72" spans="2:21" s="99" customFormat="1">
      <c r="B72" s="102" t="s">
        <v>495</v>
      </c>
      <c r="C72" s="102" t="s">
        <v>496</v>
      </c>
      <c r="D72" s="102" t="s">
        <v>100</v>
      </c>
      <c r="E72" s="102" t="s">
        <v>123</v>
      </c>
      <c r="F72" s="102" t="s">
        <v>493</v>
      </c>
      <c r="G72" s="102" t="s">
        <v>467</v>
      </c>
      <c r="H72" s="102" t="s">
        <v>494</v>
      </c>
      <c r="I72" s="102" t="s">
        <v>207</v>
      </c>
      <c r="J72" s="102" t="s">
        <v>497</v>
      </c>
      <c r="K72" s="103">
        <v>4.34</v>
      </c>
      <c r="L72" s="102" t="s">
        <v>102</v>
      </c>
      <c r="M72" s="104">
        <v>1.2500000000000001E-2</v>
      </c>
      <c r="N72" s="104">
        <v>8.5500000000000007E-2</v>
      </c>
      <c r="O72" s="103">
        <v>240000</v>
      </c>
      <c r="P72" s="103">
        <v>78.510000000000005</v>
      </c>
      <c r="Q72" s="103">
        <v>0</v>
      </c>
      <c r="R72" s="103">
        <v>188.42400000000001</v>
      </c>
      <c r="S72" s="104">
        <v>2.9999999999999997E-4</v>
      </c>
      <c r="T72" s="104">
        <f t="shared" si="0"/>
        <v>1.2970053186113592E-2</v>
      </c>
      <c r="U72" s="104">
        <f>R72/'סכום נכסי הקרן'!$C$42</f>
        <v>3.430458165529999E-4</v>
      </c>
    </row>
    <row r="73" spans="2:21" s="99" customFormat="1">
      <c r="B73" s="102" t="s">
        <v>498</v>
      </c>
      <c r="C73" s="102" t="s">
        <v>499</v>
      </c>
      <c r="D73" s="102" t="s">
        <v>100</v>
      </c>
      <c r="E73" s="102" t="s">
        <v>123</v>
      </c>
      <c r="F73" s="102" t="s">
        <v>493</v>
      </c>
      <c r="G73" s="102" t="s">
        <v>467</v>
      </c>
      <c r="H73" s="102" t="s">
        <v>494</v>
      </c>
      <c r="I73" s="102" t="s">
        <v>207</v>
      </c>
      <c r="J73" s="102" t="s">
        <v>233</v>
      </c>
      <c r="K73" s="103">
        <v>4.1500000000000004</v>
      </c>
      <c r="L73" s="102" t="s">
        <v>102</v>
      </c>
      <c r="M73" s="104">
        <v>1.29E-2</v>
      </c>
      <c r="N73" s="104">
        <v>8.8099999999999998E-2</v>
      </c>
      <c r="O73" s="103">
        <v>196750</v>
      </c>
      <c r="P73" s="103">
        <v>78.33</v>
      </c>
      <c r="Q73" s="103">
        <v>0</v>
      </c>
      <c r="R73" s="103">
        <v>154.11427499999999</v>
      </c>
      <c r="S73" s="104">
        <v>2.0000000000000001E-4</v>
      </c>
      <c r="T73" s="104">
        <f t="shared" si="0"/>
        <v>1.0608363815062498E-2</v>
      </c>
      <c r="U73" s="104">
        <f>R73/'סכום נכסי הקרן'!$C$42</f>
        <v>2.8058133417106405E-4</v>
      </c>
    </row>
    <row r="74" spans="2:21" s="99" customFormat="1">
      <c r="B74" s="102" t="s">
        <v>500</v>
      </c>
      <c r="C74" s="102">
        <v>61203230</v>
      </c>
      <c r="D74" s="102" t="s">
        <v>100</v>
      </c>
      <c r="E74" s="102" t="s">
        <v>123</v>
      </c>
      <c r="F74" s="102" t="s">
        <v>482</v>
      </c>
      <c r="G74" s="102" t="s">
        <v>349</v>
      </c>
      <c r="H74" s="102" t="s">
        <v>494</v>
      </c>
      <c r="I74" s="102" t="s">
        <v>207</v>
      </c>
      <c r="J74" s="102" t="s">
        <v>292</v>
      </c>
      <c r="K74" s="103">
        <v>3.19</v>
      </c>
      <c r="L74" s="102" t="s">
        <v>102</v>
      </c>
      <c r="M74" s="104">
        <v>3.3000000000000002E-2</v>
      </c>
      <c r="N74" s="104">
        <v>5.7599999999999998E-2</v>
      </c>
      <c r="O74" s="103">
        <v>30000</v>
      </c>
      <c r="P74" s="103">
        <f>R74*1000/O74*100</f>
        <v>100.68295081967213</v>
      </c>
      <c r="Q74" s="103">
        <v>0</v>
      </c>
      <c r="R74" s="103">
        <f>30.51-0.30511475409836</f>
        <v>30.204885245901643</v>
      </c>
      <c r="S74" s="104">
        <v>0</v>
      </c>
      <c r="T74" s="104">
        <f t="shared" si="0"/>
        <v>2.0791351851133723E-3</v>
      </c>
      <c r="U74" s="104">
        <f>R74/'סכום נכסי הקרן'!$C$42</f>
        <v>5.4991187550789639E-5</v>
      </c>
    </row>
    <row r="75" spans="2:21" s="99" customFormat="1">
      <c r="B75" s="102" t="s">
        <v>501</v>
      </c>
      <c r="C75" s="102" t="s">
        <v>502</v>
      </c>
      <c r="D75" s="102" t="s">
        <v>100</v>
      </c>
      <c r="E75" s="102" t="s">
        <v>123</v>
      </c>
      <c r="F75" s="102" t="s">
        <v>503</v>
      </c>
      <c r="G75" s="102" t="s">
        <v>349</v>
      </c>
      <c r="H75" s="102" t="s">
        <v>494</v>
      </c>
      <c r="I75" s="102" t="s">
        <v>207</v>
      </c>
      <c r="J75" s="102" t="s">
        <v>412</v>
      </c>
      <c r="K75" s="103">
        <v>3.98</v>
      </c>
      <c r="L75" s="102" t="s">
        <v>102</v>
      </c>
      <c r="M75" s="104">
        <v>3.0000000000000001E-3</v>
      </c>
      <c r="N75" s="104">
        <v>3.85E-2</v>
      </c>
      <c r="O75" s="103">
        <v>120000</v>
      </c>
      <c r="P75" s="103">
        <v>91.6</v>
      </c>
      <c r="Q75" s="103">
        <v>0</v>
      </c>
      <c r="R75" s="103">
        <v>109.92</v>
      </c>
      <c r="S75" s="104">
        <v>2.0000000000000001E-4</v>
      </c>
      <c r="T75" s="104">
        <f t="shared" si="0"/>
        <v>7.5662773649726464E-3</v>
      </c>
      <c r="U75" s="104">
        <f>R75/'סכום נכסי הקרן'!$C$42</f>
        <v>2.0012098329037566E-4</v>
      </c>
    </row>
    <row r="76" spans="2:21" s="99" customFormat="1">
      <c r="B76" s="102" t="s">
        <v>504</v>
      </c>
      <c r="C76" s="102" t="s">
        <v>505</v>
      </c>
      <c r="D76" s="102" t="s">
        <v>100</v>
      </c>
      <c r="E76" s="102" t="s">
        <v>123</v>
      </c>
      <c r="F76" s="102" t="s">
        <v>503</v>
      </c>
      <c r="G76" s="102" t="s">
        <v>349</v>
      </c>
      <c r="H76" s="102" t="s">
        <v>494</v>
      </c>
      <c r="I76" s="102" t="s">
        <v>207</v>
      </c>
      <c r="J76" s="102" t="s">
        <v>506</v>
      </c>
      <c r="K76" s="103">
        <v>2.75</v>
      </c>
      <c r="L76" s="102" t="s">
        <v>102</v>
      </c>
      <c r="M76" s="104">
        <v>1E-3</v>
      </c>
      <c r="N76" s="104">
        <v>3.2399999999999998E-2</v>
      </c>
      <c r="O76" s="103">
        <v>40000</v>
      </c>
      <c r="P76" s="103">
        <v>100.12</v>
      </c>
      <c r="Q76" s="103">
        <v>0</v>
      </c>
      <c r="R76" s="103">
        <v>40.048000000000002</v>
      </c>
      <c r="S76" s="104">
        <v>1E-4</v>
      </c>
      <c r="T76" s="104">
        <f t="shared" ref="T76:T139" si="2">R76/$R$11</f>
        <v>2.7566800938175454E-3</v>
      </c>
      <c r="U76" s="104">
        <f>R76/'סכום נכסי הקרן'!$C$42</f>
        <v>7.2911618802883602E-5</v>
      </c>
    </row>
    <row r="77" spans="2:21" s="99" customFormat="1">
      <c r="B77" s="102" t="s">
        <v>507</v>
      </c>
      <c r="C77" s="102">
        <v>11759750</v>
      </c>
      <c r="D77" s="102" t="s">
        <v>100</v>
      </c>
      <c r="E77" s="102" t="s">
        <v>123</v>
      </c>
      <c r="F77" s="102" t="s">
        <v>503</v>
      </c>
      <c r="G77" s="102" t="s">
        <v>349</v>
      </c>
      <c r="H77" s="102" t="s">
        <v>494</v>
      </c>
      <c r="I77" s="102" t="s">
        <v>207</v>
      </c>
      <c r="J77" s="102" t="s">
        <v>446</v>
      </c>
      <c r="K77" s="103">
        <v>5.46</v>
      </c>
      <c r="L77" s="102" t="s">
        <v>102</v>
      </c>
      <c r="M77" s="104">
        <v>3.0000000000000001E-3</v>
      </c>
      <c r="N77" s="104">
        <v>4.02E-2</v>
      </c>
      <c r="O77" s="103">
        <v>20000</v>
      </c>
      <c r="P77" s="103">
        <f>R77*1000/O77*100</f>
        <v>88.221639344262314</v>
      </c>
      <c r="Q77" s="103">
        <v>0</v>
      </c>
      <c r="R77" s="103">
        <f>17.684-0.0396721311475412</f>
        <v>17.644327868852461</v>
      </c>
      <c r="S77" s="104">
        <v>1E-4</v>
      </c>
      <c r="T77" s="104">
        <f t="shared" si="2"/>
        <v>1.2145367410321547E-3</v>
      </c>
      <c r="U77" s="104">
        <f>R77/'סכום נכסי הקרן'!$C$42</f>
        <v>3.2123364652588545E-5</v>
      </c>
    </row>
    <row r="78" spans="2:21" s="99" customFormat="1">
      <c r="B78" s="102" t="s">
        <v>508</v>
      </c>
      <c r="C78" s="102" t="s">
        <v>509</v>
      </c>
      <c r="D78" s="102" t="s">
        <v>100</v>
      </c>
      <c r="E78" s="102" t="s">
        <v>123</v>
      </c>
      <c r="F78" s="102" t="s">
        <v>503</v>
      </c>
      <c r="G78" s="102" t="s">
        <v>349</v>
      </c>
      <c r="H78" s="102" t="s">
        <v>494</v>
      </c>
      <c r="I78" s="102" t="s">
        <v>207</v>
      </c>
      <c r="J78" s="102" t="s">
        <v>510</v>
      </c>
      <c r="K78" s="103">
        <v>3.49</v>
      </c>
      <c r="L78" s="102" t="s">
        <v>102</v>
      </c>
      <c r="M78" s="104">
        <v>3.0000000000000001E-3</v>
      </c>
      <c r="N78" s="104">
        <v>3.2800000000000003E-2</v>
      </c>
      <c r="O78" s="103">
        <v>10000</v>
      </c>
      <c r="P78" s="103">
        <v>91.26</v>
      </c>
      <c r="Q78" s="103">
        <v>0</v>
      </c>
      <c r="R78" s="103">
        <v>9.1259999999999994</v>
      </c>
      <c r="S78" s="104">
        <v>0</v>
      </c>
      <c r="T78" s="104">
        <f t="shared" si="2"/>
        <v>6.2818274411153901E-4</v>
      </c>
      <c r="U78" s="104">
        <f>R78/'סכום נכסי הקרן'!$C$42</f>
        <v>1.6614848012263177E-5</v>
      </c>
    </row>
    <row r="79" spans="2:21" s="99" customFormat="1">
      <c r="B79" s="102" t="s">
        <v>511</v>
      </c>
      <c r="C79" s="102" t="s">
        <v>512</v>
      </c>
      <c r="D79" s="102" t="s">
        <v>100</v>
      </c>
      <c r="E79" s="102" t="s">
        <v>123</v>
      </c>
      <c r="F79" s="102" t="s">
        <v>513</v>
      </c>
      <c r="G79" s="102" t="s">
        <v>486</v>
      </c>
      <c r="H79" s="102" t="s">
        <v>489</v>
      </c>
      <c r="I79" s="102" t="s">
        <v>150</v>
      </c>
      <c r="J79" s="102" t="s">
        <v>514</v>
      </c>
      <c r="K79" s="103">
        <v>4.41</v>
      </c>
      <c r="L79" s="102" t="s">
        <v>102</v>
      </c>
      <c r="M79" s="104">
        <v>1.5699999999999999E-2</v>
      </c>
      <c r="N79" s="104">
        <v>7.51E-2</v>
      </c>
      <c r="O79" s="103">
        <v>217000</v>
      </c>
      <c r="P79" s="103">
        <v>82.15</v>
      </c>
      <c r="Q79" s="103">
        <v>0</v>
      </c>
      <c r="R79" s="103">
        <v>178.2655</v>
      </c>
      <c r="S79" s="104">
        <v>5.0000000000000001E-4</v>
      </c>
      <c r="T79" s="104">
        <f t="shared" si="2"/>
        <v>1.2270798922903305E-2</v>
      </c>
      <c r="U79" s="104">
        <f>R79/'סכום נכסי הקרן'!$C$42</f>
        <v>3.2455119311090304E-4</v>
      </c>
    </row>
    <row r="80" spans="2:21" s="99" customFormat="1">
      <c r="B80" s="102" t="s">
        <v>515</v>
      </c>
      <c r="C80" s="102" t="s">
        <v>516</v>
      </c>
      <c r="D80" s="102" t="s">
        <v>123</v>
      </c>
      <c r="F80" s="102" t="s">
        <v>517</v>
      </c>
      <c r="G80" s="102" t="s">
        <v>467</v>
      </c>
      <c r="H80" s="102" t="s">
        <v>518</v>
      </c>
      <c r="I80" s="102" t="s">
        <v>207</v>
      </c>
      <c r="J80" s="102" t="s">
        <v>392</v>
      </c>
      <c r="K80" s="103">
        <v>1.22</v>
      </c>
      <c r="L80" s="102" t="s">
        <v>102</v>
      </c>
      <c r="M80" s="104">
        <v>3.2899999999999999E-2</v>
      </c>
      <c r="N80" s="104">
        <v>5.3400000000000003E-2</v>
      </c>
      <c r="O80" s="103">
        <v>20000.330000000002</v>
      </c>
      <c r="P80" s="103">
        <v>108.5</v>
      </c>
      <c r="Q80" s="103">
        <v>0</v>
      </c>
      <c r="R80" s="103">
        <v>21.700358049999998</v>
      </c>
      <c r="S80" s="104">
        <v>0</v>
      </c>
      <c r="T80" s="104">
        <f t="shared" si="2"/>
        <v>1.4937311492496084E-3</v>
      </c>
      <c r="U80" s="104">
        <f>R80/'סכום נכסי הקרן'!$C$42</f>
        <v>3.9507796494898282E-5</v>
      </c>
    </row>
    <row r="81" spans="2:21" s="99" customFormat="1">
      <c r="B81" s="102" t="s">
        <v>519</v>
      </c>
      <c r="C81" s="102" t="s">
        <v>520</v>
      </c>
      <c r="D81" s="102" t="s">
        <v>100</v>
      </c>
      <c r="E81" s="102" t="s">
        <v>123</v>
      </c>
      <c r="F81" s="102" t="s">
        <v>521</v>
      </c>
      <c r="G81" s="102" t="s">
        <v>467</v>
      </c>
      <c r="H81" s="102" t="s">
        <v>522</v>
      </c>
      <c r="I81" s="102" t="s">
        <v>150</v>
      </c>
      <c r="J81" s="102" t="s">
        <v>523</v>
      </c>
      <c r="K81" s="103">
        <v>4.01</v>
      </c>
      <c r="L81" s="102" t="s">
        <v>102</v>
      </c>
      <c r="M81" s="104">
        <v>3.3700000000000001E-2</v>
      </c>
      <c r="N81" s="104">
        <v>8.9099999999999999E-2</v>
      </c>
      <c r="O81" s="103">
        <v>14250</v>
      </c>
      <c r="P81" s="103">
        <v>87.55</v>
      </c>
      <c r="Q81" s="103">
        <v>0</v>
      </c>
      <c r="R81" s="103">
        <v>12.475875</v>
      </c>
      <c r="S81" s="104">
        <v>1E-4</v>
      </c>
      <c r="T81" s="104">
        <f t="shared" si="2"/>
        <v>8.5876938337634749E-4</v>
      </c>
      <c r="U81" s="104">
        <f>R81/'סכום נכסי הקרן'!$C$42</f>
        <v>2.2713649676199195E-5</v>
      </c>
    </row>
    <row r="82" spans="2:21" s="99" customFormat="1">
      <c r="B82" s="102" t="s">
        <v>524</v>
      </c>
      <c r="C82" s="102" t="s">
        <v>525</v>
      </c>
      <c r="D82" s="102" t="s">
        <v>100</v>
      </c>
      <c r="E82" s="102" t="s">
        <v>123</v>
      </c>
      <c r="F82" s="102" t="s">
        <v>526</v>
      </c>
      <c r="G82" s="102" t="s">
        <v>428</v>
      </c>
      <c r="H82" s="102" t="s">
        <v>527</v>
      </c>
      <c r="I82" s="102" t="s">
        <v>207</v>
      </c>
      <c r="J82" s="102" t="s">
        <v>528</v>
      </c>
      <c r="K82" s="103">
        <v>1.65</v>
      </c>
      <c r="L82" s="102" t="s">
        <v>102</v>
      </c>
      <c r="M82" s="104">
        <v>4.9500000000000002E-2</v>
      </c>
      <c r="N82" s="104">
        <v>0.1169</v>
      </c>
      <c r="O82" s="103">
        <v>86000.01</v>
      </c>
      <c r="P82" s="103">
        <v>120.04</v>
      </c>
      <c r="Q82" s="103">
        <v>0</v>
      </c>
      <c r="R82" s="103">
        <v>103.23441200400001</v>
      </c>
      <c r="S82" s="104">
        <v>2.0000000000000001E-4</v>
      </c>
      <c r="T82" s="104">
        <f t="shared" si="2"/>
        <v>7.1060789195062386E-3</v>
      </c>
      <c r="U82" s="104">
        <f>R82/'סכום נכסי הקרן'!$C$42</f>
        <v>1.8794916338832099E-4</v>
      </c>
    </row>
    <row r="83" spans="2:21" s="99" customFormat="1">
      <c r="B83" s="102" t="s">
        <v>530</v>
      </c>
      <c r="C83" s="102" t="s">
        <v>531</v>
      </c>
      <c r="D83" s="102" t="s">
        <v>100</v>
      </c>
      <c r="E83" s="102" t="s">
        <v>123</v>
      </c>
      <c r="F83" s="102" t="s">
        <v>532</v>
      </c>
      <c r="G83" s="102" t="s">
        <v>349</v>
      </c>
      <c r="H83" s="102" t="s">
        <v>220</v>
      </c>
      <c r="I83" s="102" t="s">
        <v>529</v>
      </c>
      <c r="J83" s="102" t="s">
        <v>364</v>
      </c>
      <c r="K83" s="103">
        <v>3.66</v>
      </c>
      <c r="L83" s="102" t="s">
        <v>102</v>
      </c>
      <c r="M83" s="104">
        <v>1.9E-2</v>
      </c>
      <c r="N83" s="104">
        <v>3.6999999999999998E-2</v>
      </c>
      <c r="O83" s="103">
        <v>19000</v>
      </c>
      <c r="P83" s="103">
        <v>98.09</v>
      </c>
      <c r="Q83" s="103">
        <v>0.18876000000000001</v>
      </c>
      <c r="R83" s="103">
        <v>18.825859999999999</v>
      </c>
      <c r="S83" s="104">
        <v>0</v>
      </c>
      <c r="T83" s="104">
        <f t="shared" si="2"/>
        <v>1.2958667976177578E-3</v>
      </c>
      <c r="U83" s="104">
        <f>R83/'סכום נכסי הקרן'!$C$42</f>
        <v>3.427446883630778E-5</v>
      </c>
    </row>
    <row r="84" spans="2:21" s="99" customFormat="1">
      <c r="B84" s="102" t="s">
        <v>533</v>
      </c>
      <c r="C84" s="102" t="s">
        <v>534</v>
      </c>
      <c r="D84" s="102" t="s">
        <v>100</v>
      </c>
      <c r="E84" s="102" t="s">
        <v>123</v>
      </c>
      <c r="F84" s="102" t="s">
        <v>535</v>
      </c>
      <c r="G84" s="102" t="s">
        <v>536</v>
      </c>
      <c r="H84" s="102" t="s">
        <v>220</v>
      </c>
      <c r="I84" s="102" t="s">
        <v>529</v>
      </c>
      <c r="J84" s="102" t="s">
        <v>537</v>
      </c>
      <c r="K84" s="103">
        <v>3.02</v>
      </c>
      <c r="L84" s="102" t="s">
        <v>102</v>
      </c>
      <c r="M84" s="104">
        <v>1.5800000000000002E-2</v>
      </c>
      <c r="N84" s="104">
        <v>7.1300000000000002E-2</v>
      </c>
      <c r="O84" s="103">
        <v>156000</v>
      </c>
      <c r="P84" s="103">
        <v>91.32</v>
      </c>
      <c r="Q84" s="103">
        <v>0</v>
      </c>
      <c r="R84" s="103">
        <v>142.45920000000001</v>
      </c>
      <c r="S84" s="104">
        <v>2.9999999999999997E-4</v>
      </c>
      <c r="T84" s="104">
        <f t="shared" si="2"/>
        <v>9.8060937080796159E-3</v>
      </c>
      <c r="U84" s="104">
        <f>R84/'סכום נכסי הקרן'!$C$42</f>
        <v>2.5936203768886723E-4</v>
      </c>
    </row>
    <row r="85" spans="2:21" s="99" customFormat="1">
      <c r="B85" s="102" t="s">
        <v>538</v>
      </c>
      <c r="C85" s="102" t="s">
        <v>539</v>
      </c>
      <c r="D85" s="102" t="s">
        <v>100</v>
      </c>
      <c r="E85" s="102" t="s">
        <v>123</v>
      </c>
      <c r="F85" s="102" t="s">
        <v>540</v>
      </c>
      <c r="G85" s="102" t="s">
        <v>486</v>
      </c>
      <c r="H85" s="102" t="s">
        <v>220</v>
      </c>
      <c r="I85" s="102" t="s">
        <v>529</v>
      </c>
      <c r="J85" s="102" t="s">
        <v>541</v>
      </c>
      <c r="K85" s="103">
        <v>2.78</v>
      </c>
      <c r="L85" s="102" t="s">
        <v>102</v>
      </c>
      <c r="M85" s="104">
        <v>3.5000000000000003E-2</v>
      </c>
      <c r="N85" s="104">
        <v>5.2900000000000003E-2</v>
      </c>
      <c r="O85" s="103">
        <v>41000</v>
      </c>
      <c r="P85" s="103">
        <v>99.28</v>
      </c>
      <c r="Q85" s="103">
        <v>0</v>
      </c>
      <c r="R85" s="103">
        <v>40.704799999999999</v>
      </c>
      <c r="S85" s="104">
        <v>2.0000000000000001E-4</v>
      </c>
      <c r="T85" s="104">
        <f t="shared" si="2"/>
        <v>2.8018905284364864E-3</v>
      </c>
      <c r="U85" s="104">
        <f>R85/'סכום נכסי הקרן'!$C$42</f>
        <v>7.4107392655004404E-5</v>
      </c>
    </row>
    <row r="86" spans="2:21" s="99" customFormat="1">
      <c r="B86" s="102" t="s">
        <v>542</v>
      </c>
      <c r="C86" s="102">
        <v>11605060</v>
      </c>
      <c r="D86" s="102" t="s">
        <v>100</v>
      </c>
      <c r="E86" s="102" t="s">
        <v>123</v>
      </c>
      <c r="F86" s="102" t="s">
        <v>543</v>
      </c>
      <c r="G86" s="102" t="s">
        <v>486</v>
      </c>
      <c r="H86" s="102" t="s">
        <v>220</v>
      </c>
      <c r="I86" s="102" t="s">
        <v>529</v>
      </c>
      <c r="J86" s="102" t="s">
        <v>544</v>
      </c>
      <c r="K86" s="103">
        <v>2.7</v>
      </c>
      <c r="L86" s="102" t="s">
        <v>102</v>
      </c>
      <c r="M86" s="104">
        <v>2.35E-2</v>
      </c>
      <c r="N86" s="104">
        <v>5.9299999999999999E-2</v>
      </c>
      <c r="O86" s="103">
        <v>60000</v>
      </c>
      <c r="P86" s="103">
        <f>R86*1000/O86*100</f>
        <v>99.23983606557384</v>
      </c>
      <c r="Q86" s="103">
        <v>0</v>
      </c>
      <c r="R86" s="103">
        <f>59543.9016393443/1000</f>
        <v>59.543901639344298</v>
      </c>
      <c r="S86" s="104">
        <v>5.0000000000000001E-4</v>
      </c>
      <c r="T86" s="104">
        <f t="shared" si="2"/>
        <v>4.0986688063676165E-3</v>
      </c>
      <c r="U86" s="104">
        <f>R86/'סכום נכסי הקרן'!$C$42</f>
        <v>1.0840596929595154E-4</v>
      </c>
    </row>
    <row r="87" spans="2:21" s="99" customFormat="1">
      <c r="B87" s="102" t="s">
        <v>542</v>
      </c>
      <c r="C87" s="102">
        <v>1160506</v>
      </c>
      <c r="D87" s="102" t="s">
        <v>100</v>
      </c>
      <c r="E87" s="102" t="s">
        <v>123</v>
      </c>
      <c r="F87" s="102" t="s">
        <v>543</v>
      </c>
      <c r="G87" s="102" t="s">
        <v>486</v>
      </c>
      <c r="H87" s="102" t="s">
        <v>220</v>
      </c>
      <c r="I87" s="102" t="s">
        <v>529</v>
      </c>
      <c r="J87" s="102" t="s">
        <v>544</v>
      </c>
      <c r="K87" s="103">
        <v>0</v>
      </c>
      <c r="L87" s="102" t="s">
        <v>102</v>
      </c>
      <c r="M87" s="104">
        <v>0</v>
      </c>
      <c r="N87" s="104">
        <v>0</v>
      </c>
      <c r="O87" s="103">
        <v>15463.869999999995</v>
      </c>
      <c r="P87" s="103">
        <f>R87*1000/O87*100</f>
        <v>99.470000000000027</v>
      </c>
      <c r="Q87" s="103">
        <v>0</v>
      </c>
      <c r="R87" s="103">
        <f>15381.911489/1000</f>
        <v>15.381911489</v>
      </c>
      <c r="S87" s="104">
        <v>0</v>
      </c>
      <c r="T87" s="104">
        <f t="shared" si="2"/>
        <v>1.0588046645672617E-3</v>
      </c>
      <c r="U87" s="104">
        <f>R87/'סכום נכסי הקרן'!$C$42</f>
        <v>2.8004396397964036E-5</v>
      </c>
    </row>
    <row r="88" spans="2:21" s="99" customFormat="1">
      <c r="B88" s="102" t="s">
        <v>545</v>
      </c>
      <c r="C88" s="102" t="s">
        <v>546</v>
      </c>
      <c r="D88" s="102" t="s">
        <v>100</v>
      </c>
      <c r="E88" s="102" t="s">
        <v>123</v>
      </c>
      <c r="F88" s="102" t="s">
        <v>543</v>
      </c>
      <c r="G88" s="102" t="s">
        <v>486</v>
      </c>
      <c r="H88" s="102" t="s">
        <v>220</v>
      </c>
      <c r="I88" s="102" t="s">
        <v>529</v>
      </c>
      <c r="J88" s="102" t="s">
        <v>547</v>
      </c>
      <c r="K88" s="103">
        <v>4.2699999999999996</v>
      </c>
      <c r="L88" s="102" t="s">
        <v>102</v>
      </c>
      <c r="M88" s="104">
        <v>3.2899999999999999E-2</v>
      </c>
      <c r="N88" s="104">
        <v>8.4099999999999994E-2</v>
      </c>
      <c r="O88" s="103">
        <v>60000</v>
      </c>
      <c r="P88" s="103">
        <v>82.7</v>
      </c>
      <c r="Q88" s="103">
        <v>0</v>
      </c>
      <c r="R88" s="103">
        <v>49.62</v>
      </c>
      <c r="S88" s="104">
        <v>5.0000000000000001E-4</v>
      </c>
      <c r="T88" s="104">
        <f t="shared" si="2"/>
        <v>3.4155629808037E-3</v>
      </c>
      <c r="U88" s="104">
        <f>R88/'סכום נכסי הקרן'!$C$42</f>
        <v>9.0338456976605172E-5</v>
      </c>
    </row>
    <row r="89" spans="2:21" s="99" customFormat="1">
      <c r="B89" s="102" t="s">
        <v>548</v>
      </c>
      <c r="C89" s="102">
        <v>47301640</v>
      </c>
      <c r="D89" s="102" t="s">
        <v>100</v>
      </c>
      <c r="E89" s="102" t="s">
        <v>123</v>
      </c>
      <c r="F89" s="102" t="s">
        <v>549</v>
      </c>
      <c r="G89" s="102" t="s">
        <v>486</v>
      </c>
      <c r="H89" s="102" t="s">
        <v>220</v>
      </c>
      <c r="I89" s="102" t="s">
        <v>529</v>
      </c>
      <c r="J89" s="102" t="s">
        <v>550</v>
      </c>
      <c r="K89" s="103">
        <v>1.36</v>
      </c>
      <c r="L89" s="102" t="s">
        <v>102</v>
      </c>
      <c r="M89" s="104">
        <v>0.05</v>
      </c>
      <c r="N89" s="104">
        <v>4.6399999999999997E-2</v>
      </c>
      <c r="O89" s="103">
        <v>170000</v>
      </c>
      <c r="P89" s="103">
        <f>R89*1000/O89*100</f>
        <v>111.97874316939891</v>
      </c>
      <c r="Q89" s="103">
        <v>0</v>
      </c>
      <c r="R89" s="103">
        <f>191.59-1.22613661202185</f>
        <v>190.36386338797814</v>
      </c>
      <c r="S89" s="104">
        <v>8.9999999999999998E-4</v>
      </c>
      <c r="T89" s="104">
        <f t="shared" si="2"/>
        <v>1.3103582520571363E-2</v>
      </c>
      <c r="U89" s="104">
        <f>R89/'סכום נכסי הקרן'!$C$42</f>
        <v>3.4657754297813802E-4</v>
      </c>
    </row>
    <row r="90" spans="2:21" s="99" customFormat="1">
      <c r="B90" s="102" t="s">
        <v>551</v>
      </c>
      <c r="C90" s="102" t="s">
        <v>552</v>
      </c>
      <c r="D90" s="102" t="s">
        <v>100</v>
      </c>
      <c r="E90" s="102" t="s">
        <v>123</v>
      </c>
      <c r="F90" s="102" t="s">
        <v>553</v>
      </c>
      <c r="G90" s="102" t="s">
        <v>349</v>
      </c>
      <c r="H90" s="102" t="s">
        <v>220</v>
      </c>
      <c r="I90" s="102" t="s">
        <v>529</v>
      </c>
      <c r="J90" s="102" t="s">
        <v>554</v>
      </c>
      <c r="K90" s="103">
        <v>0.01</v>
      </c>
      <c r="L90" s="102" t="s">
        <v>102</v>
      </c>
      <c r="M90" s="104">
        <v>2.1000000000000001E-2</v>
      </c>
      <c r="N90" s="104">
        <v>0.24060000000000001</v>
      </c>
      <c r="O90" s="103">
        <v>94211.4</v>
      </c>
      <c r="P90" s="103">
        <v>111.53</v>
      </c>
      <c r="Q90" s="103">
        <v>0</v>
      </c>
      <c r="R90" s="103">
        <v>105.07397442</v>
      </c>
      <c r="S90" s="104">
        <v>5.0000000000000001E-4</v>
      </c>
      <c r="T90" s="104">
        <f t="shared" si="2"/>
        <v>7.2327040966317403E-3</v>
      </c>
      <c r="U90" s="104">
        <f>R90/'סכום נכסי הקרן'!$C$42</f>
        <v>1.9129828128782917E-4</v>
      </c>
    </row>
    <row r="91" spans="2:21" s="99" customFormat="1">
      <c r="B91" s="102" t="s">
        <v>555</v>
      </c>
      <c r="C91" s="102" t="s">
        <v>556</v>
      </c>
      <c r="D91" s="102" t="s">
        <v>100</v>
      </c>
      <c r="E91" s="102" t="s">
        <v>123</v>
      </c>
      <c r="F91" s="102" t="s">
        <v>553</v>
      </c>
      <c r="G91" s="102" t="s">
        <v>349</v>
      </c>
      <c r="H91" s="102" t="s">
        <v>220</v>
      </c>
      <c r="I91" s="102" t="s">
        <v>529</v>
      </c>
      <c r="J91" s="102" t="s">
        <v>557</v>
      </c>
      <c r="K91" s="103">
        <v>5.65</v>
      </c>
      <c r="L91" s="102" t="s">
        <v>102</v>
      </c>
      <c r="M91" s="104">
        <v>8.5000000000000006E-3</v>
      </c>
      <c r="N91" s="104">
        <v>3.6299999999999999E-2</v>
      </c>
      <c r="O91" s="103">
        <v>27000</v>
      </c>
      <c r="P91" s="103">
        <v>92.28</v>
      </c>
      <c r="Q91" s="103">
        <v>0</v>
      </c>
      <c r="R91" s="103">
        <v>24.915600000000001</v>
      </c>
      <c r="S91" s="104">
        <v>1E-4</v>
      </c>
      <c r="T91" s="104">
        <f t="shared" si="2"/>
        <v>1.7150504031542256E-3</v>
      </c>
      <c r="U91" s="104">
        <f>R91/'סכום נכסי הקרן'!$C$42</f>
        <v>4.5361484454782424E-5</v>
      </c>
    </row>
    <row r="92" spans="2:21" s="99" customFormat="1">
      <c r="B92" s="102" t="s">
        <v>558</v>
      </c>
      <c r="C92" s="102" t="s">
        <v>559</v>
      </c>
      <c r="D92" s="102" t="s">
        <v>100</v>
      </c>
      <c r="E92" s="102" t="s">
        <v>123</v>
      </c>
      <c r="F92" s="102" t="s">
        <v>553</v>
      </c>
      <c r="G92" s="102" t="s">
        <v>349</v>
      </c>
      <c r="H92" s="102" t="s">
        <v>220</v>
      </c>
      <c r="I92" s="102" t="s">
        <v>529</v>
      </c>
      <c r="J92" s="102" t="s">
        <v>490</v>
      </c>
      <c r="K92" s="103">
        <v>6.97</v>
      </c>
      <c r="L92" s="102" t="s">
        <v>102</v>
      </c>
      <c r="M92" s="104">
        <v>3.1800000000000002E-2</v>
      </c>
      <c r="N92" s="104">
        <v>3.8199999999999998E-2</v>
      </c>
      <c r="O92" s="103">
        <v>20000</v>
      </c>
      <c r="P92" s="103">
        <v>96.57</v>
      </c>
      <c r="Q92" s="103">
        <v>0</v>
      </c>
      <c r="R92" s="103">
        <v>19.314</v>
      </c>
      <c r="S92" s="104">
        <v>1E-4</v>
      </c>
      <c r="T92" s="104">
        <f t="shared" si="2"/>
        <v>1.3294676221532178E-3</v>
      </c>
      <c r="U92" s="104">
        <f>R92/'סכום נכסי הקרן'!$C$42</f>
        <v>3.5163179323783804E-5</v>
      </c>
    </row>
    <row r="93" spans="2:21" s="99" customFormat="1">
      <c r="B93" s="102" t="s">
        <v>560</v>
      </c>
      <c r="C93" s="102" t="s">
        <v>561</v>
      </c>
      <c r="D93" s="102" t="s">
        <v>100</v>
      </c>
      <c r="E93" s="102" t="s">
        <v>123</v>
      </c>
      <c r="F93" s="102" t="s">
        <v>562</v>
      </c>
      <c r="G93" s="102" t="s">
        <v>338</v>
      </c>
      <c r="H93" s="102" t="s">
        <v>220</v>
      </c>
      <c r="I93" s="102" t="s">
        <v>529</v>
      </c>
      <c r="J93" s="102" t="s">
        <v>563</v>
      </c>
      <c r="K93" s="103">
        <v>2.76</v>
      </c>
      <c r="L93" s="102" t="s">
        <v>102</v>
      </c>
      <c r="M93" s="104">
        <v>1.6400000000000001E-2</v>
      </c>
      <c r="N93" s="104">
        <v>3.4099999999999998E-2</v>
      </c>
      <c r="O93" s="103">
        <v>4959.83</v>
      </c>
      <c r="P93" s="103">
        <v>104.01</v>
      </c>
      <c r="Q93" s="103">
        <v>0</v>
      </c>
      <c r="R93" s="103">
        <v>5.1587191829999997</v>
      </c>
      <c r="S93" s="104">
        <v>0</v>
      </c>
      <c r="T93" s="104">
        <f t="shared" si="2"/>
        <v>3.5509734522000619E-4</v>
      </c>
      <c r="U93" s="104">
        <f>R93/'סכום נכסי הקרן'!$C$42</f>
        <v>9.391993772024048E-6</v>
      </c>
    </row>
    <row r="94" spans="2:21" s="99" customFormat="1">
      <c r="B94" s="102" t="s">
        <v>564</v>
      </c>
      <c r="C94" s="102" t="s">
        <v>565</v>
      </c>
      <c r="D94" s="102" t="s">
        <v>100</v>
      </c>
      <c r="E94" s="102" t="s">
        <v>123</v>
      </c>
      <c r="F94" s="102" t="s">
        <v>566</v>
      </c>
      <c r="G94" s="102" t="s">
        <v>536</v>
      </c>
      <c r="H94" s="102" t="s">
        <v>220</v>
      </c>
      <c r="I94" s="102" t="s">
        <v>529</v>
      </c>
      <c r="J94" s="102" t="s">
        <v>429</v>
      </c>
      <c r="K94" s="103">
        <v>3.13</v>
      </c>
      <c r="L94" s="102" t="s">
        <v>102</v>
      </c>
      <c r="M94" s="104">
        <v>1.4800000000000001E-2</v>
      </c>
      <c r="N94" s="104">
        <v>4.8300000000000003E-2</v>
      </c>
      <c r="O94" s="103">
        <v>115000</v>
      </c>
      <c r="P94" s="103">
        <v>96.82</v>
      </c>
      <c r="Q94" s="103">
        <v>0</v>
      </c>
      <c r="R94" s="103">
        <v>111.343</v>
      </c>
      <c r="S94" s="104">
        <v>2.0000000000000001E-4</v>
      </c>
      <c r="T94" s="104">
        <f t="shared" si="2"/>
        <v>7.6642287176869493E-3</v>
      </c>
      <c r="U94" s="104">
        <f>R94/'סכום נכסי הקרן'!$C$42</f>
        <v>2.027117052629212E-4</v>
      </c>
    </row>
    <row r="95" spans="2:21" s="99" customFormat="1">
      <c r="B95" s="102" t="s">
        <v>567</v>
      </c>
      <c r="C95" s="102" t="s">
        <v>568</v>
      </c>
      <c r="D95" s="102" t="s">
        <v>100</v>
      </c>
      <c r="E95" s="102" t="s">
        <v>123</v>
      </c>
      <c r="F95" s="102" t="s">
        <v>569</v>
      </c>
      <c r="G95" s="102" t="s">
        <v>536</v>
      </c>
      <c r="H95" s="102" t="s">
        <v>220</v>
      </c>
      <c r="I95" s="102" t="s">
        <v>529</v>
      </c>
      <c r="J95" s="102" t="s">
        <v>292</v>
      </c>
      <c r="K95" s="103">
        <v>3.09</v>
      </c>
      <c r="L95" s="102" t="s">
        <v>102</v>
      </c>
      <c r="M95" s="104">
        <v>2.3E-2</v>
      </c>
      <c r="N95" s="104">
        <v>0.1072</v>
      </c>
      <c r="O95" s="103">
        <v>115000</v>
      </c>
      <c r="P95" s="103">
        <v>83.05</v>
      </c>
      <c r="Q95" s="103">
        <v>0</v>
      </c>
      <c r="R95" s="103">
        <v>95.507499999999993</v>
      </c>
      <c r="S95" s="104">
        <v>5.0000000000000001E-4</v>
      </c>
      <c r="T95" s="104">
        <f t="shared" si="2"/>
        <v>6.574201559635417E-3</v>
      </c>
      <c r="U95" s="104">
        <f>R95/'סכום נכסי הקרן'!$C$42</f>
        <v>1.7388150301678998E-4</v>
      </c>
    </row>
    <row r="96" spans="2:21" s="99" customFormat="1">
      <c r="B96" s="102" t="s">
        <v>570</v>
      </c>
      <c r="C96" s="102" t="s">
        <v>571</v>
      </c>
      <c r="D96" s="102" t="s">
        <v>100</v>
      </c>
      <c r="E96" s="102" t="s">
        <v>123</v>
      </c>
      <c r="F96" s="102" t="s">
        <v>572</v>
      </c>
      <c r="G96" s="102" t="s">
        <v>536</v>
      </c>
      <c r="H96" s="102" t="s">
        <v>220</v>
      </c>
      <c r="I96" s="102" t="s">
        <v>529</v>
      </c>
      <c r="J96" s="102" t="s">
        <v>573</v>
      </c>
      <c r="K96" s="103">
        <v>3.27</v>
      </c>
      <c r="L96" s="102" t="s">
        <v>102</v>
      </c>
      <c r="M96" s="104">
        <v>2.9499999999999998E-2</v>
      </c>
      <c r="N96" s="104">
        <v>7.9699999999999993E-2</v>
      </c>
      <c r="O96" s="103">
        <v>30000</v>
      </c>
      <c r="P96" s="103">
        <v>90</v>
      </c>
      <c r="Q96" s="103">
        <v>0</v>
      </c>
      <c r="R96" s="103">
        <v>27</v>
      </c>
      <c r="S96" s="104">
        <v>2.0000000000000001E-4</v>
      </c>
      <c r="T96" s="104">
        <f t="shared" si="2"/>
        <v>1.8585288287323641E-3</v>
      </c>
      <c r="U96" s="104">
        <f>R96/'סכום נכסי הקרן'!$C$42</f>
        <v>4.9156355065867389E-5</v>
      </c>
    </row>
    <row r="97" spans="2:21" s="99" customFormat="1">
      <c r="B97" s="102" t="s">
        <v>574</v>
      </c>
      <c r="C97" s="102" t="s">
        <v>575</v>
      </c>
      <c r="D97" s="102" t="s">
        <v>100</v>
      </c>
      <c r="E97" s="102" t="s">
        <v>123</v>
      </c>
      <c r="F97" s="102" t="s">
        <v>576</v>
      </c>
      <c r="G97" s="102" t="s">
        <v>536</v>
      </c>
      <c r="H97" s="102" t="s">
        <v>220</v>
      </c>
      <c r="I97" s="102" t="s">
        <v>529</v>
      </c>
      <c r="J97" s="102" t="s">
        <v>528</v>
      </c>
      <c r="K97" s="103">
        <v>2.87</v>
      </c>
      <c r="L97" s="102" t="s">
        <v>102</v>
      </c>
      <c r="M97" s="104">
        <v>0.04</v>
      </c>
      <c r="N97" s="104">
        <v>0.31030000000000002</v>
      </c>
      <c r="O97" s="103">
        <v>70000</v>
      </c>
      <c r="P97" s="103">
        <v>52.15</v>
      </c>
      <c r="Q97" s="103">
        <v>0</v>
      </c>
      <c r="R97" s="103">
        <v>36.505000000000003</v>
      </c>
      <c r="S97" s="104">
        <v>1.2999999999999999E-3</v>
      </c>
      <c r="T97" s="104">
        <f t="shared" si="2"/>
        <v>2.5127998108472206E-3</v>
      </c>
      <c r="U97" s="104">
        <f>R97/'סכום נכסי הקרן'!$C$42</f>
        <v>6.6461212654795885E-5</v>
      </c>
    </row>
    <row r="98" spans="2:21" s="99" customFormat="1">
      <c r="B98" s="102" t="s">
        <v>577</v>
      </c>
      <c r="C98" s="102" t="s">
        <v>578</v>
      </c>
      <c r="D98" s="102" t="s">
        <v>100</v>
      </c>
      <c r="E98" s="102" t="s">
        <v>123</v>
      </c>
      <c r="F98" s="102" t="s">
        <v>579</v>
      </c>
      <c r="G98" s="102" t="s">
        <v>349</v>
      </c>
      <c r="H98" s="102" t="s">
        <v>220</v>
      </c>
      <c r="I98" s="102" t="s">
        <v>529</v>
      </c>
      <c r="J98" s="102" t="s">
        <v>547</v>
      </c>
      <c r="K98" s="103">
        <v>3.47</v>
      </c>
      <c r="L98" s="102" t="s">
        <v>102</v>
      </c>
      <c r="M98" s="104">
        <v>3.4299999999999997E-2</v>
      </c>
      <c r="N98" s="104">
        <v>4.53E-2</v>
      </c>
      <c r="O98" s="103">
        <v>13023</v>
      </c>
      <c r="P98" s="103">
        <v>100.07</v>
      </c>
      <c r="Q98" s="103">
        <v>0</v>
      </c>
      <c r="R98" s="103">
        <v>13.0321161</v>
      </c>
      <c r="S98" s="104">
        <v>0</v>
      </c>
      <c r="T98" s="104">
        <f t="shared" si="2"/>
        <v>8.9705790634211793E-4</v>
      </c>
      <c r="U98" s="104">
        <f>R98/'סכום נכסי הקרן'!$C$42</f>
        <v>2.3726345417452107E-5</v>
      </c>
    </row>
    <row r="99" spans="2:21" s="99" customFormat="1">
      <c r="B99" s="98" t="s">
        <v>234</v>
      </c>
      <c r="K99" s="100">
        <v>1.84</v>
      </c>
      <c r="N99" s="101">
        <v>-7.0199999999999999E-2</v>
      </c>
      <c r="O99" s="100">
        <f>SUM(O100:O189)</f>
        <v>6053838.7999999998</v>
      </c>
      <c r="Q99" s="100">
        <v>58.726930000000003</v>
      </c>
      <c r="R99" s="100">
        <v>5990.7360957131095</v>
      </c>
      <c r="T99" s="101">
        <f t="shared" si="2"/>
        <v>0.412368731081866</v>
      </c>
      <c r="U99" s="101">
        <f>R99/'סכום נכסי הקרן'!$C$42</f>
        <v>1.0906768541732656E-2</v>
      </c>
    </row>
    <row r="100" spans="2:21" s="99" customFormat="1">
      <c r="B100" s="102" t="s">
        <v>580</v>
      </c>
      <c r="C100" s="102" t="s">
        <v>581</v>
      </c>
      <c r="D100" s="102" t="s">
        <v>100</v>
      </c>
      <c r="E100" s="102" t="s">
        <v>123</v>
      </c>
      <c r="F100" s="102" t="s">
        <v>582</v>
      </c>
      <c r="G100" s="102" t="s">
        <v>296</v>
      </c>
      <c r="H100" s="102" t="s">
        <v>206</v>
      </c>
      <c r="I100" s="102" t="s">
        <v>207</v>
      </c>
      <c r="J100" s="102" t="s">
        <v>583</v>
      </c>
      <c r="K100" s="103">
        <v>1.17</v>
      </c>
      <c r="L100" s="102" t="s">
        <v>102</v>
      </c>
      <c r="M100" s="104">
        <v>1.8700000000000001E-2</v>
      </c>
      <c r="N100" s="104">
        <v>4.9200000000000001E-2</v>
      </c>
      <c r="O100" s="103">
        <v>688000.99</v>
      </c>
      <c r="P100" s="103">
        <v>97.17</v>
      </c>
      <c r="Q100" s="103">
        <v>0</v>
      </c>
      <c r="R100" s="103">
        <v>668.53056198299998</v>
      </c>
      <c r="S100" s="104">
        <v>1.1999999999999999E-3</v>
      </c>
      <c r="T100" s="104">
        <f t="shared" si="2"/>
        <v>4.6017900827187187E-2</v>
      </c>
      <c r="U100" s="104">
        <f>R100/'סכום נכסי הקרן'!$C$42</f>
        <v>1.2171305806377855E-3</v>
      </c>
    </row>
    <row r="101" spans="2:21" s="99" customFormat="1">
      <c r="B101" s="102" t="s">
        <v>584</v>
      </c>
      <c r="C101" s="102" t="s">
        <v>585</v>
      </c>
      <c r="D101" s="102" t="s">
        <v>100</v>
      </c>
      <c r="E101" s="102" t="s">
        <v>123</v>
      </c>
      <c r="F101" s="102" t="s">
        <v>300</v>
      </c>
      <c r="G101" s="102" t="s">
        <v>296</v>
      </c>
      <c r="H101" s="102" t="s">
        <v>206</v>
      </c>
      <c r="I101" s="102" t="s">
        <v>207</v>
      </c>
      <c r="J101" s="102" t="s">
        <v>586</v>
      </c>
      <c r="K101" s="103">
        <v>1.9</v>
      </c>
      <c r="L101" s="102" t="s">
        <v>102</v>
      </c>
      <c r="M101" s="104">
        <v>2.0199999999999999E-2</v>
      </c>
      <c r="N101" s="104">
        <v>4.5699999999999998E-2</v>
      </c>
      <c r="O101" s="103">
        <v>331000</v>
      </c>
      <c r="P101" s="103">
        <v>95.58</v>
      </c>
      <c r="Q101" s="103">
        <v>0</v>
      </c>
      <c r="R101" s="103">
        <v>316.3698</v>
      </c>
      <c r="S101" s="104">
        <v>4.0000000000000002E-4</v>
      </c>
      <c r="T101" s="104">
        <f t="shared" si="2"/>
        <v>2.1777125697788603E-2</v>
      </c>
      <c r="U101" s="104">
        <f>R101/'סכום נכסי הקרן'!$C$42</f>
        <v>5.7598467484879456E-4</v>
      </c>
    </row>
    <row r="102" spans="2:21" s="99" customFormat="1">
      <c r="B102" s="102" t="s">
        <v>587</v>
      </c>
      <c r="C102" s="102" t="s">
        <v>588</v>
      </c>
      <c r="D102" s="102" t="s">
        <v>100</v>
      </c>
      <c r="E102" s="102" t="s">
        <v>123</v>
      </c>
      <c r="F102" s="102" t="s">
        <v>300</v>
      </c>
      <c r="G102" s="102" t="s">
        <v>296</v>
      </c>
      <c r="H102" s="102" t="s">
        <v>206</v>
      </c>
      <c r="I102" s="102" t="s">
        <v>207</v>
      </c>
      <c r="J102" s="102" t="s">
        <v>589</v>
      </c>
      <c r="K102" s="103">
        <v>0.45</v>
      </c>
      <c r="L102" s="102" t="s">
        <v>102</v>
      </c>
      <c r="M102" s="104">
        <v>4.5499999999999999E-2</v>
      </c>
      <c r="N102" s="104">
        <v>-0.98140000000000005</v>
      </c>
      <c r="O102" s="103">
        <v>5000</v>
      </c>
      <c r="P102" s="103">
        <v>1019.7</v>
      </c>
      <c r="Q102" s="103">
        <v>0</v>
      </c>
      <c r="R102" s="103">
        <v>50.984999999999999</v>
      </c>
      <c r="S102" s="104">
        <v>0</v>
      </c>
      <c r="T102" s="104">
        <f t="shared" si="2"/>
        <v>3.5095219382562807E-3</v>
      </c>
      <c r="U102" s="104">
        <f>R102/'סכום נכסי הקרן'!$C$42</f>
        <v>9.282358381604625E-5</v>
      </c>
    </row>
    <row r="103" spans="2:21" s="99" customFormat="1">
      <c r="B103" s="102" t="s">
        <v>590</v>
      </c>
      <c r="C103" s="102" t="s">
        <v>591</v>
      </c>
      <c r="D103" s="102" t="s">
        <v>100</v>
      </c>
      <c r="E103" s="102" t="s">
        <v>123</v>
      </c>
      <c r="F103" s="102" t="s">
        <v>337</v>
      </c>
      <c r="G103" s="102" t="s">
        <v>338</v>
      </c>
      <c r="H103" s="102" t="s">
        <v>339</v>
      </c>
      <c r="I103" s="102" t="s">
        <v>150</v>
      </c>
      <c r="J103" s="102" t="s">
        <v>318</v>
      </c>
      <c r="K103" s="103">
        <v>0.53</v>
      </c>
      <c r="L103" s="102" t="s">
        <v>102</v>
      </c>
      <c r="M103" s="104">
        <v>4.8000000000000001E-2</v>
      </c>
      <c r="N103" s="104">
        <v>3.0999999999999999E-3</v>
      </c>
      <c r="O103" s="103">
        <v>64000.08</v>
      </c>
      <c r="P103" s="103">
        <v>102.23</v>
      </c>
      <c r="Q103" s="103">
        <v>0</v>
      </c>
      <c r="R103" s="103">
        <v>65.427281784000002</v>
      </c>
      <c r="S103" s="104">
        <v>1E-4</v>
      </c>
      <c r="T103" s="104">
        <f t="shared" si="2"/>
        <v>4.503647754857773E-3</v>
      </c>
      <c r="U103" s="104">
        <f>R103/'סכום נכסי הקרן'!$C$42</f>
        <v>1.191172849766245E-4</v>
      </c>
    </row>
    <row r="104" spans="2:21" s="99" customFormat="1">
      <c r="B104" s="102" t="s">
        <v>592</v>
      </c>
      <c r="C104" s="102" t="s">
        <v>593</v>
      </c>
      <c r="D104" s="102" t="s">
        <v>100</v>
      </c>
      <c r="E104" s="102" t="s">
        <v>123</v>
      </c>
      <c r="F104" s="102" t="s">
        <v>333</v>
      </c>
      <c r="G104" s="102" t="s">
        <v>296</v>
      </c>
      <c r="H104" s="102" t="s">
        <v>344</v>
      </c>
      <c r="I104" s="102" t="s">
        <v>207</v>
      </c>
      <c r="J104" s="102" t="s">
        <v>586</v>
      </c>
      <c r="K104" s="103">
        <v>0.16</v>
      </c>
      <c r="L104" s="102" t="s">
        <v>102</v>
      </c>
      <c r="M104" s="104">
        <v>6.5000000000000002E-2</v>
      </c>
      <c r="N104" s="104">
        <v>5.3600000000000002E-2</v>
      </c>
      <c r="O104" s="103">
        <v>43000.24</v>
      </c>
      <c r="P104" s="103">
        <v>105.59</v>
      </c>
      <c r="Q104" s="103">
        <v>0</v>
      </c>
      <c r="R104" s="103">
        <v>45.403953416</v>
      </c>
      <c r="S104" s="104">
        <v>5.9999999999999995E-4</v>
      </c>
      <c r="T104" s="104">
        <f t="shared" si="2"/>
        <v>3.1253539393354558E-3</v>
      </c>
      <c r="U104" s="104">
        <f>R104/'סכום נכסי הקרן'!$C$42</f>
        <v>8.2662698352259202E-5</v>
      </c>
    </row>
    <row r="105" spans="2:21" s="99" customFormat="1">
      <c r="B105" s="102" t="s">
        <v>594</v>
      </c>
      <c r="C105" s="102" t="s">
        <v>595</v>
      </c>
      <c r="D105" s="102" t="s">
        <v>100</v>
      </c>
      <c r="E105" s="102" t="s">
        <v>123</v>
      </c>
      <c r="F105" s="102" t="s">
        <v>596</v>
      </c>
      <c r="G105" s="102" t="s">
        <v>597</v>
      </c>
      <c r="H105" s="102" t="s">
        <v>344</v>
      </c>
      <c r="I105" s="102" t="s">
        <v>207</v>
      </c>
      <c r="J105" s="102" t="s">
        <v>598</v>
      </c>
      <c r="K105" s="103">
        <v>0.66</v>
      </c>
      <c r="L105" s="102" t="s">
        <v>102</v>
      </c>
      <c r="M105" s="104">
        <v>5.1999999999999998E-2</v>
      </c>
      <c r="N105" s="104">
        <v>4.3499999999999997E-2</v>
      </c>
      <c r="O105" s="103">
        <v>25000.47</v>
      </c>
      <c r="P105" s="103">
        <v>102.13</v>
      </c>
      <c r="Q105" s="103">
        <v>0</v>
      </c>
      <c r="R105" s="103">
        <v>25.532980010999999</v>
      </c>
      <c r="S105" s="104">
        <v>2.0000000000000001E-4</v>
      </c>
      <c r="T105" s="104">
        <f t="shared" si="2"/>
        <v>1.7575473864403961E-3</v>
      </c>
      <c r="U105" s="104">
        <f>R105/'סכום נכסי הקרן'!$C$42</f>
        <v>4.6485490048533721E-5</v>
      </c>
    </row>
    <row r="106" spans="2:21" s="99" customFormat="1">
      <c r="B106" s="102" t="s">
        <v>599</v>
      </c>
      <c r="C106" s="102" t="s">
        <v>600</v>
      </c>
      <c r="D106" s="102" t="s">
        <v>100</v>
      </c>
      <c r="E106" s="102" t="s">
        <v>123</v>
      </c>
      <c r="F106" s="102" t="s">
        <v>601</v>
      </c>
      <c r="G106" s="102" t="s">
        <v>428</v>
      </c>
      <c r="H106" s="102" t="s">
        <v>357</v>
      </c>
      <c r="I106" s="102" t="s">
        <v>207</v>
      </c>
      <c r="J106" s="102" t="s">
        <v>358</v>
      </c>
      <c r="K106" s="103">
        <v>0.32</v>
      </c>
      <c r="L106" s="102" t="s">
        <v>102</v>
      </c>
      <c r="M106" s="104">
        <v>1.9099999999999999E-2</v>
      </c>
      <c r="N106" s="104">
        <v>4.7800000000000002E-2</v>
      </c>
      <c r="O106" s="103">
        <v>35000.42</v>
      </c>
      <c r="P106" s="103">
        <v>99.46</v>
      </c>
      <c r="Q106" s="103">
        <v>0</v>
      </c>
      <c r="R106" s="103">
        <v>34.811417732000002</v>
      </c>
      <c r="S106" s="104">
        <v>1E-4</v>
      </c>
      <c r="T106" s="104">
        <f t="shared" si="2"/>
        <v>2.3962230897765563E-3</v>
      </c>
      <c r="U106" s="104">
        <f>R106/'סכום נכסי הקרן'!$C$42</f>
        <v>6.3377867051126819E-5</v>
      </c>
    </row>
    <row r="107" spans="2:21" s="99" customFormat="1">
      <c r="B107" s="102" t="s">
        <v>602</v>
      </c>
      <c r="C107" s="102" t="s">
        <v>603</v>
      </c>
      <c r="D107" s="102" t="s">
        <v>100</v>
      </c>
      <c r="E107" s="102" t="s">
        <v>123</v>
      </c>
      <c r="F107" s="102" t="s">
        <v>604</v>
      </c>
      <c r="G107" s="102" t="s">
        <v>605</v>
      </c>
      <c r="H107" s="102" t="s">
        <v>357</v>
      </c>
      <c r="I107" s="102" t="s">
        <v>207</v>
      </c>
      <c r="J107" s="102" t="s">
        <v>606</v>
      </c>
      <c r="K107" s="103">
        <v>1</v>
      </c>
      <c r="L107" s="102" t="s">
        <v>102</v>
      </c>
      <c r="M107" s="104">
        <v>2.4500000000000001E-2</v>
      </c>
      <c r="N107" s="104">
        <v>5.1999999999999998E-2</v>
      </c>
      <c r="O107" s="103">
        <v>55500.33</v>
      </c>
      <c r="P107" s="103">
        <v>97.41</v>
      </c>
      <c r="Q107" s="103">
        <v>0</v>
      </c>
      <c r="R107" s="103">
        <v>54.062871453</v>
      </c>
      <c r="S107" s="104">
        <v>1E-4</v>
      </c>
      <c r="T107" s="104">
        <f t="shared" si="2"/>
        <v>3.7213853762760167E-3</v>
      </c>
      <c r="U107" s="104">
        <f>R107/'סכום נכסי הקרן'!$C$42</f>
        <v>9.8427174260148667E-5</v>
      </c>
    </row>
    <row r="108" spans="2:21" s="99" customFormat="1">
      <c r="B108" s="102" t="s">
        <v>607</v>
      </c>
      <c r="C108" s="102" t="s">
        <v>608</v>
      </c>
      <c r="D108" s="102" t="s">
        <v>100</v>
      </c>
      <c r="E108" s="102" t="s">
        <v>123</v>
      </c>
      <c r="F108" s="102" t="s">
        <v>609</v>
      </c>
      <c r="G108" s="102" t="s">
        <v>610</v>
      </c>
      <c r="H108" s="102" t="s">
        <v>357</v>
      </c>
      <c r="I108" s="102" t="s">
        <v>207</v>
      </c>
      <c r="J108" s="102" t="s">
        <v>611</v>
      </c>
      <c r="K108" s="103">
        <v>1.0900000000000001</v>
      </c>
      <c r="L108" s="102" t="s">
        <v>102</v>
      </c>
      <c r="M108" s="104">
        <v>2.3599999999999999E-2</v>
      </c>
      <c r="N108" s="104">
        <v>5.79E-2</v>
      </c>
      <c r="O108" s="103">
        <v>48125.29</v>
      </c>
      <c r="P108" s="103">
        <v>96.87</v>
      </c>
      <c r="Q108" s="103">
        <v>0</v>
      </c>
      <c r="R108" s="103">
        <v>46.618968422999998</v>
      </c>
      <c r="S108" s="104">
        <v>4.0000000000000002E-4</v>
      </c>
      <c r="T108" s="104">
        <f t="shared" si="2"/>
        <v>3.2089887696262688E-3</v>
      </c>
      <c r="U108" s="104">
        <f>R108/'סכום נכסי הקרן'!$C$42</f>
        <v>8.4874761652053616E-5</v>
      </c>
    </row>
    <row r="109" spans="2:21" s="99" customFormat="1">
      <c r="B109" s="102" t="s">
        <v>612</v>
      </c>
      <c r="C109" s="102">
        <v>50103350</v>
      </c>
      <c r="D109" s="102" t="s">
        <v>100</v>
      </c>
      <c r="E109" s="102" t="s">
        <v>123</v>
      </c>
      <c r="F109" s="102" t="s">
        <v>613</v>
      </c>
      <c r="G109" s="102" t="s">
        <v>614</v>
      </c>
      <c r="H109" s="102" t="s">
        <v>397</v>
      </c>
      <c r="I109" s="102" t="s">
        <v>207</v>
      </c>
      <c r="J109" s="102" t="s">
        <v>615</v>
      </c>
      <c r="K109" s="103">
        <v>3.73</v>
      </c>
      <c r="L109" s="102" t="s">
        <v>102</v>
      </c>
      <c r="M109" s="104">
        <v>2.1000000000000001E-2</v>
      </c>
      <c r="N109" s="104">
        <v>5.04E-2</v>
      </c>
      <c r="O109" s="103">
        <v>50000</v>
      </c>
      <c r="P109" s="103">
        <f>R109*1000/O109*100</f>
        <v>89.166338797814191</v>
      </c>
      <c r="Q109" s="103">
        <v>0</v>
      </c>
      <c r="R109" s="103">
        <f>45.15-0.566830601092901</f>
        <v>44.583169398907096</v>
      </c>
      <c r="S109" s="104">
        <v>1E-4</v>
      </c>
      <c r="T109" s="104">
        <f t="shared" si="2"/>
        <v>3.0688557631158289E-3</v>
      </c>
      <c r="U109" s="104">
        <f>R109/'סכום נכסי הקרן'!$C$42</f>
        <v>8.1168374256829283E-5</v>
      </c>
    </row>
    <row r="110" spans="2:21" s="99" customFormat="1">
      <c r="B110" s="102" t="s">
        <v>616</v>
      </c>
      <c r="C110" s="102" t="s">
        <v>617</v>
      </c>
      <c r="D110" s="102" t="s">
        <v>100</v>
      </c>
      <c r="E110" s="102" t="s">
        <v>123</v>
      </c>
      <c r="F110" s="102" t="s">
        <v>618</v>
      </c>
      <c r="G110" s="102" t="s">
        <v>467</v>
      </c>
      <c r="H110" s="102" t="s">
        <v>397</v>
      </c>
      <c r="I110" s="102" t="s">
        <v>207</v>
      </c>
      <c r="J110" s="102" t="s">
        <v>301</v>
      </c>
      <c r="K110" s="103">
        <v>2.1800000000000002</v>
      </c>
      <c r="L110" s="102" t="s">
        <v>102</v>
      </c>
      <c r="M110" s="104">
        <v>5.45E-2</v>
      </c>
      <c r="N110" s="104">
        <v>0.1087</v>
      </c>
      <c r="O110" s="103">
        <v>86919.42</v>
      </c>
      <c r="P110" s="103">
        <v>90.24</v>
      </c>
      <c r="Q110" s="103">
        <v>0</v>
      </c>
      <c r="R110" s="103">
        <v>78.436084608000002</v>
      </c>
      <c r="S110" s="104">
        <v>2.9999999999999997E-4</v>
      </c>
      <c r="T110" s="104">
        <f t="shared" si="2"/>
        <v>5.3991009058095875E-3</v>
      </c>
      <c r="U110" s="104">
        <f>R110/'סכום נכסי הקרן'!$C$42</f>
        <v>1.4280118610989867E-4</v>
      </c>
    </row>
    <row r="111" spans="2:21" s="99" customFormat="1">
      <c r="B111" s="102" t="s">
        <v>619</v>
      </c>
      <c r="C111" s="102" t="s">
        <v>620</v>
      </c>
      <c r="D111" s="102" t="s">
        <v>100</v>
      </c>
      <c r="E111" s="102" t="s">
        <v>123</v>
      </c>
      <c r="F111" s="102" t="s">
        <v>618</v>
      </c>
      <c r="G111" s="102" t="s">
        <v>467</v>
      </c>
      <c r="H111" s="102" t="s">
        <v>397</v>
      </c>
      <c r="I111" s="102" t="s">
        <v>207</v>
      </c>
      <c r="J111" s="102" t="s">
        <v>621</v>
      </c>
      <c r="K111" s="103">
        <v>1.1399999999999999</v>
      </c>
      <c r="L111" s="102" t="s">
        <v>102</v>
      </c>
      <c r="M111" s="104">
        <v>3.15E-2</v>
      </c>
      <c r="N111" s="104">
        <v>9.7900000000000001E-2</v>
      </c>
      <c r="O111" s="103">
        <v>32000.79</v>
      </c>
      <c r="P111" s="103">
        <v>93.44</v>
      </c>
      <c r="Q111" s="103">
        <v>0</v>
      </c>
      <c r="R111" s="103">
        <v>29.901538175999999</v>
      </c>
      <c r="S111" s="104">
        <v>1E-4</v>
      </c>
      <c r="T111" s="104">
        <f t="shared" si="2"/>
        <v>2.0582544712421241E-3</v>
      </c>
      <c r="U111" s="104">
        <f>R111/'סכום נכסי הקרן'!$C$42</f>
        <v>5.4438912133149803E-5</v>
      </c>
    </row>
    <row r="112" spans="2:21" s="99" customFormat="1">
      <c r="B112" s="102" t="s">
        <v>622</v>
      </c>
      <c r="C112" s="102" t="s">
        <v>623</v>
      </c>
      <c r="D112" s="102" t="s">
        <v>100</v>
      </c>
      <c r="E112" s="102" t="s">
        <v>123</v>
      </c>
      <c r="F112" s="102" t="s">
        <v>395</v>
      </c>
      <c r="G112" s="102" t="s">
        <v>396</v>
      </c>
      <c r="H112" s="102" t="s">
        <v>397</v>
      </c>
      <c r="I112" s="102" t="s">
        <v>207</v>
      </c>
      <c r="J112" s="102" t="s">
        <v>624</v>
      </c>
      <c r="K112" s="103">
        <v>2.77</v>
      </c>
      <c r="L112" s="102" t="s">
        <v>102</v>
      </c>
      <c r="M112" s="104">
        <v>2.18E-2</v>
      </c>
      <c r="N112" s="104">
        <v>5.6300000000000003E-2</v>
      </c>
      <c r="O112" s="103">
        <v>97000.84</v>
      </c>
      <c r="P112" s="103">
        <v>91.39</v>
      </c>
      <c r="Q112" s="103">
        <v>0</v>
      </c>
      <c r="R112" s="103">
        <v>88.649067676000001</v>
      </c>
      <c r="S112" s="104">
        <v>2.0000000000000001E-4</v>
      </c>
      <c r="T112" s="104">
        <f t="shared" si="2"/>
        <v>6.1021054783737911E-3</v>
      </c>
      <c r="U112" s="104">
        <f>R112/'סכום נכסי הקרן'!$C$42</f>
        <v>1.6139500173850235E-4</v>
      </c>
    </row>
    <row r="113" spans="2:21" s="99" customFormat="1">
      <c r="B113" s="102" t="s">
        <v>625</v>
      </c>
      <c r="C113" s="102" t="s">
        <v>626</v>
      </c>
      <c r="D113" s="102" t="s">
        <v>100</v>
      </c>
      <c r="E113" s="102" t="s">
        <v>123</v>
      </c>
      <c r="F113" s="102" t="s">
        <v>395</v>
      </c>
      <c r="G113" s="102" t="s">
        <v>396</v>
      </c>
      <c r="H113" s="102" t="s">
        <v>397</v>
      </c>
      <c r="I113" s="102" t="s">
        <v>207</v>
      </c>
      <c r="J113" s="102" t="s">
        <v>627</v>
      </c>
      <c r="K113" s="103">
        <v>0.23</v>
      </c>
      <c r="L113" s="102" t="s">
        <v>102</v>
      </c>
      <c r="M113" s="104">
        <v>3.4000000000000002E-2</v>
      </c>
      <c r="N113" s="104">
        <v>5.8900000000000001E-2</v>
      </c>
      <c r="O113" s="103">
        <v>55667.11</v>
      </c>
      <c r="P113" s="103">
        <v>99.91</v>
      </c>
      <c r="Q113" s="103">
        <v>0</v>
      </c>
      <c r="R113" s="103">
        <v>55.617009600999999</v>
      </c>
      <c r="S113" s="104">
        <v>8.0000000000000004E-4</v>
      </c>
      <c r="T113" s="104">
        <f t="shared" si="2"/>
        <v>3.8283635448645623E-3</v>
      </c>
      <c r="U113" s="104">
        <f>R113/'סכום נכסי הקרן'!$C$42</f>
        <v>1.0125664709809301E-4</v>
      </c>
    </row>
    <row r="114" spans="2:21" s="99" customFormat="1">
      <c r="B114" s="102" t="s">
        <v>628</v>
      </c>
      <c r="C114" s="102" t="s">
        <v>629</v>
      </c>
      <c r="D114" s="102" t="s">
        <v>100</v>
      </c>
      <c r="E114" s="102" t="s">
        <v>123</v>
      </c>
      <c r="F114" s="102" t="s">
        <v>407</v>
      </c>
      <c r="G114" s="102" t="s">
        <v>296</v>
      </c>
      <c r="H114" s="102" t="s">
        <v>397</v>
      </c>
      <c r="I114" s="102" t="s">
        <v>207</v>
      </c>
      <c r="J114" s="102" t="s">
        <v>630</v>
      </c>
      <c r="K114" s="103">
        <v>0</v>
      </c>
      <c r="L114" s="102" t="s">
        <v>102</v>
      </c>
      <c r="M114" s="104">
        <v>4.6699999999999998E-2</v>
      </c>
      <c r="N114" s="104">
        <v>-3.75</v>
      </c>
      <c r="O114" s="103">
        <v>20000</v>
      </c>
      <c r="P114" s="103">
        <v>1025</v>
      </c>
      <c r="Q114" s="103">
        <v>0</v>
      </c>
      <c r="R114" s="103">
        <v>205</v>
      </c>
      <c r="S114" s="104">
        <v>1E-4</v>
      </c>
      <c r="T114" s="104">
        <f t="shared" si="2"/>
        <v>1.4111052218153135E-2</v>
      </c>
      <c r="U114" s="104">
        <f>R114/'סכום נכסי הקרן'!$C$42</f>
        <v>3.7322417735195611E-4</v>
      </c>
    </row>
    <row r="115" spans="2:21" s="99" customFormat="1">
      <c r="B115" s="102" t="s">
        <v>631</v>
      </c>
      <c r="C115" s="102" t="s">
        <v>632</v>
      </c>
      <c r="D115" s="102" t="s">
        <v>100</v>
      </c>
      <c r="E115" s="102" t="s">
        <v>123</v>
      </c>
      <c r="F115" s="102" t="s">
        <v>633</v>
      </c>
      <c r="G115" s="102" t="s">
        <v>634</v>
      </c>
      <c r="H115" s="102" t="s">
        <v>397</v>
      </c>
      <c r="I115" s="102" t="s">
        <v>207</v>
      </c>
      <c r="J115" s="102" t="s">
        <v>635</v>
      </c>
      <c r="K115" s="103">
        <v>4.6399999999999997</v>
      </c>
      <c r="L115" s="102" t="s">
        <v>102</v>
      </c>
      <c r="M115" s="104">
        <v>2.8000000000000001E-2</v>
      </c>
      <c r="N115" s="104">
        <v>3.95E-2</v>
      </c>
      <c r="O115" s="103">
        <v>8000</v>
      </c>
      <c r="P115" s="103">
        <v>95.3</v>
      </c>
      <c r="Q115" s="103">
        <v>0</v>
      </c>
      <c r="R115" s="103">
        <v>7.6239999999999997</v>
      </c>
      <c r="S115" s="104">
        <v>1E-4</v>
      </c>
      <c r="T115" s="104">
        <f t="shared" si="2"/>
        <v>5.2479347371316826E-4</v>
      </c>
      <c r="U115" s="104">
        <f>R115/'סכום נכסי הקרן'!$C$42</f>
        <v>1.3880298186006405E-5</v>
      </c>
    </row>
    <row r="116" spans="2:21" s="99" customFormat="1">
      <c r="B116" s="102" t="s">
        <v>636</v>
      </c>
      <c r="C116" s="102" t="s">
        <v>637</v>
      </c>
      <c r="D116" s="102" t="s">
        <v>100</v>
      </c>
      <c r="E116" s="102" t="s">
        <v>123</v>
      </c>
      <c r="F116" s="102" t="s">
        <v>638</v>
      </c>
      <c r="G116" s="102" t="s">
        <v>639</v>
      </c>
      <c r="H116" s="102" t="s">
        <v>397</v>
      </c>
      <c r="I116" s="102" t="s">
        <v>207</v>
      </c>
      <c r="J116" s="102" t="s">
        <v>640</v>
      </c>
      <c r="K116" s="103">
        <v>0.74</v>
      </c>
      <c r="L116" s="102" t="s">
        <v>102</v>
      </c>
      <c r="M116" s="104">
        <v>2.8000000000000001E-2</v>
      </c>
      <c r="N116" s="104">
        <v>5.7500000000000002E-2</v>
      </c>
      <c r="O116" s="103">
        <v>17000.669999999998</v>
      </c>
      <c r="P116" s="103">
        <v>98.6</v>
      </c>
      <c r="Q116" s="103">
        <v>0</v>
      </c>
      <c r="R116" s="103">
        <v>16.762660619999998</v>
      </c>
      <c r="S116" s="104">
        <v>2.0000000000000001E-4</v>
      </c>
      <c r="T116" s="104">
        <f t="shared" si="2"/>
        <v>1.1538477040195082E-3</v>
      </c>
      <c r="U116" s="104">
        <f>R116/'סכום נכסי הקרן'!$C$42</f>
        <v>3.0518196195753804E-5</v>
      </c>
    </row>
    <row r="117" spans="2:21" s="99" customFormat="1">
      <c r="B117" s="102" t="s">
        <v>641</v>
      </c>
      <c r="C117" s="102" t="s">
        <v>642</v>
      </c>
      <c r="D117" s="102" t="s">
        <v>100</v>
      </c>
      <c r="E117" s="102" t="s">
        <v>123</v>
      </c>
      <c r="F117" s="102" t="s">
        <v>638</v>
      </c>
      <c r="G117" s="102" t="s">
        <v>639</v>
      </c>
      <c r="H117" s="102" t="s">
        <v>397</v>
      </c>
      <c r="I117" s="102" t="s">
        <v>207</v>
      </c>
      <c r="J117" s="102" t="s">
        <v>643</v>
      </c>
      <c r="K117" s="103">
        <v>2.4</v>
      </c>
      <c r="L117" s="102" t="s">
        <v>102</v>
      </c>
      <c r="M117" s="104">
        <v>2.29E-2</v>
      </c>
      <c r="N117" s="104">
        <v>5.2200000000000003E-2</v>
      </c>
      <c r="O117" s="103">
        <v>37814.17</v>
      </c>
      <c r="P117" s="103">
        <v>94.14</v>
      </c>
      <c r="Q117" s="103">
        <v>0</v>
      </c>
      <c r="R117" s="103">
        <v>35.598259638000002</v>
      </c>
      <c r="S117" s="104">
        <v>1E-4</v>
      </c>
      <c r="T117" s="104">
        <f t="shared" si="2"/>
        <v>2.4503848811082496E-3</v>
      </c>
      <c r="U117" s="104">
        <f>R117/'סכום נכסי הקרן'!$C$42</f>
        <v>6.4810395944165324E-5</v>
      </c>
    </row>
    <row r="118" spans="2:21" s="99" customFormat="1">
      <c r="B118" s="102" t="s">
        <v>644</v>
      </c>
      <c r="C118" s="102" t="s">
        <v>645</v>
      </c>
      <c r="D118" s="102" t="s">
        <v>100</v>
      </c>
      <c r="E118" s="102" t="s">
        <v>123</v>
      </c>
      <c r="F118" s="102" t="s">
        <v>646</v>
      </c>
      <c r="G118" s="102" t="s">
        <v>396</v>
      </c>
      <c r="H118" s="102" t="s">
        <v>397</v>
      </c>
      <c r="I118" s="102" t="s">
        <v>207</v>
      </c>
      <c r="J118" s="102" t="s">
        <v>647</v>
      </c>
      <c r="K118" s="103">
        <v>2.5499999999999998</v>
      </c>
      <c r="L118" s="102" t="s">
        <v>102</v>
      </c>
      <c r="M118" s="104">
        <v>2.3E-2</v>
      </c>
      <c r="N118" s="104">
        <v>5.7299999999999997E-2</v>
      </c>
      <c r="O118" s="103">
        <v>17000</v>
      </c>
      <c r="P118" s="103">
        <v>92.03</v>
      </c>
      <c r="Q118" s="103">
        <v>0</v>
      </c>
      <c r="R118" s="103">
        <v>15.645099999999999</v>
      </c>
      <c r="S118" s="104">
        <v>0</v>
      </c>
      <c r="T118" s="104">
        <f t="shared" si="2"/>
        <v>1.0769210880889151E-3</v>
      </c>
      <c r="U118" s="104">
        <f>R118/'סכום נכסי הקרן'!$C$42</f>
        <v>2.8483558912629697E-5</v>
      </c>
    </row>
    <row r="119" spans="2:21" s="99" customFormat="1">
      <c r="B119" s="102" t="s">
        <v>648</v>
      </c>
      <c r="C119" s="102">
        <v>11735660</v>
      </c>
      <c r="D119" s="102" t="s">
        <v>100</v>
      </c>
      <c r="E119" s="102" t="s">
        <v>123</v>
      </c>
      <c r="F119" s="102" t="s">
        <v>646</v>
      </c>
      <c r="G119" s="102" t="s">
        <v>396</v>
      </c>
      <c r="H119" s="102" t="s">
        <v>397</v>
      </c>
      <c r="I119" s="102" t="s">
        <v>207</v>
      </c>
      <c r="J119" s="102" t="s">
        <v>446</v>
      </c>
      <c r="K119" s="103">
        <v>2.69</v>
      </c>
      <c r="L119" s="102" t="s">
        <v>102</v>
      </c>
      <c r="M119" s="104">
        <v>2.1499999999999998E-2</v>
      </c>
      <c r="N119" s="104">
        <v>6.0199999999999997E-2</v>
      </c>
      <c r="O119" s="103">
        <v>60000</v>
      </c>
      <c r="P119" s="103">
        <f>R119*1000/O119*100</f>
        <v>95.218697617587836</v>
      </c>
      <c r="Q119" s="103">
        <v>3.9037299999999999</v>
      </c>
      <c r="R119" s="103">
        <f>57131.2185705527/1000</f>
        <v>57.131218570552704</v>
      </c>
      <c r="S119" s="104">
        <v>1E-4</v>
      </c>
      <c r="T119" s="104">
        <f t="shared" si="2"/>
        <v>3.9325932123697041E-3</v>
      </c>
      <c r="U119" s="104">
        <f>R119/'סכום נכסי הקרן'!$C$42</f>
        <v>1.0401342464443575E-4</v>
      </c>
    </row>
    <row r="120" spans="2:21" s="99" customFormat="1">
      <c r="B120" s="102" t="s">
        <v>649</v>
      </c>
      <c r="C120" s="102" t="s">
        <v>650</v>
      </c>
      <c r="D120" s="102" t="s">
        <v>100</v>
      </c>
      <c r="E120" s="102" t="s">
        <v>123</v>
      </c>
      <c r="F120" s="102" t="s">
        <v>646</v>
      </c>
      <c r="G120" s="102" t="s">
        <v>396</v>
      </c>
      <c r="H120" s="102" t="s">
        <v>397</v>
      </c>
      <c r="I120" s="102" t="s">
        <v>207</v>
      </c>
      <c r="J120" s="102" t="s">
        <v>647</v>
      </c>
      <c r="K120" s="103">
        <v>1.84</v>
      </c>
      <c r="L120" s="102" t="s">
        <v>102</v>
      </c>
      <c r="M120" s="104">
        <v>2.75E-2</v>
      </c>
      <c r="N120" s="104">
        <v>5.96E-2</v>
      </c>
      <c r="O120" s="103">
        <v>17508.23</v>
      </c>
      <c r="P120" s="103">
        <v>94.66</v>
      </c>
      <c r="Q120" s="103">
        <v>0</v>
      </c>
      <c r="R120" s="103">
        <v>16.573290518</v>
      </c>
      <c r="S120" s="104">
        <v>1E-4</v>
      </c>
      <c r="T120" s="104">
        <f t="shared" si="2"/>
        <v>1.1408125264688791E-3</v>
      </c>
      <c r="U120" s="104">
        <f>R120/'סכום נכסי הקרן'!$C$42</f>
        <v>3.0173427900465973E-5</v>
      </c>
    </row>
    <row r="121" spans="2:21" s="99" customFormat="1">
      <c r="B121" s="102" t="s">
        <v>651</v>
      </c>
      <c r="C121" s="102" t="s">
        <v>652</v>
      </c>
      <c r="D121" s="102" t="s">
        <v>100</v>
      </c>
      <c r="E121" s="102" t="s">
        <v>123</v>
      </c>
      <c r="F121" s="102" t="s">
        <v>646</v>
      </c>
      <c r="G121" s="102" t="s">
        <v>396</v>
      </c>
      <c r="H121" s="102" t="s">
        <v>397</v>
      </c>
      <c r="I121" s="102" t="s">
        <v>207</v>
      </c>
      <c r="J121" s="102" t="s">
        <v>330</v>
      </c>
      <c r="K121" s="103">
        <v>0.66</v>
      </c>
      <c r="L121" s="102" t="s">
        <v>102</v>
      </c>
      <c r="M121" s="104">
        <v>2.4E-2</v>
      </c>
      <c r="N121" s="104">
        <v>5.9400000000000001E-2</v>
      </c>
      <c r="O121" s="103">
        <v>36703.78</v>
      </c>
      <c r="P121" s="103">
        <v>97.96</v>
      </c>
      <c r="Q121" s="103">
        <v>0</v>
      </c>
      <c r="R121" s="103">
        <v>35.955022888000002</v>
      </c>
      <c r="S121" s="104">
        <v>2.9999999999999997E-4</v>
      </c>
      <c r="T121" s="104">
        <f t="shared" si="2"/>
        <v>2.4749424657437031E-3</v>
      </c>
      <c r="U121" s="104">
        <f>R121/'סכום נכסי הקרן'!$C$42</f>
        <v>6.5459921166070991E-5</v>
      </c>
    </row>
    <row r="122" spans="2:21" s="99" customFormat="1">
      <c r="B122" s="102" t="s">
        <v>648</v>
      </c>
      <c r="C122" s="102">
        <v>1173566</v>
      </c>
      <c r="D122" s="102" t="s">
        <v>100</v>
      </c>
      <c r="E122" s="102" t="s">
        <v>123</v>
      </c>
      <c r="F122" s="102" t="s">
        <v>646</v>
      </c>
      <c r="G122" s="102" t="s">
        <v>396</v>
      </c>
      <c r="H122" s="102" t="s">
        <v>397</v>
      </c>
      <c r="I122" s="102" t="s">
        <v>207</v>
      </c>
      <c r="J122" s="102" t="s">
        <v>446</v>
      </c>
      <c r="K122" s="103">
        <v>0</v>
      </c>
      <c r="L122" s="102" t="s">
        <v>102</v>
      </c>
      <c r="M122" s="104">
        <v>0</v>
      </c>
      <c r="N122" s="104">
        <v>0</v>
      </c>
      <c r="O122" s="103">
        <v>16526.369999999995</v>
      </c>
      <c r="P122" s="103">
        <f>R122*1000/O122*100</f>
        <v>95.471156633981352</v>
      </c>
      <c r="Q122" s="103">
        <v>0</v>
      </c>
      <c r="R122" s="103">
        <f>15777.9165886113/1000</f>
        <v>15.777916588611301</v>
      </c>
      <c r="S122" s="104">
        <v>0</v>
      </c>
      <c r="T122" s="104">
        <f t="shared" si="2"/>
        <v>1.0860634384173592E-3</v>
      </c>
      <c r="U122" s="104">
        <f>R122/'סכום נכסי הקרן'!$C$42</f>
        <v>2.8725365556645044E-5</v>
      </c>
    </row>
    <row r="123" spans="2:21" s="99" customFormat="1">
      <c r="B123" s="102" t="s">
        <v>653</v>
      </c>
      <c r="C123" s="102" t="s">
        <v>654</v>
      </c>
      <c r="D123" s="102" t="s">
        <v>100</v>
      </c>
      <c r="E123" s="102" t="s">
        <v>123</v>
      </c>
      <c r="F123" s="102" t="s">
        <v>422</v>
      </c>
      <c r="G123" s="102" t="s">
        <v>325</v>
      </c>
      <c r="H123" s="102" t="s">
        <v>423</v>
      </c>
      <c r="I123" s="102" t="s">
        <v>207</v>
      </c>
      <c r="J123" s="102" t="s">
        <v>655</v>
      </c>
      <c r="K123" s="103">
        <v>3.74</v>
      </c>
      <c r="L123" s="102" t="s">
        <v>102</v>
      </c>
      <c r="M123" s="104">
        <v>5.6500000000000002E-2</v>
      </c>
      <c r="N123" s="104">
        <v>6.3100000000000003E-2</v>
      </c>
      <c r="O123" s="103">
        <v>9000</v>
      </c>
      <c r="P123" s="103">
        <v>99.11</v>
      </c>
      <c r="Q123" s="103">
        <v>0</v>
      </c>
      <c r="R123" s="103">
        <v>8.9199000000000002</v>
      </c>
      <c r="S123" s="104">
        <v>0</v>
      </c>
      <c r="T123" s="104">
        <f t="shared" si="2"/>
        <v>6.139959740522154E-4</v>
      </c>
      <c r="U123" s="104">
        <f>R123/'סכום נכסי הקרן'!$C$42</f>
        <v>1.6239621168593723E-5</v>
      </c>
    </row>
    <row r="124" spans="2:21" s="99" customFormat="1">
      <c r="B124" s="102" t="s">
        <v>656</v>
      </c>
      <c r="C124" s="102" t="s">
        <v>657</v>
      </c>
      <c r="D124" s="102" t="s">
        <v>100</v>
      </c>
      <c r="E124" s="102" t="s">
        <v>123</v>
      </c>
      <c r="F124" s="102" t="s">
        <v>658</v>
      </c>
      <c r="G124" s="102" t="s">
        <v>453</v>
      </c>
      <c r="H124" s="102" t="s">
        <v>423</v>
      </c>
      <c r="I124" s="102" t="s">
        <v>207</v>
      </c>
      <c r="J124" s="102" t="s">
        <v>659</v>
      </c>
      <c r="K124" s="103">
        <v>1.81</v>
      </c>
      <c r="L124" s="102" t="s">
        <v>102</v>
      </c>
      <c r="M124" s="104">
        <v>4.7500000000000001E-2</v>
      </c>
      <c r="N124" s="104">
        <v>7.1099999999999997E-2</v>
      </c>
      <c r="O124" s="103">
        <v>146516.69</v>
      </c>
      <c r="P124" s="103">
        <v>96.25</v>
      </c>
      <c r="Q124" s="103">
        <v>0</v>
      </c>
      <c r="R124" s="103">
        <v>141.02231412500001</v>
      </c>
      <c r="S124" s="104">
        <v>2.9999999999999997E-4</v>
      </c>
      <c r="T124" s="104">
        <f t="shared" si="2"/>
        <v>9.7071865294764362E-3</v>
      </c>
      <c r="U124" s="104">
        <f>R124/'סכום נכסי הקרן'!$C$42</f>
        <v>2.5674603501254763E-4</v>
      </c>
    </row>
    <row r="125" spans="2:21" s="99" customFormat="1">
      <c r="B125" s="102" t="s">
        <v>660</v>
      </c>
      <c r="C125" s="102" t="s">
        <v>661</v>
      </c>
      <c r="D125" s="102" t="s">
        <v>100</v>
      </c>
      <c r="E125" s="102" t="s">
        <v>123</v>
      </c>
      <c r="F125" s="102" t="s">
        <v>618</v>
      </c>
      <c r="G125" s="102" t="s">
        <v>467</v>
      </c>
      <c r="H125" s="102" t="s">
        <v>423</v>
      </c>
      <c r="I125" s="102" t="s">
        <v>207</v>
      </c>
      <c r="J125" s="102" t="s">
        <v>662</v>
      </c>
      <c r="K125" s="103">
        <v>1.88</v>
      </c>
      <c r="L125" s="102" t="s">
        <v>102</v>
      </c>
      <c r="M125" s="104">
        <v>4.3499999999999997E-2</v>
      </c>
      <c r="N125" s="104">
        <v>0.23019999999999999</v>
      </c>
      <c r="O125" s="103">
        <v>129983.32</v>
      </c>
      <c r="P125" s="103">
        <v>72.69</v>
      </c>
      <c r="Q125" s="103">
        <v>0</v>
      </c>
      <c r="R125" s="103">
        <v>94.484875307999999</v>
      </c>
      <c r="S125" s="104">
        <v>1E-4</v>
      </c>
      <c r="T125" s="104">
        <f t="shared" si="2"/>
        <v>6.5038098014481745E-3</v>
      </c>
      <c r="U125" s="104">
        <f>R125/'סכום נכסי הקרן'!$C$42</f>
        <v>1.7201970662941683E-4</v>
      </c>
    </row>
    <row r="126" spans="2:21" s="99" customFormat="1">
      <c r="B126" s="102" t="s">
        <v>663</v>
      </c>
      <c r="C126" s="102" t="s">
        <v>664</v>
      </c>
      <c r="D126" s="102" t="s">
        <v>100</v>
      </c>
      <c r="E126" s="102" t="s">
        <v>123</v>
      </c>
      <c r="F126" s="102" t="s">
        <v>665</v>
      </c>
      <c r="G126" s="102" t="s">
        <v>666</v>
      </c>
      <c r="H126" s="102" t="s">
        <v>433</v>
      </c>
      <c r="I126" s="102" t="s">
        <v>150</v>
      </c>
      <c r="J126" s="102" t="s">
        <v>667</v>
      </c>
      <c r="K126" s="103">
        <v>1.22</v>
      </c>
      <c r="L126" s="102" t="s">
        <v>102</v>
      </c>
      <c r="M126" s="104">
        <v>3.2000000000000001E-2</v>
      </c>
      <c r="N126" s="104">
        <v>4.9700000000000001E-2</v>
      </c>
      <c r="O126" s="103">
        <v>5000.67</v>
      </c>
      <c r="P126" s="103">
        <v>98.73</v>
      </c>
      <c r="Q126" s="103">
        <v>0</v>
      </c>
      <c r="R126" s="103">
        <v>4.9371614910000003</v>
      </c>
      <c r="S126" s="104">
        <v>1E-4</v>
      </c>
      <c r="T126" s="104">
        <f t="shared" si="2"/>
        <v>3.3984655419002827E-4</v>
      </c>
      <c r="U126" s="104">
        <f>R126/'סכום נכסי הקרן'!$C$42</f>
        <v>8.9886245655230834E-6</v>
      </c>
    </row>
    <row r="127" spans="2:21" s="99" customFormat="1">
      <c r="B127" s="102" t="s">
        <v>668</v>
      </c>
      <c r="C127" s="102" t="s">
        <v>669</v>
      </c>
      <c r="D127" s="102" t="s">
        <v>100</v>
      </c>
      <c r="F127" s="102" t="s">
        <v>411</v>
      </c>
      <c r="G127" s="102" t="s">
        <v>349</v>
      </c>
      <c r="H127" s="102" t="s">
        <v>423</v>
      </c>
      <c r="I127" s="102" t="s">
        <v>207</v>
      </c>
      <c r="J127" s="102" t="s">
        <v>268</v>
      </c>
      <c r="K127" s="103">
        <v>0.3</v>
      </c>
      <c r="L127" s="102" t="s">
        <v>102</v>
      </c>
      <c r="M127" s="104">
        <v>5.3900000000000003E-2</v>
      </c>
      <c r="N127" s="104">
        <v>-0.99960000000000004</v>
      </c>
      <c r="O127" s="103">
        <v>5300</v>
      </c>
      <c r="P127" s="103">
        <v>1023.59</v>
      </c>
      <c r="Q127" s="103">
        <v>0</v>
      </c>
      <c r="R127" s="103">
        <v>54.25027</v>
      </c>
      <c r="S127" s="104">
        <v>0</v>
      </c>
      <c r="T127" s="104">
        <f t="shared" si="2"/>
        <v>3.7342848430190561E-3</v>
      </c>
      <c r="U127" s="104">
        <f>R127/'סכום נכסי הקרן'!$C$42</f>
        <v>9.8768353131080503E-5</v>
      </c>
    </row>
    <row r="128" spans="2:21" s="99" customFormat="1">
      <c r="B128" s="102" t="s">
        <v>670</v>
      </c>
      <c r="C128" s="102" t="s">
        <v>671</v>
      </c>
      <c r="D128" s="102" t="s">
        <v>100</v>
      </c>
      <c r="E128" s="102" t="s">
        <v>123</v>
      </c>
      <c r="F128" s="102" t="s">
        <v>672</v>
      </c>
      <c r="G128" s="102" t="s">
        <v>325</v>
      </c>
      <c r="H128" s="102" t="s">
        <v>423</v>
      </c>
      <c r="I128" s="102" t="s">
        <v>207</v>
      </c>
      <c r="J128" s="102" t="s">
        <v>673</v>
      </c>
      <c r="K128" s="103">
        <v>0.98</v>
      </c>
      <c r="L128" s="102" t="s">
        <v>102</v>
      </c>
      <c r="M128" s="104">
        <v>2.9499999999999998E-2</v>
      </c>
      <c r="N128" s="104">
        <v>5.3400000000000003E-2</v>
      </c>
      <c r="O128" s="103">
        <v>7333.62</v>
      </c>
      <c r="P128" s="103">
        <v>98.48</v>
      </c>
      <c r="Q128" s="103">
        <v>0</v>
      </c>
      <c r="R128" s="103">
        <v>7.2221489759999997</v>
      </c>
      <c r="S128" s="104">
        <v>1E-4</v>
      </c>
      <c r="T128" s="104">
        <f t="shared" si="2"/>
        <v>4.9713229915910825E-4</v>
      </c>
      <c r="U128" s="104">
        <f>R128/'סכום נכסי הקרן'!$C$42</f>
        <v>1.3148685903809131E-5</v>
      </c>
    </row>
    <row r="129" spans="2:21" s="99" customFormat="1">
      <c r="B129" s="102" t="s">
        <v>674</v>
      </c>
      <c r="C129" s="102" t="s">
        <v>675</v>
      </c>
      <c r="D129" s="102" t="s">
        <v>100</v>
      </c>
      <c r="E129" s="102" t="s">
        <v>123</v>
      </c>
      <c r="F129" s="102" t="s">
        <v>676</v>
      </c>
      <c r="G129" s="102" t="s">
        <v>467</v>
      </c>
      <c r="H129" s="102" t="s">
        <v>423</v>
      </c>
      <c r="I129" s="102" t="s">
        <v>207</v>
      </c>
      <c r="J129" s="102" t="s">
        <v>469</v>
      </c>
      <c r="K129" s="103">
        <v>1.57</v>
      </c>
      <c r="L129" s="102" t="s">
        <v>102</v>
      </c>
      <c r="M129" s="104">
        <v>3.9E-2</v>
      </c>
      <c r="N129" s="104">
        <v>8.1500000000000003E-2</v>
      </c>
      <c r="O129" s="103">
        <v>228102.04</v>
      </c>
      <c r="P129" s="103">
        <v>96.96</v>
      </c>
      <c r="Q129" s="103">
        <v>0</v>
      </c>
      <c r="R129" s="103">
        <v>221.16773798400001</v>
      </c>
      <c r="S129" s="104">
        <v>5.9999999999999995E-4</v>
      </c>
      <c r="T129" s="104">
        <f t="shared" si="2"/>
        <v>1.5223948778844072E-2</v>
      </c>
      <c r="U129" s="104">
        <f>R129/'סכום נכסי הקרן'!$C$42</f>
        <v>4.0265925397986034E-4</v>
      </c>
    </row>
    <row r="130" spans="2:21" s="99" customFormat="1">
      <c r="B130" s="102" t="s">
        <v>677</v>
      </c>
      <c r="C130" s="102" t="s">
        <v>678</v>
      </c>
      <c r="D130" s="102" t="s">
        <v>100</v>
      </c>
      <c r="E130" s="102" t="s">
        <v>123</v>
      </c>
      <c r="F130" s="102" t="s">
        <v>679</v>
      </c>
      <c r="G130" s="102" t="s">
        <v>132</v>
      </c>
      <c r="H130" s="102" t="s">
        <v>423</v>
      </c>
      <c r="I130" s="102" t="s">
        <v>207</v>
      </c>
      <c r="J130" s="102" t="s">
        <v>392</v>
      </c>
      <c r="K130" s="103">
        <v>0.72</v>
      </c>
      <c r="L130" s="102" t="s">
        <v>102</v>
      </c>
      <c r="M130" s="104">
        <v>2.1600000000000001E-2</v>
      </c>
      <c r="N130" s="104">
        <v>4.9399999999999999E-2</v>
      </c>
      <c r="O130" s="103">
        <v>14000</v>
      </c>
      <c r="P130" s="103">
        <v>98.63</v>
      </c>
      <c r="Q130" s="103">
        <v>0</v>
      </c>
      <c r="R130" s="103">
        <v>13.808199999999999</v>
      </c>
      <c r="S130" s="104">
        <v>1E-4</v>
      </c>
      <c r="T130" s="104">
        <f t="shared" si="2"/>
        <v>9.5047917677415668E-4</v>
      </c>
      <c r="U130" s="104">
        <f>R130/'סכום נכסי הקרן'!$C$42</f>
        <v>2.5139288222981852E-5</v>
      </c>
    </row>
    <row r="131" spans="2:21" s="99" customFormat="1">
      <c r="B131" s="102" t="s">
        <v>680</v>
      </c>
      <c r="C131" s="102" t="s">
        <v>681</v>
      </c>
      <c r="D131" s="102" t="s">
        <v>100</v>
      </c>
      <c r="E131" s="102" t="s">
        <v>123</v>
      </c>
      <c r="F131" s="102" t="s">
        <v>427</v>
      </c>
      <c r="G131" s="102" t="s">
        <v>428</v>
      </c>
      <c r="H131" s="102" t="s">
        <v>468</v>
      </c>
      <c r="I131" s="102" t="s">
        <v>150</v>
      </c>
      <c r="J131" s="102" t="s">
        <v>606</v>
      </c>
      <c r="K131" s="103">
        <v>0.25</v>
      </c>
      <c r="L131" s="102" t="s">
        <v>102</v>
      </c>
      <c r="M131" s="104">
        <v>4.5999999999999999E-2</v>
      </c>
      <c r="N131" s="104">
        <v>6.6500000000000004E-2</v>
      </c>
      <c r="O131" s="103">
        <v>38000.17</v>
      </c>
      <c r="P131" s="103">
        <v>100.67</v>
      </c>
      <c r="Q131" s="103">
        <v>0</v>
      </c>
      <c r="R131" s="103">
        <v>38.254771138999999</v>
      </c>
      <c r="S131" s="104">
        <v>1E-4</v>
      </c>
      <c r="T131" s="104">
        <f t="shared" si="2"/>
        <v>2.6332442591996412E-3</v>
      </c>
      <c r="U131" s="104">
        <f>R131/'סכום נכסי הקרן'!$C$42</f>
        <v>6.964685603971038E-5</v>
      </c>
    </row>
    <row r="132" spans="2:21" s="99" customFormat="1">
      <c r="B132" s="102" t="s">
        <v>682</v>
      </c>
      <c r="C132" s="102" t="s">
        <v>683</v>
      </c>
      <c r="D132" s="102" t="s">
        <v>100</v>
      </c>
      <c r="E132" s="102" t="s">
        <v>123</v>
      </c>
      <c r="F132" s="102" t="s">
        <v>684</v>
      </c>
      <c r="G132" s="102" t="s">
        <v>536</v>
      </c>
      <c r="H132" s="102" t="s">
        <v>468</v>
      </c>
      <c r="I132" s="102" t="s">
        <v>150</v>
      </c>
      <c r="J132" s="102" t="s">
        <v>685</v>
      </c>
      <c r="K132" s="103">
        <v>5.31</v>
      </c>
      <c r="L132" s="102" t="s">
        <v>102</v>
      </c>
      <c r="M132" s="104">
        <v>7.4999999999999997E-3</v>
      </c>
      <c r="N132" s="104">
        <v>5.1299999999999998E-2</v>
      </c>
      <c r="O132" s="103">
        <v>118000</v>
      </c>
      <c r="P132" s="103">
        <v>79.8</v>
      </c>
      <c r="Q132" s="103">
        <v>0</v>
      </c>
      <c r="R132" s="103">
        <v>94.164000000000001</v>
      </c>
      <c r="S132" s="104">
        <v>2.0000000000000001E-4</v>
      </c>
      <c r="T132" s="104">
        <f t="shared" si="2"/>
        <v>6.4817225418057163E-3</v>
      </c>
      <c r="U132" s="104">
        <f>R132/'סכום נכסי הקרן'!$C$42</f>
        <v>1.714355192008273E-4</v>
      </c>
    </row>
    <row r="133" spans="2:21" s="99" customFormat="1">
      <c r="B133" s="102" t="s">
        <v>686</v>
      </c>
      <c r="C133" s="102" t="s">
        <v>687</v>
      </c>
      <c r="D133" s="102" t="s">
        <v>100</v>
      </c>
      <c r="E133" s="102" t="s">
        <v>123</v>
      </c>
      <c r="F133" s="102" t="s">
        <v>473</v>
      </c>
      <c r="G133" s="102" t="s">
        <v>467</v>
      </c>
      <c r="H133" s="102" t="s">
        <v>468</v>
      </c>
      <c r="I133" s="102" t="s">
        <v>150</v>
      </c>
      <c r="J133" s="102" t="s">
        <v>233</v>
      </c>
      <c r="K133" s="103">
        <v>3.81</v>
      </c>
      <c r="L133" s="102" t="s">
        <v>102</v>
      </c>
      <c r="M133" s="104">
        <v>2.3E-2</v>
      </c>
      <c r="N133" s="104">
        <v>5.8799999999999998E-2</v>
      </c>
      <c r="O133" s="103">
        <v>18051.849999999999</v>
      </c>
      <c r="P133" s="103">
        <v>87.79</v>
      </c>
      <c r="Q133" s="103">
        <v>0</v>
      </c>
      <c r="R133" s="103">
        <v>15.847719115</v>
      </c>
      <c r="S133" s="104">
        <v>0</v>
      </c>
      <c r="T133" s="104">
        <f t="shared" si="2"/>
        <v>1.0908682535140906E-3</v>
      </c>
      <c r="U133" s="104">
        <f>R133/'סכום נכסי הקרן'!$C$42</f>
        <v>2.8852448437076803E-5</v>
      </c>
    </row>
    <row r="134" spans="2:21" s="99" customFormat="1">
      <c r="B134" s="102" t="s">
        <v>688</v>
      </c>
      <c r="C134" s="102" t="s">
        <v>689</v>
      </c>
      <c r="D134" s="102" t="s">
        <v>100</v>
      </c>
      <c r="E134" s="102" t="s">
        <v>123</v>
      </c>
      <c r="F134" s="102" t="s">
        <v>473</v>
      </c>
      <c r="G134" s="102" t="s">
        <v>467</v>
      </c>
      <c r="H134" s="102" t="s">
        <v>468</v>
      </c>
      <c r="I134" s="102" t="s">
        <v>150</v>
      </c>
      <c r="J134" s="102" t="s">
        <v>690</v>
      </c>
      <c r="K134" s="103">
        <v>0.6</v>
      </c>
      <c r="L134" s="102" t="s">
        <v>102</v>
      </c>
      <c r="M134" s="104">
        <v>4.2000000000000003E-2</v>
      </c>
      <c r="N134" s="104">
        <v>6.4600000000000005E-2</v>
      </c>
      <c r="O134" s="103">
        <v>99185.46</v>
      </c>
      <c r="P134" s="103">
        <v>100.29</v>
      </c>
      <c r="Q134" s="103">
        <v>0</v>
      </c>
      <c r="R134" s="103">
        <v>99.473097834000001</v>
      </c>
      <c r="S134" s="104">
        <v>2.9999999999999997E-4</v>
      </c>
      <c r="T134" s="104">
        <f t="shared" si="2"/>
        <v>6.8471711114001443E-3</v>
      </c>
      <c r="U134" s="104">
        <f>R134/'סכום נכסי הקרן'!$C$42</f>
        <v>1.8110129320851362E-4</v>
      </c>
    </row>
    <row r="135" spans="2:21" s="99" customFormat="1">
      <c r="B135" s="102" t="s">
        <v>691</v>
      </c>
      <c r="C135" s="102" t="s">
        <v>692</v>
      </c>
      <c r="D135" s="102" t="s">
        <v>100</v>
      </c>
      <c r="E135" s="102" t="s">
        <v>123</v>
      </c>
      <c r="F135" s="102" t="s">
        <v>693</v>
      </c>
      <c r="G135" s="102" t="s">
        <v>325</v>
      </c>
      <c r="H135" s="102" t="s">
        <v>468</v>
      </c>
      <c r="I135" s="102" t="s">
        <v>150</v>
      </c>
      <c r="J135" s="102" t="s">
        <v>694</v>
      </c>
      <c r="K135" s="103">
        <v>0.5</v>
      </c>
      <c r="L135" s="102" t="s">
        <v>102</v>
      </c>
      <c r="M135" s="104">
        <v>2.75E-2</v>
      </c>
      <c r="N135" s="104">
        <v>6.1499999999999999E-2</v>
      </c>
      <c r="O135" s="103">
        <v>6667.1</v>
      </c>
      <c r="P135" s="103">
        <v>99.05</v>
      </c>
      <c r="Q135" s="103">
        <v>0</v>
      </c>
      <c r="R135" s="103">
        <v>6.6037625499999999</v>
      </c>
      <c r="S135" s="104">
        <v>5.0000000000000001E-4</v>
      </c>
      <c r="T135" s="104">
        <f t="shared" si="2"/>
        <v>4.5456603989919072E-4</v>
      </c>
      <c r="U135" s="104">
        <f>R135/'סכום נכסי הקרן'!$C$42</f>
        <v>1.2022848025128809E-5</v>
      </c>
    </row>
    <row r="136" spans="2:21" s="99" customFormat="1">
      <c r="B136" s="102" t="s">
        <v>695</v>
      </c>
      <c r="C136" s="102" t="s">
        <v>696</v>
      </c>
      <c r="D136" s="102" t="s">
        <v>100</v>
      </c>
      <c r="E136" s="102" t="s">
        <v>123</v>
      </c>
      <c r="F136" s="102" t="s">
        <v>697</v>
      </c>
      <c r="G136" s="102" t="s">
        <v>467</v>
      </c>
      <c r="H136" s="102" t="s">
        <v>470</v>
      </c>
      <c r="I136" s="102" t="s">
        <v>207</v>
      </c>
      <c r="J136" s="102" t="s">
        <v>698</v>
      </c>
      <c r="K136" s="103">
        <v>3.2</v>
      </c>
      <c r="L136" s="102" t="s">
        <v>102</v>
      </c>
      <c r="M136" s="104">
        <v>6.8000000000000005E-2</v>
      </c>
      <c r="N136" s="104">
        <v>8.1299999999999997E-2</v>
      </c>
      <c r="O136" s="103">
        <v>45000</v>
      </c>
      <c r="P136" s="103">
        <v>97.51</v>
      </c>
      <c r="Q136" s="103">
        <v>0</v>
      </c>
      <c r="R136" s="103">
        <v>43.8795</v>
      </c>
      <c r="S136" s="104">
        <v>1E-4</v>
      </c>
      <c r="T136" s="104">
        <f t="shared" si="2"/>
        <v>3.0204191014948805E-3</v>
      </c>
      <c r="U136" s="104">
        <f>R136/'סכום נכסי הקרן'!$C$42</f>
        <v>7.9887269707878809E-5</v>
      </c>
    </row>
    <row r="137" spans="2:21" s="99" customFormat="1">
      <c r="B137" s="102" t="s">
        <v>699</v>
      </c>
      <c r="C137" s="102" t="s">
        <v>700</v>
      </c>
      <c r="D137" s="102" t="s">
        <v>100</v>
      </c>
      <c r="E137" s="102" t="s">
        <v>123</v>
      </c>
      <c r="F137" s="102" t="s">
        <v>701</v>
      </c>
      <c r="G137" s="102" t="s">
        <v>467</v>
      </c>
      <c r="H137" s="102" t="s">
        <v>468</v>
      </c>
      <c r="I137" s="102" t="s">
        <v>150</v>
      </c>
      <c r="J137" s="102" t="s">
        <v>264</v>
      </c>
      <c r="K137" s="103">
        <v>2.67</v>
      </c>
      <c r="L137" s="102" t="s">
        <v>102</v>
      </c>
      <c r="M137" s="104">
        <v>4.7E-2</v>
      </c>
      <c r="N137" s="104">
        <v>0.1235</v>
      </c>
      <c r="O137" s="103">
        <v>92000</v>
      </c>
      <c r="P137" s="103">
        <v>83.19</v>
      </c>
      <c r="Q137" s="103">
        <v>0</v>
      </c>
      <c r="R137" s="103">
        <v>76.534800000000004</v>
      </c>
      <c r="S137" s="104">
        <v>4.0000000000000002E-4</v>
      </c>
      <c r="T137" s="104">
        <f t="shared" si="2"/>
        <v>5.2682271185653983E-3</v>
      </c>
      <c r="U137" s="104">
        <f>R137/'סכום נכסי הקרן'!$C$42</f>
        <v>1.3933969643315362E-4</v>
      </c>
    </row>
    <row r="138" spans="2:21" s="99" customFormat="1">
      <c r="B138" s="102" t="s">
        <v>702</v>
      </c>
      <c r="C138" s="102" t="s">
        <v>703</v>
      </c>
      <c r="D138" s="102" t="s">
        <v>100</v>
      </c>
      <c r="E138" s="102" t="s">
        <v>123</v>
      </c>
      <c r="F138" s="102" t="s">
        <v>704</v>
      </c>
      <c r="G138" s="102" t="s">
        <v>614</v>
      </c>
      <c r="H138" s="102" t="s">
        <v>468</v>
      </c>
      <c r="I138" s="102" t="s">
        <v>150</v>
      </c>
      <c r="J138" s="102" t="s">
        <v>358</v>
      </c>
      <c r="K138" s="103">
        <v>0.42</v>
      </c>
      <c r="L138" s="102" t="s">
        <v>102</v>
      </c>
      <c r="M138" s="104">
        <v>3.5000000000000003E-2</v>
      </c>
      <c r="N138" s="104">
        <v>6.1899999999999997E-2</v>
      </c>
      <c r="O138" s="103">
        <v>22000</v>
      </c>
      <c r="P138" s="103">
        <v>99.22</v>
      </c>
      <c r="Q138" s="103">
        <v>0</v>
      </c>
      <c r="R138" s="103">
        <v>21.828399999999998</v>
      </c>
      <c r="S138" s="104">
        <v>1.5E-3</v>
      </c>
      <c r="T138" s="104">
        <f t="shared" si="2"/>
        <v>1.5025448401889457E-3</v>
      </c>
      <c r="U138" s="104">
        <f>R138/'סכום נכסי הקרן'!$C$42</f>
        <v>3.9740910404436282E-5</v>
      </c>
    </row>
    <row r="139" spans="2:21" s="99" customFormat="1">
      <c r="B139" s="102" t="s">
        <v>705</v>
      </c>
      <c r="C139" s="102" t="s">
        <v>706</v>
      </c>
      <c r="D139" s="102" t="s">
        <v>100</v>
      </c>
      <c r="E139" s="102" t="s">
        <v>123</v>
      </c>
      <c r="F139" s="102" t="s">
        <v>707</v>
      </c>
      <c r="G139" s="102" t="s">
        <v>453</v>
      </c>
      <c r="H139" s="102" t="s">
        <v>470</v>
      </c>
      <c r="I139" s="102" t="s">
        <v>207</v>
      </c>
      <c r="J139" s="102" t="s">
        <v>708</v>
      </c>
      <c r="K139" s="103">
        <v>0.17</v>
      </c>
      <c r="L139" s="102" t="s">
        <v>102</v>
      </c>
      <c r="M139" s="104">
        <v>1.35E-2</v>
      </c>
      <c r="N139" s="104">
        <v>5.8200000000000002E-2</v>
      </c>
      <c r="O139" s="103">
        <v>52608.15</v>
      </c>
      <c r="P139" s="103">
        <v>99.71</v>
      </c>
      <c r="Q139" s="103">
        <v>0</v>
      </c>
      <c r="R139" s="103">
        <v>52.455586365000002</v>
      </c>
      <c r="S139" s="104">
        <v>5.0000000000000001E-4</v>
      </c>
      <c r="T139" s="104">
        <f t="shared" si="2"/>
        <v>3.6107488699041786E-3</v>
      </c>
      <c r="U139" s="104">
        <f>R139/'סכום נכסי הקרן'!$C$42</f>
        <v>9.5500941798007857E-5</v>
      </c>
    </row>
    <row r="140" spans="2:21" s="99" customFormat="1">
      <c r="B140" s="102" t="s">
        <v>709</v>
      </c>
      <c r="C140" s="102" t="s">
        <v>710</v>
      </c>
      <c r="D140" s="102" t="s">
        <v>100</v>
      </c>
      <c r="E140" s="102" t="s">
        <v>123</v>
      </c>
      <c r="F140" s="102" t="s">
        <v>711</v>
      </c>
      <c r="G140" s="102" t="s">
        <v>132</v>
      </c>
      <c r="H140" s="102" t="s">
        <v>470</v>
      </c>
      <c r="I140" s="102" t="s">
        <v>207</v>
      </c>
      <c r="J140" s="102" t="s">
        <v>350</v>
      </c>
      <c r="K140" s="103">
        <v>2.77</v>
      </c>
      <c r="L140" s="102" t="s">
        <v>102</v>
      </c>
      <c r="M140" s="104">
        <v>2.5000000000000001E-2</v>
      </c>
      <c r="N140" s="104">
        <v>5.79E-2</v>
      </c>
      <c r="O140" s="103">
        <v>23000</v>
      </c>
      <c r="P140" s="103">
        <v>92.03</v>
      </c>
      <c r="Q140" s="103">
        <v>0</v>
      </c>
      <c r="R140" s="103">
        <v>21.166899999999998</v>
      </c>
      <c r="S140" s="104">
        <v>0</v>
      </c>
      <c r="T140" s="104">
        <f t="shared" ref="T140:T203" si="3">R140/$R$11</f>
        <v>1.4570108838850029E-3</v>
      </c>
      <c r="U140" s="104">
        <f>R140/'סכום נכסי הקרן'!$C$42</f>
        <v>3.8536579705322528E-5</v>
      </c>
    </row>
    <row r="141" spans="2:21" s="99" customFormat="1">
      <c r="B141" s="102" t="s">
        <v>712</v>
      </c>
      <c r="C141" s="102" t="s">
        <v>713</v>
      </c>
      <c r="D141" s="102" t="s">
        <v>100</v>
      </c>
      <c r="E141" s="102" t="s">
        <v>123</v>
      </c>
      <c r="F141" s="102" t="s">
        <v>714</v>
      </c>
      <c r="G141" s="102" t="s">
        <v>453</v>
      </c>
      <c r="H141" s="102" t="s">
        <v>470</v>
      </c>
      <c r="I141" s="102" t="s">
        <v>207</v>
      </c>
      <c r="J141" s="102" t="s">
        <v>715</v>
      </c>
      <c r="K141" s="103">
        <v>0.63</v>
      </c>
      <c r="L141" s="102" t="s">
        <v>102</v>
      </c>
      <c r="M141" s="104">
        <v>0.02</v>
      </c>
      <c r="N141" s="104">
        <v>9.7000000000000003E-2</v>
      </c>
      <c r="O141" s="103">
        <v>11200</v>
      </c>
      <c r="P141" s="103">
        <v>95.52</v>
      </c>
      <c r="Q141" s="103">
        <v>2.87</v>
      </c>
      <c r="R141" s="103">
        <v>13.568239999999999</v>
      </c>
      <c r="S141" s="104">
        <v>0</v>
      </c>
      <c r="T141" s="104">
        <f t="shared" si="3"/>
        <v>9.3396167389480039E-4</v>
      </c>
      <c r="U141" s="104">
        <f>R141/'סכום נכסי הקרן'!$C$42</f>
        <v>2.4702415668848315E-5</v>
      </c>
    </row>
    <row r="142" spans="2:21" s="99" customFormat="1">
      <c r="B142" s="102" t="s">
        <v>716</v>
      </c>
      <c r="C142" s="102" t="s">
        <v>717</v>
      </c>
      <c r="D142" s="102" t="s">
        <v>100</v>
      </c>
      <c r="E142" s="102" t="s">
        <v>123</v>
      </c>
      <c r="F142" s="102" t="s">
        <v>718</v>
      </c>
      <c r="G142" s="102" t="s">
        <v>486</v>
      </c>
      <c r="H142" s="102" t="s">
        <v>489</v>
      </c>
      <c r="I142" s="102" t="s">
        <v>150</v>
      </c>
      <c r="J142" s="102" t="s">
        <v>233</v>
      </c>
      <c r="K142" s="103">
        <v>0.33</v>
      </c>
      <c r="L142" s="102" t="s">
        <v>102</v>
      </c>
      <c r="M142" s="104">
        <v>5.6500000000000002E-2</v>
      </c>
      <c r="N142" s="104">
        <v>9.2399999999999996E-2</v>
      </c>
      <c r="O142" s="103">
        <v>33500</v>
      </c>
      <c r="P142" s="103">
        <v>99.81</v>
      </c>
      <c r="Q142" s="103">
        <v>0</v>
      </c>
      <c r="R142" s="103">
        <v>33.436349999999997</v>
      </c>
      <c r="S142" s="104">
        <v>1.1000000000000001E-3</v>
      </c>
      <c r="T142" s="104">
        <f t="shared" si="3"/>
        <v>2.3015711260216806E-3</v>
      </c>
      <c r="U142" s="104">
        <f>R142/'סכום נכסי הקרן'!$C$42</f>
        <v>6.0874410840985737E-5</v>
      </c>
    </row>
    <row r="143" spans="2:21" s="99" customFormat="1">
      <c r="B143" s="102" t="s">
        <v>719</v>
      </c>
      <c r="C143" s="102" t="s">
        <v>720</v>
      </c>
      <c r="D143" s="102" t="s">
        <v>100</v>
      </c>
      <c r="E143" s="102" t="s">
        <v>123</v>
      </c>
      <c r="F143" s="102" t="s">
        <v>721</v>
      </c>
      <c r="G143" s="102" t="s">
        <v>325</v>
      </c>
      <c r="H143" s="102" t="s">
        <v>494</v>
      </c>
      <c r="I143" s="102" t="s">
        <v>207</v>
      </c>
      <c r="J143" s="102" t="s">
        <v>722</v>
      </c>
      <c r="K143" s="103">
        <v>2.19</v>
      </c>
      <c r="L143" s="102" t="s">
        <v>102</v>
      </c>
      <c r="M143" s="104">
        <v>3.2500000000000001E-2</v>
      </c>
      <c r="N143" s="104">
        <v>6.5799999999999997E-2</v>
      </c>
      <c r="O143" s="103">
        <v>47000.36</v>
      </c>
      <c r="P143" s="103">
        <v>94.01</v>
      </c>
      <c r="Q143" s="103">
        <v>0</v>
      </c>
      <c r="R143" s="103">
        <v>44.185038435999999</v>
      </c>
      <c r="S143" s="104">
        <v>5.9999999999999995E-4</v>
      </c>
      <c r="T143" s="104">
        <f t="shared" si="3"/>
        <v>3.041450656739021E-3</v>
      </c>
      <c r="U143" s="104">
        <f>R143/'סכום נכסי הקרן'!$C$42</f>
        <v>8.0443534739222725E-5</v>
      </c>
    </row>
    <row r="144" spans="2:21" s="99" customFormat="1">
      <c r="B144" s="102" t="s">
        <v>723</v>
      </c>
      <c r="C144" s="102" t="s">
        <v>724</v>
      </c>
      <c r="D144" s="102" t="s">
        <v>100</v>
      </c>
      <c r="E144" s="102" t="s">
        <v>123</v>
      </c>
      <c r="F144" s="102" t="s">
        <v>725</v>
      </c>
      <c r="G144" s="102" t="s">
        <v>453</v>
      </c>
      <c r="H144" s="102" t="s">
        <v>489</v>
      </c>
      <c r="I144" s="102" t="s">
        <v>150</v>
      </c>
      <c r="J144" s="102" t="s">
        <v>726</v>
      </c>
      <c r="K144" s="103">
        <v>0.51</v>
      </c>
      <c r="L144" s="102" t="s">
        <v>102</v>
      </c>
      <c r="M144" s="104">
        <v>3.61E-2</v>
      </c>
      <c r="N144" s="104">
        <v>0.1002</v>
      </c>
      <c r="O144" s="103">
        <v>32500</v>
      </c>
      <c r="P144" s="103">
        <v>97.82</v>
      </c>
      <c r="Q144" s="103">
        <v>0</v>
      </c>
      <c r="R144" s="103">
        <v>31.791499999999999</v>
      </c>
      <c r="S144" s="104">
        <v>4.0000000000000002E-4</v>
      </c>
      <c r="T144" s="104">
        <f t="shared" si="3"/>
        <v>2.1883488614312945E-3</v>
      </c>
      <c r="U144" s="104">
        <f>R144/'סכום נכסי הקרן'!$C$42</f>
        <v>5.7879787484315664E-5</v>
      </c>
    </row>
    <row r="145" spans="2:21" s="99" customFormat="1">
      <c r="B145" s="102" t="s">
        <v>727</v>
      </c>
      <c r="C145" s="102" t="s">
        <v>728</v>
      </c>
      <c r="D145" s="102" t="s">
        <v>100</v>
      </c>
      <c r="E145" s="102" t="s">
        <v>123</v>
      </c>
      <c r="F145" s="102" t="s">
        <v>729</v>
      </c>
      <c r="G145" s="102" t="s">
        <v>467</v>
      </c>
      <c r="H145" s="102" t="s">
        <v>489</v>
      </c>
      <c r="I145" s="102" t="s">
        <v>150</v>
      </c>
      <c r="J145" s="102" t="s">
        <v>730</v>
      </c>
      <c r="K145" s="103">
        <v>0.75</v>
      </c>
      <c r="L145" s="102" t="s">
        <v>102</v>
      </c>
      <c r="M145" s="104">
        <v>4.8000000000000001E-2</v>
      </c>
      <c r="N145" s="104">
        <v>4.9799999999999997E-2</v>
      </c>
      <c r="O145" s="103">
        <v>6669.33</v>
      </c>
      <c r="P145" s="103">
        <v>101.02</v>
      </c>
      <c r="Q145" s="103">
        <v>0</v>
      </c>
      <c r="R145" s="103">
        <v>6.7373571659999998</v>
      </c>
      <c r="S145" s="104">
        <v>1E-4</v>
      </c>
      <c r="T145" s="104">
        <f t="shared" si="3"/>
        <v>4.6376194527694741E-4</v>
      </c>
      <c r="U145" s="104">
        <f>R145/'סכום נכסי הקרן'!$C$42</f>
        <v>1.2266071150276371E-5</v>
      </c>
    </row>
    <row r="146" spans="2:21" s="99" customFormat="1">
      <c r="B146" s="102" t="s">
        <v>731</v>
      </c>
      <c r="C146" s="102" t="s">
        <v>732</v>
      </c>
      <c r="D146" s="102" t="s">
        <v>100</v>
      </c>
      <c r="E146" s="102" t="s">
        <v>123</v>
      </c>
      <c r="F146" s="102" t="s">
        <v>488</v>
      </c>
      <c r="G146" s="102" t="s">
        <v>453</v>
      </c>
      <c r="H146" s="102" t="s">
        <v>489</v>
      </c>
      <c r="I146" s="102" t="s">
        <v>150</v>
      </c>
      <c r="J146" s="102" t="s">
        <v>514</v>
      </c>
      <c r="K146" s="103">
        <v>0.86</v>
      </c>
      <c r="L146" s="102" t="s">
        <v>102</v>
      </c>
      <c r="M146" s="104">
        <v>3.2399999999999998E-2</v>
      </c>
      <c r="N146" s="104">
        <v>6.2899999999999998E-2</v>
      </c>
      <c r="O146" s="103">
        <v>173855.57</v>
      </c>
      <c r="P146" s="103">
        <v>97.55</v>
      </c>
      <c r="Q146" s="103">
        <v>0</v>
      </c>
      <c r="R146" s="103">
        <v>169.59610853500001</v>
      </c>
      <c r="S146" s="104">
        <v>6.9999999999999999E-4</v>
      </c>
      <c r="T146" s="104">
        <f t="shared" si="3"/>
        <v>1.1674046553819277E-2</v>
      </c>
      <c r="U146" s="104">
        <f>R146/'סכום נכסי הקרן'!$C$42</f>
        <v>3.0876764921984606E-4</v>
      </c>
    </row>
    <row r="147" spans="2:21" s="99" customFormat="1">
      <c r="B147" s="102" t="s">
        <v>733</v>
      </c>
      <c r="C147" s="102" t="s">
        <v>734</v>
      </c>
      <c r="D147" s="102" t="s">
        <v>100</v>
      </c>
      <c r="E147" s="102" t="s">
        <v>123</v>
      </c>
      <c r="F147" s="102" t="s">
        <v>735</v>
      </c>
      <c r="G147" s="102" t="s">
        <v>428</v>
      </c>
      <c r="H147" s="102" t="s">
        <v>489</v>
      </c>
      <c r="I147" s="102" t="s">
        <v>150</v>
      </c>
      <c r="J147" s="102" t="s">
        <v>736</v>
      </c>
      <c r="K147" s="103">
        <v>0.75</v>
      </c>
      <c r="L147" s="102" t="s">
        <v>102</v>
      </c>
      <c r="M147" s="104">
        <v>2.4500000000000001E-2</v>
      </c>
      <c r="N147" s="104">
        <v>8.3299999999999999E-2</v>
      </c>
      <c r="O147" s="103">
        <v>29500</v>
      </c>
      <c r="P147" s="103">
        <v>96.5</v>
      </c>
      <c r="Q147" s="103">
        <v>0</v>
      </c>
      <c r="R147" s="103">
        <v>28.467500000000001</v>
      </c>
      <c r="S147" s="104">
        <v>5.0000000000000001E-4</v>
      </c>
      <c r="T147" s="104">
        <f t="shared" si="3"/>
        <v>1.9595433122940216E-3</v>
      </c>
      <c r="U147" s="104">
        <f>R147/'סכום נכסי הקרן'!$C$42</f>
        <v>5.1828093993984443E-5</v>
      </c>
    </row>
    <row r="148" spans="2:21" s="99" customFormat="1">
      <c r="B148" s="102" t="s">
        <v>737</v>
      </c>
      <c r="C148" s="102" t="s">
        <v>738</v>
      </c>
      <c r="D148" s="102" t="s">
        <v>100</v>
      </c>
      <c r="E148" s="102" t="s">
        <v>123</v>
      </c>
      <c r="F148" s="102" t="s">
        <v>739</v>
      </c>
      <c r="G148" s="102" t="s">
        <v>453</v>
      </c>
      <c r="H148" s="102" t="s">
        <v>494</v>
      </c>
      <c r="I148" s="102" t="s">
        <v>207</v>
      </c>
      <c r="J148" s="102" t="s">
        <v>740</v>
      </c>
      <c r="K148" s="103">
        <v>2.65</v>
      </c>
      <c r="L148" s="102" t="s">
        <v>102</v>
      </c>
      <c r="M148" s="104">
        <v>8.2000000000000003E-2</v>
      </c>
      <c r="N148" s="104">
        <v>0.15160000000000001</v>
      </c>
      <c r="O148" s="103">
        <v>23000</v>
      </c>
      <c r="P148" s="103">
        <v>86.49</v>
      </c>
      <c r="Q148" s="103">
        <v>0</v>
      </c>
      <c r="R148" s="103">
        <v>19.892700000000001</v>
      </c>
      <c r="S148" s="104">
        <v>2.0000000000000001E-4</v>
      </c>
      <c r="T148" s="104">
        <f t="shared" si="3"/>
        <v>1.3693020900490483E-3</v>
      </c>
      <c r="U148" s="104">
        <f>R148/'סכום נכסי הקרן'!$C$42</f>
        <v>3.6216763867362233E-5</v>
      </c>
    </row>
    <row r="149" spans="2:21" s="99" customFormat="1">
      <c r="B149" s="102" t="s">
        <v>741</v>
      </c>
      <c r="C149" s="102" t="s">
        <v>742</v>
      </c>
      <c r="D149" s="102" t="s">
        <v>100</v>
      </c>
      <c r="E149" s="102" t="s">
        <v>123</v>
      </c>
      <c r="F149" s="102" t="s">
        <v>739</v>
      </c>
      <c r="G149" s="102" t="s">
        <v>453</v>
      </c>
      <c r="H149" s="102" t="s">
        <v>494</v>
      </c>
      <c r="I149" s="102" t="s">
        <v>207</v>
      </c>
      <c r="J149" s="102" t="s">
        <v>743</v>
      </c>
      <c r="K149" s="103">
        <v>1.74</v>
      </c>
      <c r="L149" s="102" t="s">
        <v>102</v>
      </c>
      <c r="M149" s="104">
        <v>3.15E-2</v>
      </c>
      <c r="N149" s="104">
        <v>0.14360000000000001</v>
      </c>
      <c r="O149" s="103">
        <v>40000</v>
      </c>
      <c r="P149" s="103">
        <v>83.31</v>
      </c>
      <c r="Q149" s="103">
        <v>0</v>
      </c>
      <c r="R149" s="103">
        <v>33.323999999999998</v>
      </c>
      <c r="S149" s="104">
        <v>2.0000000000000001E-4</v>
      </c>
      <c r="T149" s="104">
        <f t="shared" si="3"/>
        <v>2.293837581062122E-3</v>
      </c>
      <c r="U149" s="104">
        <f>R149/'סכום נכסי הקרן'!$C$42</f>
        <v>6.0669865785739432E-5</v>
      </c>
    </row>
    <row r="150" spans="2:21" s="99" customFormat="1">
      <c r="B150" s="102" t="s">
        <v>744</v>
      </c>
      <c r="C150" s="102" t="s">
        <v>745</v>
      </c>
      <c r="D150" s="102" t="s">
        <v>100</v>
      </c>
      <c r="E150" s="102" t="s">
        <v>123</v>
      </c>
      <c r="F150" s="102" t="s">
        <v>746</v>
      </c>
      <c r="G150" s="102" t="s">
        <v>453</v>
      </c>
      <c r="H150" s="102" t="s">
        <v>489</v>
      </c>
      <c r="I150" s="102" t="s">
        <v>150</v>
      </c>
      <c r="J150" s="102" t="s">
        <v>497</v>
      </c>
      <c r="K150" s="103">
        <v>2.3199999999999998</v>
      </c>
      <c r="L150" s="102" t="s">
        <v>102</v>
      </c>
      <c r="M150" s="104">
        <v>6.6500000000000004E-2</v>
      </c>
      <c r="N150" s="104">
        <v>8.8999999999999996E-2</v>
      </c>
      <c r="O150" s="103">
        <v>117000</v>
      </c>
      <c r="P150" s="103">
        <v>95.47</v>
      </c>
      <c r="Q150" s="103">
        <v>0</v>
      </c>
      <c r="R150" s="103">
        <v>111.6999</v>
      </c>
      <c r="S150" s="104">
        <v>4.0000000000000002E-4</v>
      </c>
      <c r="T150" s="104">
        <f t="shared" si="3"/>
        <v>7.6887957154267482E-3</v>
      </c>
      <c r="U150" s="104">
        <f>R150/'סכום נכסי הקרן'!$C$42</f>
        <v>2.0336147945266224E-4</v>
      </c>
    </row>
    <row r="151" spans="2:21" s="99" customFormat="1">
      <c r="B151" s="102" t="s">
        <v>747</v>
      </c>
      <c r="C151" s="102" t="s">
        <v>748</v>
      </c>
      <c r="D151" s="102" t="s">
        <v>100</v>
      </c>
      <c r="E151" s="102" t="s">
        <v>123</v>
      </c>
      <c r="F151" s="102" t="s">
        <v>749</v>
      </c>
      <c r="G151" s="102" t="s">
        <v>610</v>
      </c>
      <c r="H151" s="102" t="s">
        <v>494</v>
      </c>
      <c r="I151" s="102" t="s">
        <v>207</v>
      </c>
      <c r="J151" s="102" t="s">
        <v>750</v>
      </c>
      <c r="K151" s="103">
        <v>3.64</v>
      </c>
      <c r="L151" s="102" t="s">
        <v>102</v>
      </c>
      <c r="M151" s="104">
        <v>5.2499999999999998E-2</v>
      </c>
      <c r="N151" s="104">
        <v>7.8E-2</v>
      </c>
      <c r="O151" s="103">
        <v>26000</v>
      </c>
      <c r="P151" s="103">
        <v>92.8</v>
      </c>
      <c r="Q151" s="103">
        <v>0</v>
      </c>
      <c r="R151" s="103">
        <v>24.128</v>
      </c>
      <c r="S151" s="104">
        <v>1E-4</v>
      </c>
      <c r="T151" s="104">
        <f t="shared" si="3"/>
        <v>1.6608364288760919E-3</v>
      </c>
      <c r="U151" s="104">
        <f>R151/'סכום נכסי הקרן'!$C$42</f>
        <v>4.3927575371453642E-5</v>
      </c>
    </row>
    <row r="152" spans="2:21" s="99" customFormat="1">
      <c r="B152" s="102" t="s">
        <v>751</v>
      </c>
      <c r="C152" s="102">
        <v>11508120</v>
      </c>
      <c r="D152" s="102" t="s">
        <v>100</v>
      </c>
      <c r="E152" s="102" t="s">
        <v>123</v>
      </c>
      <c r="F152" s="102" t="s">
        <v>752</v>
      </c>
      <c r="G152" s="102" t="s">
        <v>753</v>
      </c>
      <c r="H152" s="102" t="s">
        <v>489</v>
      </c>
      <c r="I152" s="102" t="s">
        <v>150</v>
      </c>
      <c r="J152" s="102" t="s">
        <v>708</v>
      </c>
      <c r="K152" s="103">
        <v>1.9</v>
      </c>
      <c r="L152" s="102" t="s">
        <v>102</v>
      </c>
      <c r="M152" s="104">
        <v>3.2500000000000001E-2</v>
      </c>
      <c r="N152" s="104">
        <v>5.2900000000000003E-2</v>
      </c>
      <c r="O152" s="103">
        <v>50000</v>
      </c>
      <c r="P152" s="103">
        <f>R152*1000/O152*100</f>
        <v>95.837103825136609</v>
      </c>
      <c r="Q152" s="103">
        <v>0</v>
      </c>
      <c r="R152" s="103">
        <f>48.565-0.646448087431695</f>
        <v>47.918551912568304</v>
      </c>
      <c r="S152" s="104">
        <v>1E-4</v>
      </c>
      <c r="T152" s="104">
        <f t="shared" si="3"/>
        <v>3.2984448207635762E-3</v>
      </c>
      <c r="U152" s="104">
        <f>R152/'סכום נכסי הקרן'!$C$42</f>
        <v>8.7240790816903944E-5</v>
      </c>
    </row>
    <row r="153" spans="2:21" s="99" customFormat="1">
      <c r="B153" s="102" t="s">
        <v>754</v>
      </c>
      <c r="C153" s="102" t="s">
        <v>755</v>
      </c>
      <c r="D153" s="102" t="s">
        <v>100</v>
      </c>
      <c r="E153" s="102" t="s">
        <v>123</v>
      </c>
      <c r="F153" s="102" t="s">
        <v>752</v>
      </c>
      <c r="G153" s="102" t="s">
        <v>753</v>
      </c>
      <c r="H153" s="102" t="s">
        <v>489</v>
      </c>
      <c r="I153" s="102" t="s">
        <v>150</v>
      </c>
      <c r="J153" s="102" t="s">
        <v>756</v>
      </c>
      <c r="K153" s="103">
        <v>3.87</v>
      </c>
      <c r="L153" s="102" t="s">
        <v>102</v>
      </c>
      <c r="M153" s="104">
        <v>2.9100000000000001E-2</v>
      </c>
      <c r="N153" s="104">
        <v>7.6200000000000004E-2</v>
      </c>
      <c r="O153" s="103">
        <v>18000.099999999999</v>
      </c>
      <c r="P153" s="103">
        <v>83.88</v>
      </c>
      <c r="Q153" s="103">
        <v>0</v>
      </c>
      <c r="R153" s="103">
        <v>15.09848388</v>
      </c>
      <c r="S153" s="104">
        <v>0</v>
      </c>
      <c r="T153" s="104">
        <f t="shared" si="3"/>
        <v>1.0392950948566993E-3</v>
      </c>
      <c r="U153" s="104">
        <f>R153/'סכום נכסי הקרן'!$C$42</f>
        <v>2.7488386465242781E-5</v>
      </c>
    </row>
    <row r="154" spans="2:21" s="99" customFormat="1">
      <c r="B154" s="102" t="s">
        <v>757</v>
      </c>
      <c r="C154" s="102" t="s">
        <v>758</v>
      </c>
      <c r="D154" s="102" t="s">
        <v>100</v>
      </c>
      <c r="E154" s="102" t="s">
        <v>123</v>
      </c>
      <c r="F154" s="102" t="s">
        <v>759</v>
      </c>
      <c r="G154" s="102" t="s">
        <v>486</v>
      </c>
      <c r="H154" s="102" t="s">
        <v>494</v>
      </c>
      <c r="I154" s="102" t="s">
        <v>207</v>
      </c>
      <c r="J154" s="102" t="s">
        <v>364</v>
      </c>
      <c r="K154" s="103">
        <v>0.45</v>
      </c>
      <c r="L154" s="102" t="s">
        <v>102</v>
      </c>
      <c r="M154" s="104">
        <v>4.3999999999999997E-2</v>
      </c>
      <c r="N154" s="104">
        <v>5.6800000000000003E-2</v>
      </c>
      <c r="O154" s="103">
        <v>11538.46</v>
      </c>
      <c r="P154" s="103">
        <v>100.53</v>
      </c>
      <c r="Q154" s="103">
        <v>0</v>
      </c>
      <c r="R154" s="103">
        <v>11.599613838</v>
      </c>
      <c r="S154" s="104">
        <v>2.9999999999999997E-4</v>
      </c>
      <c r="T154" s="104">
        <f t="shared" si="3"/>
        <v>7.9845247111429119E-4</v>
      </c>
      <c r="U154" s="104">
        <f>R154/'סכום נכסי הקרן'!$C$42</f>
        <v>2.1118323572136177E-5</v>
      </c>
    </row>
    <row r="155" spans="2:21" s="99" customFormat="1">
      <c r="B155" s="102" t="s">
        <v>760</v>
      </c>
      <c r="C155" s="102" t="s">
        <v>761</v>
      </c>
      <c r="D155" s="102" t="s">
        <v>100</v>
      </c>
      <c r="E155" s="102" t="s">
        <v>123</v>
      </c>
      <c r="F155" s="102" t="s">
        <v>759</v>
      </c>
      <c r="G155" s="102" t="s">
        <v>486</v>
      </c>
      <c r="H155" s="102" t="s">
        <v>494</v>
      </c>
      <c r="I155" s="102" t="s">
        <v>207</v>
      </c>
      <c r="J155" s="102" t="s">
        <v>762</v>
      </c>
      <c r="K155" s="103">
        <v>1.77</v>
      </c>
      <c r="L155" s="102" t="s">
        <v>102</v>
      </c>
      <c r="M155" s="104">
        <v>4.9500000000000002E-2</v>
      </c>
      <c r="N155" s="104">
        <v>6.7500000000000004E-2</v>
      </c>
      <c r="O155" s="103">
        <v>49000</v>
      </c>
      <c r="P155" s="103">
        <v>98.29</v>
      </c>
      <c r="Q155" s="103">
        <v>0</v>
      </c>
      <c r="R155" s="103">
        <v>48.162100000000002</v>
      </c>
      <c r="S155" s="104">
        <v>5.0000000000000001E-4</v>
      </c>
      <c r="T155" s="104">
        <f t="shared" si="3"/>
        <v>3.315209307492259E-3</v>
      </c>
      <c r="U155" s="104">
        <f>R155/'סכום נכסי הקרן'!$C$42</f>
        <v>8.7684195863622653E-5</v>
      </c>
    </row>
    <row r="156" spans="2:21" s="99" customFormat="1">
      <c r="B156" s="102" t="s">
        <v>763</v>
      </c>
      <c r="C156" s="102">
        <v>11905290</v>
      </c>
      <c r="D156" s="102" t="s">
        <v>100</v>
      </c>
      <c r="E156" s="102" t="s">
        <v>123</v>
      </c>
      <c r="F156" s="102" t="s">
        <v>764</v>
      </c>
      <c r="G156" s="102" t="s">
        <v>467</v>
      </c>
      <c r="H156" s="102" t="s">
        <v>522</v>
      </c>
      <c r="I156" s="102" t="s">
        <v>150</v>
      </c>
      <c r="J156" s="102" t="s">
        <v>765</v>
      </c>
      <c r="K156" s="103">
        <v>1.74</v>
      </c>
      <c r="L156" s="102" t="s">
        <v>102</v>
      </c>
      <c r="M156" s="104">
        <v>7.7499999999999999E-2</v>
      </c>
      <c r="N156" s="104">
        <v>7.9799999999999996E-2</v>
      </c>
      <c r="O156" s="103">
        <v>20000</v>
      </c>
      <c r="P156" s="103">
        <f>R156*1000/O156*100</f>
        <v>99.750928961748514</v>
      </c>
      <c r="Q156" s="103">
        <v>0</v>
      </c>
      <c r="R156" s="103">
        <f>19950.1857923497/1000</f>
        <v>19.9501857923497</v>
      </c>
      <c r="S156" s="104">
        <v>1E-3</v>
      </c>
      <c r="T156" s="104">
        <f t="shared" si="3"/>
        <v>1.3732590901351384E-3</v>
      </c>
      <c r="U156" s="104">
        <f>R156/'סכום נכסי הקרן'!$C$42</f>
        <v>3.6321422831065361E-5</v>
      </c>
    </row>
    <row r="157" spans="2:21" s="99" customFormat="1">
      <c r="B157" s="102" t="s">
        <v>766</v>
      </c>
      <c r="C157" s="102" t="s">
        <v>767</v>
      </c>
      <c r="D157" s="102" t="s">
        <v>100</v>
      </c>
      <c r="E157" s="102" t="s">
        <v>123</v>
      </c>
      <c r="F157" s="102" t="s">
        <v>768</v>
      </c>
      <c r="G157" s="102" t="s">
        <v>610</v>
      </c>
      <c r="H157" s="102" t="s">
        <v>522</v>
      </c>
      <c r="I157" s="102" t="s">
        <v>150</v>
      </c>
      <c r="J157" s="102" t="s">
        <v>292</v>
      </c>
      <c r="K157" s="103">
        <v>3.89</v>
      </c>
      <c r="L157" s="102" t="s">
        <v>102</v>
      </c>
      <c r="M157" s="104">
        <v>6.7500000000000004E-2</v>
      </c>
      <c r="N157" s="104">
        <v>7.1800000000000003E-2</v>
      </c>
      <c r="O157" s="103">
        <v>109000.44</v>
      </c>
      <c r="P157" s="103">
        <v>99.75</v>
      </c>
      <c r="Q157" s="103">
        <v>0</v>
      </c>
      <c r="R157" s="103">
        <v>108.7279389</v>
      </c>
      <c r="S157" s="104">
        <v>1E-4</v>
      </c>
      <c r="T157" s="104">
        <f t="shared" si="3"/>
        <v>7.4842225531222611E-3</v>
      </c>
      <c r="U157" s="104">
        <f>R157/'סכום נכסי הקרן'!$C$42</f>
        <v>1.9795071000549387E-4</v>
      </c>
    </row>
    <row r="158" spans="2:21" s="99" customFormat="1">
      <c r="B158" s="102" t="s">
        <v>769</v>
      </c>
      <c r="C158" s="102" t="s">
        <v>770</v>
      </c>
      <c r="D158" s="102" t="s">
        <v>100</v>
      </c>
      <c r="E158" s="102" t="s">
        <v>123</v>
      </c>
      <c r="F158" s="102" t="s">
        <v>771</v>
      </c>
      <c r="G158" s="102" t="s">
        <v>486</v>
      </c>
      <c r="H158" s="102" t="s">
        <v>522</v>
      </c>
      <c r="I158" s="102" t="s">
        <v>150</v>
      </c>
      <c r="J158" s="102" t="s">
        <v>446</v>
      </c>
      <c r="K158" s="103">
        <v>0.34</v>
      </c>
      <c r="L158" s="102" t="s">
        <v>102</v>
      </c>
      <c r="M158" s="104">
        <v>5.1499999999999997E-2</v>
      </c>
      <c r="N158" s="104">
        <v>8.0600000000000005E-2</v>
      </c>
      <c r="O158" s="103">
        <v>52863</v>
      </c>
      <c r="P158" s="103">
        <v>99.91</v>
      </c>
      <c r="Q158" s="103">
        <v>0</v>
      </c>
      <c r="R158" s="103">
        <v>52.815423299999999</v>
      </c>
      <c r="S158" s="104">
        <v>1.9E-3</v>
      </c>
      <c r="T158" s="104">
        <f t="shared" si="3"/>
        <v>3.635518029805667E-3</v>
      </c>
      <c r="U158" s="104">
        <f>R158/'סכום נכסי הקרן'!$C$42</f>
        <v>9.6156062988477233E-5</v>
      </c>
    </row>
    <row r="159" spans="2:21" s="99" customFormat="1">
      <c r="B159" s="102" t="s">
        <v>772</v>
      </c>
      <c r="C159" s="102">
        <v>11864020</v>
      </c>
      <c r="D159" s="102" t="s">
        <v>100</v>
      </c>
      <c r="E159" s="102" t="s">
        <v>123</v>
      </c>
      <c r="F159" s="102" t="s">
        <v>771</v>
      </c>
      <c r="G159" s="102" t="s">
        <v>486</v>
      </c>
      <c r="H159" s="102" t="s">
        <v>522</v>
      </c>
      <c r="I159" s="102" t="s">
        <v>150</v>
      </c>
      <c r="J159" s="102" t="s">
        <v>254</v>
      </c>
      <c r="K159" s="103">
        <v>3.25</v>
      </c>
      <c r="L159" s="102" t="s">
        <v>102</v>
      </c>
      <c r="M159" s="104">
        <v>5.5500000000000001E-2</v>
      </c>
      <c r="N159" s="104">
        <v>6.6500000000000004E-2</v>
      </c>
      <c r="O159" s="103">
        <v>20000</v>
      </c>
      <c r="P159" s="103">
        <f>R159*1000/O159*100</f>
        <v>96.626666666666665</v>
      </c>
      <c r="Q159" s="103">
        <v>0</v>
      </c>
      <c r="R159" s="103">
        <f>19.592-0.266666666666667</f>
        <v>19.325333333333333</v>
      </c>
      <c r="S159" s="104">
        <v>1E-4</v>
      </c>
      <c r="T159" s="104">
        <f t="shared" si="3"/>
        <v>1.3302477453652783E-3</v>
      </c>
      <c r="U159" s="104">
        <f>R159/'סכום נכסי הקרן'!$C$42</f>
        <v>3.5183812855539848E-5</v>
      </c>
    </row>
    <row r="160" spans="2:21" s="99" customFormat="1">
      <c r="B160" s="102" t="s">
        <v>773</v>
      </c>
      <c r="C160" s="102" t="s">
        <v>774</v>
      </c>
      <c r="D160" s="102" t="s">
        <v>100</v>
      </c>
      <c r="E160" s="102" t="s">
        <v>123</v>
      </c>
      <c r="F160" s="102" t="s">
        <v>775</v>
      </c>
      <c r="G160" s="102" t="s">
        <v>486</v>
      </c>
      <c r="H160" s="102" t="s">
        <v>527</v>
      </c>
      <c r="I160" s="102" t="s">
        <v>207</v>
      </c>
      <c r="J160" s="102" t="s">
        <v>776</v>
      </c>
      <c r="K160" s="103">
        <v>1.43</v>
      </c>
      <c r="L160" s="102" t="s">
        <v>102</v>
      </c>
      <c r="M160" s="104">
        <v>4.8000000000000001E-2</v>
      </c>
      <c r="N160" s="104">
        <v>8.3599999999999994E-2</v>
      </c>
      <c r="O160" s="103">
        <v>78750</v>
      </c>
      <c r="P160" s="103">
        <v>95.38</v>
      </c>
      <c r="Q160" s="103">
        <v>0</v>
      </c>
      <c r="R160" s="103">
        <v>75.111750000000001</v>
      </c>
      <c r="S160" s="104">
        <v>5.0000000000000001E-4</v>
      </c>
      <c r="T160" s="104">
        <f t="shared" si="3"/>
        <v>5.1702723241310424E-3</v>
      </c>
      <c r="U160" s="104">
        <f>R160/'סכום נכסי הקרן'!$C$42</f>
        <v>1.3674888343032091E-4</v>
      </c>
    </row>
    <row r="161" spans="2:21" s="99" customFormat="1">
      <c r="B161" s="102" t="s">
        <v>763</v>
      </c>
      <c r="C161" s="102">
        <v>1190529</v>
      </c>
      <c r="D161" s="102" t="s">
        <v>100</v>
      </c>
      <c r="E161" s="102" t="s">
        <v>123</v>
      </c>
      <c r="F161" s="102" t="s">
        <v>764</v>
      </c>
      <c r="G161" s="102" t="s">
        <v>467</v>
      </c>
      <c r="H161" s="102" t="s">
        <v>522</v>
      </c>
      <c r="I161" s="102" t="s">
        <v>150</v>
      </c>
      <c r="J161" s="102" t="s">
        <v>765</v>
      </c>
      <c r="K161" s="103">
        <v>0</v>
      </c>
      <c r="L161" s="102" t="s">
        <v>102</v>
      </c>
      <c r="M161" s="104">
        <v>0</v>
      </c>
      <c r="N161" s="104">
        <v>0</v>
      </c>
      <c r="O161" s="103">
        <v>140000</v>
      </c>
      <c r="P161" s="103">
        <f>R161*1000/O161*100</f>
        <v>100.78</v>
      </c>
      <c r="Q161" s="103">
        <v>0</v>
      </c>
      <c r="R161" s="103">
        <f>141092/1000</f>
        <v>141.09200000000001</v>
      </c>
      <c r="S161" s="104">
        <v>0</v>
      </c>
      <c r="T161" s="104">
        <f t="shared" si="3"/>
        <v>9.711983314944694E-3</v>
      </c>
      <c r="U161" s="104">
        <f>R161/'סכום נכסי הקרן'!$C$42</f>
        <v>2.5687290551679116E-4</v>
      </c>
    </row>
    <row r="162" spans="2:21" s="99" customFormat="1">
      <c r="B162" s="102" t="s">
        <v>777</v>
      </c>
      <c r="C162" s="102" t="s">
        <v>778</v>
      </c>
      <c r="D162" s="102" t="s">
        <v>100</v>
      </c>
      <c r="E162" s="102" t="s">
        <v>123</v>
      </c>
      <c r="F162" s="102" t="s">
        <v>526</v>
      </c>
      <c r="G162" s="102" t="s">
        <v>428</v>
      </c>
      <c r="H162" s="102" t="s">
        <v>527</v>
      </c>
      <c r="I162" s="102" t="s">
        <v>207</v>
      </c>
      <c r="J162" s="102" t="s">
        <v>554</v>
      </c>
      <c r="K162" s="103">
        <v>1.99</v>
      </c>
      <c r="L162" s="102" t="s">
        <v>102</v>
      </c>
      <c r="M162" s="104">
        <v>4.8000000000000001E-2</v>
      </c>
      <c r="N162" s="104">
        <v>0.1497</v>
      </c>
      <c r="O162" s="103">
        <v>85610.43</v>
      </c>
      <c r="P162" s="103">
        <v>83.76</v>
      </c>
      <c r="Q162" s="103">
        <v>0</v>
      </c>
      <c r="R162" s="103">
        <v>71.707296167999999</v>
      </c>
      <c r="S162" s="104">
        <v>1E-4</v>
      </c>
      <c r="T162" s="104">
        <f t="shared" si="3"/>
        <v>4.9359287836547323E-3</v>
      </c>
      <c r="U162" s="104">
        <f>R162/'סכום נכסי הקרן'!$C$42</f>
        <v>1.3055071523138963E-4</v>
      </c>
    </row>
    <row r="163" spans="2:21" s="99" customFormat="1">
      <c r="B163" s="102" t="s">
        <v>779</v>
      </c>
      <c r="C163" s="102" t="s">
        <v>780</v>
      </c>
      <c r="D163" s="102" t="s">
        <v>100</v>
      </c>
      <c r="E163" s="102" t="s">
        <v>123</v>
      </c>
      <c r="F163" s="102" t="s">
        <v>781</v>
      </c>
      <c r="G163" s="102" t="s">
        <v>467</v>
      </c>
      <c r="H163" s="102" t="s">
        <v>220</v>
      </c>
      <c r="I163" s="102" t="s">
        <v>529</v>
      </c>
      <c r="J163" s="102" t="s">
        <v>782</v>
      </c>
      <c r="K163" s="103">
        <v>0</v>
      </c>
      <c r="L163" s="102" t="s">
        <v>102</v>
      </c>
      <c r="M163" s="104">
        <v>0.03</v>
      </c>
      <c r="N163" s="104">
        <v>0</v>
      </c>
      <c r="O163" s="103">
        <v>15100</v>
      </c>
      <c r="P163" s="103">
        <v>11.1</v>
      </c>
      <c r="Q163" s="103">
        <v>0</v>
      </c>
      <c r="R163" s="103">
        <v>1.6760999999999999</v>
      </c>
      <c r="S163" s="104">
        <v>2.0000000000000001E-4</v>
      </c>
      <c r="T163" s="104">
        <f t="shared" si="3"/>
        <v>1.1537333962364131E-4</v>
      </c>
      <c r="U163" s="104">
        <f>R163/'סכום נכסי הקרן'!$C$42</f>
        <v>3.0515172861444565E-6</v>
      </c>
    </row>
    <row r="164" spans="2:21" s="99" customFormat="1">
      <c r="B164" s="102" t="s">
        <v>783</v>
      </c>
      <c r="C164" s="102" t="s">
        <v>784</v>
      </c>
      <c r="D164" s="102" t="s">
        <v>100</v>
      </c>
      <c r="E164" s="102" t="s">
        <v>123</v>
      </c>
      <c r="F164" s="102" t="s">
        <v>781</v>
      </c>
      <c r="G164" s="102" t="s">
        <v>467</v>
      </c>
      <c r="H164" s="102" t="s">
        <v>220</v>
      </c>
      <c r="I164" s="102" t="s">
        <v>529</v>
      </c>
      <c r="J164" s="102" t="s">
        <v>785</v>
      </c>
      <c r="K164" s="103">
        <v>0.9</v>
      </c>
      <c r="L164" s="102" t="s">
        <v>102</v>
      </c>
      <c r="M164" s="104">
        <v>3.95E-2</v>
      </c>
      <c r="N164" s="104">
        <v>0.3024</v>
      </c>
      <c r="O164" s="103">
        <v>149000.43</v>
      </c>
      <c r="P164" s="103">
        <v>81.98</v>
      </c>
      <c r="Q164" s="103">
        <v>0</v>
      </c>
      <c r="R164" s="103">
        <v>122.150552514</v>
      </c>
      <c r="S164" s="104">
        <v>2.9999999999999997E-4</v>
      </c>
      <c r="T164" s="104">
        <f t="shared" si="3"/>
        <v>8.4081601219576137E-3</v>
      </c>
      <c r="U164" s="104">
        <f>R164/'סכום נכסי הקרן'!$C$42</f>
        <v>2.22387997439632E-4</v>
      </c>
    </row>
    <row r="165" spans="2:21" s="99" customFormat="1">
      <c r="B165" s="102" t="s">
        <v>786</v>
      </c>
      <c r="C165" s="102" t="s">
        <v>787</v>
      </c>
      <c r="D165" s="102" t="s">
        <v>123</v>
      </c>
      <c r="E165" s="102" t="s">
        <v>123</v>
      </c>
      <c r="F165" s="102" t="s">
        <v>788</v>
      </c>
      <c r="G165" s="102" t="s">
        <v>428</v>
      </c>
      <c r="H165" s="102" t="s">
        <v>220</v>
      </c>
      <c r="I165" s="102" t="s">
        <v>529</v>
      </c>
      <c r="J165" s="102" t="s">
        <v>659</v>
      </c>
      <c r="K165" s="103">
        <v>3.25</v>
      </c>
      <c r="L165" s="102" t="s">
        <v>102</v>
      </c>
      <c r="M165" s="104">
        <v>8.2500000000000004E-2</v>
      </c>
      <c r="N165" s="104">
        <v>9.1600000000000001E-2</v>
      </c>
      <c r="O165" s="103">
        <v>17300</v>
      </c>
      <c r="P165" s="103">
        <v>100.77</v>
      </c>
      <c r="Q165" s="103">
        <v>0</v>
      </c>
      <c r="R165" s="103">
        <v>17.433209999999999</v>
      </c>
      <c r="S165" s="104">
        <v>2.0000000000000001E-4</v>
      </c>
      <c r="T165" s="104">
        <f t="shared" si="3"/>
        <v>1.2000045689757532E-3</v>
      </c>
      <c r="U165" s="104">
        <f>R165/'סכום נכסי הקרן'!$C$42</f>
        <v>3.1739002248067776E-5</v>
      </c>
    </row>
    <row r="166" spans="2:21" s="99" customFormat="1">
      <c r="B166" s="102" t="s">
        <v>789</v>
      </c>
      <c r="C166" s="102" t="s">
        <v>790</v>
      </c>
      <c r="D166" s="102" t="s">
        <v>100</v>
      </c>
      <c r="E166" s="102" t="s">
        <v>123</v>
      </c>
      <c r="F166" s="102" t="s">
        <v>791</v>
      </c>
      <c r="G166" s="102" t="s">
        <v>536</v>
      </c>
      <c r="H166" s="102" t="s">
        <v>220</v>
      </c>
      <c r="I166" s="102" t="s">
        <v>529</v>
      </c>
      <c r="J166" s="102" t="s">
        <v>792</v>
      </c>
      <c r="K166" s="103">
        <v>3.98</v>
      </c>
      <c r="L166" s="102" t="s">
        <v>102</v>
      </c>
      <c r="M166" s="104">
        <v>6.0499999999999998E-2</v>
      </c>
      <c r="N166" s="104">
        <v>6.9599999999999995E-2</v>
      </c>
      <c r="O166" s="103">
        <v>27000</v>
      </c>
      <c r="P166" s="103">
        <v>97.06</v>
      </c>
      <c r="Q166" s="103">
        <v>0</v>
      </c>
      <c r="R166" s="103">
        <v>26.206199999999999</v>
      </c>
      <c r="S166" s="104">
        <v>1E-4</v>
      </c>
      <c r="T166" s="104">
        <f t="shared" si="3"/>
        <v>1.8038880811676325E-3</v>
      </c>
      <c r="U166" s="104">
        <f>R166/'סכום נכסי הקרן'!$C$42</f>
        <v>4.7711158226930884E-5</v>
      </c>
    </row>
    <row r="167" spans="2:21" s="99" customFormat="1">
      <c r="B167" s="102" t="s">
        <v>793</v>
      </c>
      <c r="C167" s="102" t="s">
        <v>794</v>
      </c>
      <c r="D167" s="102" t="s">
        <v>100</v>
      </c>
      <c r="E167" s="102" t="s">
        <v>123</v>
      </c>
      <c r="F167" s="102" t="s">
        <v>791</v>
      </c>
      <c r="G167" s="102" t="s">
        <v>536</v>
      </c>
      <c r="H167" s="102" t="s">
        <v>220</v>
      </c>
      <c r="I167" s="102" t="s">
        <v>529</v>
      </c>
      <c r="J167" s="102" t="s">
        <v>795</v>
      </c>
      <c r="K167" s="103">
        <v>1.39</v>
      </c>
      <c r="L167" s="102" t="s">
        <v>102</v>
      </c>
      <c r="M167" s="104">
        <v>3.3000000000000002E-2</v>
      </c>
      <c r="N167" s="104">
        <v>6.8400000000000002E-2</v>
      </c>
      <c r="O167" s="103">
        <v>221248.67</v>
      </c>
      <c r="P167" s="103">
        <v>96.19</v>
      </c>
      <c r="Q167" s="103">
        <v>0</v>
      </c>
      <c r="R167" s="103">
        <v>212.81909567299999</v>
      </c>
      <c r="S167" s="104">
        <v>5.9999999999999995E-4</v>
      </c>
      <c r="T167" s="104">
        <f t="shared" si="3"/>
        <v>1.4649274985667466E-2</v>
      </c>
      <c r="U167" s="104">
        <f>R167/'סכום נכסי הקרן'!$C$42</f>
        <v>3.8745966784069588E-4</v>
      </c>
    </row>
    <row r="168" spans="2:21" s="99" customFormat="1">
      <c r="B168" s="102" t="s">
        <v>796</v>
      </c>
      <c r="C168" s="102" t="s">
        <v>797</v>
      </c>
      <c r="D168" s="102" t="s">
        <v>100</v>
      </c>
      <c r="E168" s="102" t="s">
        <v>123</v>
      </c>
      <c r="F168" s="102" t="s">
        <v>798</v>
      </c>
      <c r="G168" s="102" t="s">
        <v>467</v>
      </c>
      <c r="H168" s="102" t="s">
        <v>220</v>
      </c>
      <c r="I168" s="102" t="s">
        <v>529</v>
      </c>
      <c r="J168" s="102" t="s">
        <v>318</v>
      </c>
      <c r="K168" s="103">
        <v>1.83</v>
      </c>
      <c r="L168" s="102" t="s">
        <v>102</v>
      </c>
      <c r="M168" s="104">
        <v>7.2499999999999995E-2</v>
      </c>
      <c r="N168" s="104">
        <v>8.72E-2</v>
      </c>
      <c r="O168" s="103">
        <v>198000</v>
      </c>
      <c r="P168" s="103">
        <v>98.04</v>
      </c>
      <c r="Q168" s="103">
        <v>0</v>
      </c>
      <c r="R168" s="103">
        <v>194.11920000000001</v>
      </c>
      <c r="S168" s="104">
        <v>1.2999999999999999E-3</v>
      </c>
      <c r="T168" s="104">
        <f t="shared" si="3"/>
        <v>1.3362078867054206E-2</v>
      </c>
      <c r="U168" s="104">
        <f>R168/'סכום נכסי הקרן'!$C$42</f>
        <v>3.5341453038156015E-4</v>
      </c>
    </row>
    <row r="169" spans="2:21" s="99" customFormat="1">
      <c r="B169" s="102" t="s">
        <v>799</v>
      </c>
      <c r="C169" s="102" t="s">
        <v>800</v>
      </c>
      <c r="D169" s="102" t="s">
        <v>100</v>
      </c>
      <c r="E169" s="102" t="s">
        <v>123</v>
      </c>
      <c r="F169" s="102" t="s">
        <v>684</v>
      </c>
      <c r="G169" s="102" t="s">
        <v>536</v>
      </c>
      <c r="H169" s="102" t="s">
        <v>220</v>
      </c>
      <c r="I169" s="102" t="s">
        <v>529</v>
      </c>
      <c r="J169" s="102" t="s">
        <v>801</v>
      </c>
      <c r="K169" s="103">
        <v>1.71</v>
      </c>
      <c r="L169" s="102" t="s">
        <v>102</v>
      </c>
      <c r="M169" s="104">
        <v>4.2500000000000003E-2</v>
      </c>
      <c r="N169" s="104">
        <v>5.8599999999999999E-2</v>
      </c>
      <c r="O169" s="103">
        <v>15223.02</v>
      </c>
      <c r="P169" s="103">
        <v>97.81</v>
      </c>
      <c r="Q169" s="103">
        <v>0</v>
      </c>
      <c r="R169" s="103">
        <v>14.889635862</v>
      </c>
      <c r="S169" s="104">
        <v>2.0000000000000001E-4</v>
      </c>
      <c r="T169" s="104">
        <f t="shared" si="3"/>
        <v>1.024919166624232E-3</v>
      </c>
      <c r="U169" s="104">
        <f>R169/'סכום נכסי הקרן'!$C$42</f>
        <v>2.7108156564220165E-5</v>
      </c>
    </row>
    <row r="170" spans="2:21" s="99" customFormat="1">
      <c r="B170" s="102" t="s">
        <v>802</v>
      </c>
      <c r="C170" s="102" t="s">
        <v>803</v>
      </c>
      <c r="D170" s="102" t="s">
        <v>100</v>
      </c>
      <c r="E170" s="102" t="s">
        <v>123</v>
      </c>
      <c r="F170" s="102" t="s">
        <v>804</v>
      </c>
      <c r="G170" s="102" t="s">
        <v>486</v>
      </c>
      <c r="H170" s="102" t="s">
        <v>220</v>
      </c>
      <c r="I170" s="102" t="s">
        <v>529</v>
      </c>
      <c r="J170" s="102" t="s">
        <v>805</v>
      </c>
      <c r="K170" s="103">
        <v>0.73</v>
      </c>
      <c r="L170" s="102" t="s">
        <v>102</v>
      </c>
      <c r="M170" s="104">
        <v>3.1800000000000002E-2</v>
      </c>
      <c r="N170" s="104">
        <v>0.10920000000000001</v>
      </c>
      <c r="O170" s="103">
        <v>50000</v>
      </c>
      <c r="P170" s="103">
        <v>95.56</v>
      </c>
      <c r="Q170" s="103">
        <v>0</v>
      </c>
      <c r="R170" s="103">
        <v>47.78</v>
      </c>
      <c r="S170" s="104">
        <v>5.9999999999999995E-4</v>
      </c>
      <c r="T170" s="104">
        <f t="shared" si="3"/>
        <v>3.2889076828456431E-3</v>
      </c>
      <c r="U170" s="104">
        <f>R170/'סכום נכסי הקרן'!$C$42</f>
        <v>8.6988542409153469E-5</v>
      </c>
    </row>
    <row r="171" spans="2:21" s="99" customFormat="1">
      <c r="B171" s="102" t="s">
        <v>806</v>
      </c>
      <c r="C171" s="102" t="s">
        <v>807</v>
      </c>
      <c r="D171" s="102" t="s">
        <v>100</v>
      </c>
      <c r="E171" s="102" t="s">
        <v>123</v>
      </c>
      <c r="F171" s="102" t="s">
        <v>808</v>
      </c>
      <c r="G171" s="102" t="s">
        <v>536</v>
      </c>
      <c r="H171" s="102" t="s">
        <v>220</v>
      </c>
      <c r="I171" s="102" t="s">
        <v>529</v>
      </c>
      <c r="J171" s="102" t="s">
        <v>765</v>
      </c>
      <c r="K171" s="103">
        <v>3.1</v>
      </c>
      <c r="L171" s="102" t="s">
        <v>102</v>
      </c>
      <c r="M171" s="104">
        <v>2.5000000000000001E-2</v>
      </c>
      <c r="N171" s="104">
        <v>0.11609999999999999</v>
      </c>
      <c r="O171" s="103">
        <v>108000</v>
      </c>
      <c r="P171" s="103">
        <v>77.2</v>
      </c>
      <c r="Q171" s="103">
        <v>0</v>
      </c>
      <c r="R171" s="103">
        <v>83.376000000000005</v>
      </c>
      <c r="S171" s="104">
        <v>2.9999999999999997E-4</v>
      </c>
      <c r="T171" s="104">
        <f t="shared" si="3"/>
        <v>5.7391370231255406E-3</v>
      </c>
      <c r="U171" s="104">
        <f>R171/'סכום נכסי הקרן'!$C$42</f>
        <v>1.517948244433985E-4</v>
      </c>
    </row>
    <row r="172" spans="2:21" s="99" customFormat="1">
      <c r="B172" s="102" t="s">
        <v>809</v>
      </c>
      <c r="C172" s="102" t="s">
        <v>810</v>
      </c>
      <c r="D172" s="102" t="s">
        <v>100</v>
      </c>
      <c r="E172" s="102" t="s">
        <v>123</v>
      </c>
      <c r="F172" s="102" t="s">
        <v>811</v>
      </c>
      <c r="G172" s="102" t="s">
        <v>132</v>
      </c>
      <c r="H172" s="102" t="s">
        <v>220</v>
      </c>
      <c r="I172" s="102" t="s">
        <v>529</v>
      </c>
      <c r="J172" s="102" t="s">
        <v>812</v>
      </c>
      <c r="K172" s="103">
        <v>1.62</v>
      </c>
      <c r="L172" s="102" t="s">
        <v>102</v>
      </c>
      <c r="M172" s="104">
        <v>3.85E-2</v>
      </c>
      <c r="N172" s="104">
        <v>6.3899999999999998E-2</v>
      </c>
      <c r="O172" s="103">
        <v>10000.370000000001</v>
      </c>
      <c r="P172" s="103">
        <v>97.44</v>
      </c>
      <c r="Q172" s="103">
        <v>0</v>
      </c>
      <c r="R172" s="103">
        <v>9.7443605279999996</v>
      </c>
      <c r="S172" s="104">
        <v>0</v>
      </c>
      <c r="T172" s="104">
        <f t="shared" si="3"/>
        <v>6.7074722069813779E-4</v>
      </c>
      <c r="U172" s="104">
        <f>R172/'סכום נכסי הקרן'!$C$42</f>
        <v>1.7740638740895963E-5</v>
      </c>
    </row>
    <row r="173" spans="2:21" s="99" customFormat="1">
      <c r="B173" s="102" t="s">
        <v>813</v>
      </c>
      <c r="C173" s="102" t="s">
        <v>814</v>
      </c>
      <c r="D173" s="102" t="s">
        <v>100</v>
      </c>
      <c r="E173" s="102" t="s">
        <v>123</v>
      </c>
      <c r="F173" s="102" t="s">
        <v>811</v>
      </c>
      <c r="G173" s="102" t="s">
        <v>132</v>
      </c>
      <c r="H173" s="102" t="s">
        <v>220</v>
      </c>
      <c r="I173" s="102" t="s">
        <v>529</v>
      </c>
      <c r="J173" s="102" t="s">
        <v>815</v>
      </c>
      <c r="K173" s="103">
        <v>3.41</v>
      </c>
      <c r="L173" s="102" t="s">
        <v>102</v>
      </c>
      <c r="M173" s="104">
        <v>3.6499999999999998E-2</v>
      </c>
      <c r="N173" s="104">
        <v>6.7900000000000002E-2</v>
      </c>
      <c r="O173" s="103">
        <v>214000</v>
      </c>
      <c r="P173" s="103">
        <v>91.48</v>
      </c>
      <c r="Q173" s="103">
        <v>0</v>
      </c>
      <c r="R173" s="103">
        <v>195.7672</v>
      </c>
      <c r="S173" s="104">
        <v>1E-4</v>
      </c>
      <c r="T173" s="104">
        <f t="shared" si="3"/>
        <v>1.3475517960007944E-2</v>
      </c>
      <c r="U173" s="104">
        <f>R173/'סכום נכסי הקרן'!$C$42</f>
        <v>3.5641488864632124E-4</v>
      </c>
    </row>
    <row r="174" spans="2:21" s="99" customFormat="1">
      <c r="B174" s="102" t="s">
        <v>816</v>
      </c>
      <c r="C174" s="102" t="s">
        <v>817</v>
      </c>
      <c r="D174" s="102" t="s">
        <v>100</v>
      </c>
      <c r="E174" s="102" t="s">
        <v>123</v>
      </c>
      <c r="F174" s="102" t="s">
        <v>818</v>
      </c>
      <c r="G174" s="102" t="s">
        <v>486</v>
      </c>
      <c r="H174" s="102" t="s">
        <v>220</v>
      </c>
      <c r="I174" s="102" t="s">
        <v>529</v>
      </c>
      <c r="J174" s="102" t="s">
        <v>819</v>
      </c>
      <c r="K174" s="103">
        <v>0</v>
      </c>
      <c r="L174" s="102" t="s">
        <v>102</v>
      </c>
      <c r="M174" s="104">
        <v>9.8500000000000004E-2</v>
      </c>
      <c r="N174" s="104">
        <v>0</v>
      </c>
      <c r="O174" s="103">
        <v>38940</v>
      </c>
      <c r="P174" s="103">
        <v>9.43</v>
      </c>
      <c r="Q174" s="103">
        <v>0</v>
      </c>
      <c r="R174" s="103">
        <v>3.6720419999999998</v>
      </c>
      <c r="S174" s="104">
        <v>5.9999999999999995E-4</v>
      </c>
      <c r="T174" s="104">
        <f t="shared" si="3"/>
        <v>2.527628117524462E-4</v>
      </c>
      <c r="U174" s="104">
        <f>R174/'סכום נכסי הקרן'!$C$42</f>
        <v>6.6853407543991782E-6</v>
      </c>
    </row>
    <row r="175" spans="2:21" s="99" customFormat="1">
      <c r="B175" s="102" t="s">
        <v>820</v>
      </c>
      <c r="C175" s="102">
        <v>11583690</v>
      </c>
      <c r="D175" s="102" t="s">
        <v>100</v>
      </c>
      <c r="E175" s="102" t="s">
        <v>123</v>
      </c>
      <c r="F175" s="102" t="s">
        <v>821</v>
      </c>
      <c r="G175" s="102" t="s">
        <v>822</v>
      </c>
      <c r="H175" s="102" t="s">
        <v>220</v>
      </c>
      <c r="I175" s="102" t="s">
        <v>529</v>
      </c>
      <c r="J175" s="102" t="s">
        <v>823</v>
      </c>
      <c r="K175" s="103">
        <v>1.64</v>
      </c>
      <c r="L175" s="102" t="s">
        <v>102</v>
      </c>
      <c r="M175" s="104">
        <v>5.6000000000000001E-2</v>
      </c>
      <c r="N175" s="104">
        <v>8.5800000000000001E-2</v>
      </c>
      <c r="O175" s="103">
        <v>127500</v>
      </c>
      <c r="P175" s="103">
        <f>R175*1000/O175*100</f>
        <v>95.610453230472501</v>
      </c>
      <c r="Q175" s="103">
        <v>0</v>
      </c>
      <c r="R175" s="103">
        <f>123.573-1.66967213114755</f>
        <v>121.90332786885244</v>
      </c>
      <c r="S175" s="104">
        <v>2.8E-3</v>
      </c>
      <c r="T175" s="104">
        <f t="shared" si="3"/>
        <v>8.3911425615805814E-3</v>
      </c>
      <c r="U175" s="104">
        <f>R175/'סכום נכסי הקרן'!$C$42</f>
        <v>2.2193789883082066E-4</v>
      </c>
    </row>
    <row r="176" spans="2:21" s="99" customFormat="1">
      <c r="B176" s="102" t="s">
        <v>824</v>
      </c>
      <c r="C176" s="102" t="s">
        <v>825</v>
      </c>
      <c r="D176" s="102" t="s">
        <v>100</v>
      </c>
      <c r="E176" s="102" t="s">
        <v>123</v>
      </c>
      <c r="F176" s="102" t="s">
        <v>826</v>
      </c>
      <c r="G176" s="102" t="s">
        <v>486</v>
      </c>
      <c r="H176" s="102" t="s">
        <v>220</v>
      </c>
      <c r="I176" s="102" t="s">
        <v>529</v>
      </c>
      <c r="J176" s="102" t="s">
        <v>827</v>
      </c>
      <c r="K176" s="103">
        <v>2.82</v>
      </c>
      <c r="L176" s="102" t="s">
        <v>102</v>
      </c>
      <c r="M176" s="104">
        <v>3.8699999999999998E-2</v>
      </c>
      <c r="N176" s="104">
        <v>6.9599999999999995E-2</v>
      </c>
      <c r="O176" s="103">
        <v>36000.699999999997</v>
      </c>
      <c r="P176" s="103">
        <v>92.99</v>
      </c>
      <c r="Q176" s="103">
        <v>0</v>
      </c>
      <c r="R176" s="103">
        <v>33.477050929999997</v>
      </c>
      <c r="S176" s="104">
        <v>1E-4</v>
      </c>
      <c r="T176" s="104">
        <f t="shared" si="3"/>
        <v>2.3043727501609848E-3</v>
      </c>
      <c r="U176" s="104">
        <f>R176/'סכום נכסי הקרן'!$C$42</f>
        <v>6.0948511187896517E-5</v>
      </c>
    </row>
    <row r="177" spans="2:21" s="99" customFormat="1">
      <c r="B177" s="102" t="s">
        <v>828</v>
      </c>
      <c r="C177" s="102">
        <v>11778490</v>
      </c>
      <c r="D177" s="102" t="s">
        <v>100</v>
      </c>
      <c r="E177" s="102" t="s">
        <v>123</v>
      </c>
      <c r="F177" s="102" t="s">
        <v>768</v>
      </c>
      <c r="G177" s="102" t="s">
        <v>610</v>
      </c>
      <c r="H177" s="102" t="s">
        <v>220</v>
      </c>
      <c r="I177" s="102" t="s">
        <v>529</v>
      </c>
      <c r="J177" s="102" t="s">
        <v>756</v>
      </c>
      <c r="K177" s="103">
        <v>2.84</v>
      </c>
      <c r="L177" s="102" t="s">
        <v>102</v>
      </c>
      <c r="M177" s="104">
        <v>7.1999999999999995E-2</v>
      </c>
      <c r="N177" s="104">
        <v>7.5499999999999998E-2</v>
      </c>
      <c r="O177" s="103">
        <v>71530</v>
      </c>
      <c r="P177" s="103">
        <f>R177*1000/O177*100</f>
        <v>100.84746349691636</v>
      </c>
      <c r="Q177" s="103">
        <v>0</v>
      </c>
      <c r="R177" s="103">
        <f>72.338289-0.202098360655739</f>
        <v>72.136190639344264</v>
      </c>
      <c r="S177" s="104">
        <v>1E-4</v>
      </c>
      <c r="T177" s="104">
        <f t="shared" si="3"/>
        <v>4.965451477709445E-3</v>
      </c>
      <c r="U177" s="104">
        <f>R177/'סכום נכסי הקרן'!$C$42</f>
        <v>1.3133156296913726E-4</v>
      </c>
    </row>
    <row r="178" spans="2:21" s="99" customFormat="1">
      <c r="B178" s="102" t="s">
        <v>829</v>
      </c>
      <c r="C178" s="102">
        <v>11811220</v>
      </c>
      <c r="D178" s="102" t="s">
        <v>100</v>
      </c>
      <c r="E178" s="102" t="s">
        <v>123</v>
      </c>
      <c r="F178" s="102" t="s">
        <v>768</v>
      </c>
      <c r="G178" s="102" t="s">
        <v>610</v>
      </c>
      <c r="H178" s="102" t="s">
        <v>220</v>
      </c>
      <c r="I178" s="102" t="s">
        <v>529</v>
      </c>
      <c r="J178" s="102" t="s">
        <v>756</v>
      </c>
      <c r="K178" s="103">
        <v>3.1</v>
      </c>
      <c r="L178" s="102" t="s">
        <v>102</v>
      </c>
      <c r="M178" s="104">
        <v>6.2E-2</v>
      </c>
      <c r="N178" s="104">
        <v>7.6899999999999996E-2</v>
      </c>
      <c r="O178" s="103">
        <v>158470</v>
      </c>
      <c r="P178" s="103">
        <f>R178*1000/O178*100</f>
        <v>97.886824335577799</v>
      </c>
      <c r="Q178" s="103">
        <v>0</v>
      </c>
      <c r="R178" s="103">
        <f>156.029562-0.90831147540984</f>
        <v>155.12125052459015</v>
      </c>
      <c r="S178" s="104">
        <v>2.9999999999999997E-4</v>
      </c>
      <c r="T178" s="104">
        <f t="shared" si="3"/>
        <v>1.0677678372183932E-2</v>
      </c>
      <c r="U178" s="104">
        <f>R178/'סכום נכסי הקרן'!$C$42</f>
        <v>2.8241463959437484E-4</v>
      </c>
    </row>
    <row r="179" spans="2:21" s="99" customFormat="1">
      <c r="B179" s="102" t="s">
        <v>830</v>
      </c>
      <c r="C179" s="102" t="s">
        <v>831</v>
      </c>
      <c r="D179" s="102" t="s">
        <v>100</v>
      </c>
      <c r="E179" s="102" t="s">
        <v>123</v>
      </c>
      <c r="F179" s="102" t="s">
        <v>543</v>
      </c>
      <c r="G179" s="102" t="s">
        <v>486</v>
      </c>
      <c r="H179" s="102" t="s">
        <v>220</v>
      </c>
      <c r="I179" s="102" t="s">
        <v>529</v>
      </c>
      <c r="J179" s="102" t="s">
        <v>832</v>
      </c>
      <c r="K179" s="103">
        <v>2.63</v>
      </c>
      <c r="L179" s="102" t="s">
        <v>102</v>
      </c>
      <c r="M179" s="104">
        <v>3.9E-2</v>
      </c>
      <c r="N179" s="104">
        <v>0.1196</v>
      </c>
      <c r="O179" s="103">
        <v>32000</v>
      </c>
      <c r="P179" s="103">
        <v>82.9</v>
      </c>
      <c r="Q179" s="103">
        <v>0</v>
      </c>
      <c r="R179" s="103">
        <v>26.527999999999999</v>
      </c>
      <c r="S179" s="104">
        <v>2.0000000000000001E-4</v>
      </c>
      <c r="T179" s="104">
        <f t="shared" si="3"/>
        <v>1.8260389914300796E-3</v>
      </c>
      <c r="U179" s="104">
        <f>R179/'סכום נכסי הקרן'!$C$42</f>
        <v>4.8297029155086293E-5</v>
      </c>
    </row>
    <row r="180" spans="2:21" s="99" customFormat="1">
      <c r="B180" s="102" t="s">
        <v>833</v>
      </c>
      <c r="C180" s="102" t="s">
        <v>834</v>
      </c>
      <c r="D180" s="102" t="s">
        <v>100</v>
      </c>
      <c r="E180" s="102" t="s">
        <v>123</v>
      </c>
      <c r="F180" s="102" t="s">
        <v>543</v>
      </c>
      <c r="G180" s="102" t="s">
        <v>486</v>
      </c>
      <c r="H180" s="102" t="s">
        <v>220</v>
      </c>
      <c r="I180" s="102" t="s">
        <v>529</v>
      </c>
      <c r="J180" s="102" t="s">
        <v>835</v>
      </c>
      <c r="K180" s="103">
        <v>2.09</v>
      </c>
      <c r="L180" s="102" t="s">
        <v>102</v>
      </c>
      <c r="M180" s="104">
        <v>4.9000000000000002E-2</v>
      </c>
      <c r="N180" s="104">
        <v>0.16320000000000001</v>
      </c>
      <c r="O180" s="103">
        <v>18000</v>
      </c>
      <c r="P180" s="103">
        <v>81.31</v>
      </c>
      <c r="Q180" s="103">
        <v>0</v>
      </c>
      <c r="R180" s="103">
        <v>14.6358</v>
      </c>
      <c r="S180" s="104">
        <v>1E-4</v>
      </c>
      <c r="T180" s="104">
        <f t="shared" si="3"/>
        <v>1.0074465270948569E-3</v>
      </c>
      <c r="U180" s="104">
        <f>R180/'סכום נכסי הקרן'!$C$42</f>
        <v>2.6646021536037848E-5</v>
      </c>
    </row>
    <row r="181" spans="2:21" s="99" customFormat="1">
      <c r="B181" s="102" t="s">
        <v>836</v>
      </c>
      <c r="C181" s="102" t="s">
        <v>837</v>
      </c>
      <c r="D181" s="102" t="s">
        <v>100</v>
      </c>
      <c r="E181" s="102" t="s">
        <v>123</v>
      </c>
      <c r="F181" s="102" t="s">
        <v>838</v>
      </c>
      <c r="G181" s="102" t="s">
        <v>486</v>
      </c>
      <c r="H181" s="102" t="s">
        <v>220</v>
      </c>
      <c r="I181" s="102" t="s">
        <v>529</v>
      </c>
      <c r="J181" s="102" t="s">
        <v>839</v>
      </c>
      <c r="K181" s="103">
        <v>3.04</v>
      </c>
      <c r="L181" s="102" t="s">
        <v>102</v>
      </c>
      <c r="M181" s="104">
        <v>3.95E-2</v>
      </c>
      <c r="N181" s="104">
        <v>9.2700000000000005E-2</v>
      </c>
      <c r="O181" s="103">
        <v>20000</v>
      </c>
      <c r="P181" s="103">
        <v>86.74</v>
      </c>
      <c r="Q181" s="103">
        <v>0</v>
      </c>
      <c r="R181" s="103">
        <v>17.347999999999999</v>
      </c>
      <c r="S181" s="104">
        <v>0</v>
      </c>
      <c r="T181" s="104">
        <f t="shared" si="3"/>
        <v>1.194139189661076E-3</v>
      </c>
      <c r="U181" s="104">
        <f>R181/'סכום נכסי הקרן'!$C$42</f>
        <v>3.1583868432691386E-5</v>
      </c>
    </row>
    <row r="182" spans="2:21" s="99" customFormat="1">
      <c r="B182" s="102" t="s">
        <v>840</v>
      </c>
      <c r="C182" s="102" t="s">
        <v>841</v>
      </c>
      <c r="D182" s="102" t="s">
        <v>100</v>
      </c>
      <c r="E182" s="102" t="s">
        <v>123</v>
      </c>
      <c r="F182" s="102" t="s">
        <v>842</v>
      </c>
      <c r="G182" s="102" t="s">
        <v>486</v>
      </c>
      <c r="H182" s="102" t="s">
        <v>220</v>
      </c>
      <c r="I182" s="102" t="s">
        <v>529</v>
      </c>
      <c r="J182" s="102" t="s">
        <v>843</v>
      </c>
      <c r="K182" s="103">
        <v>2.5299999999999998</v>
      </c>
      <c r="L182" s="102" t="s">
        <v>102</v>
      </c>
      <c r="M182" s="104">
        <v>7.0000000000000007E-2</v>
      </c>
      <c r="N182" s="104">
        <v>0.12230000000000001</v>
      </c>
      <c r="O182" s="103">
        <v>57000</v>
      </c>
      <c r="P182" s="103">
        <v>88.75</v>
      </c>
      <c r="Q182" s="103">
        <v>0</v>
      </c>
      <c r="R182" s="103">
        <v>50.587499999999999</v>
      </c>
      <c r="S182" s="104">
        <v>6.9999999999999999E-4</v>
      </c>
      <c r="T182" s="104">
        <f t="shared" si="3"/>
        <v>3.4821602638332766E-3</v>
      </c>
      <c r="U182" s="104">
        <f>R182/'סכום נכסי הקרן'!$C$42</f>
        <v>9.209989303313209E-5</v>
      </c>
    </row>
    <row r="183" spans="2:21" s="99" customFormat="1">
      <c r="B183" s="102" t="s">
        <v>844</v>
      </c>
      <c r="C183" s="102" t="s">
        <v>845</v>
      </c>
      <c r="D183" s="102" t="s">
        <v>100</v>
      </c>
      <c r="E183" s="102" t="s">
        <v>123</v>
      </c>
      <c r="F183" s="102" t="s">
        <v>846</v>
      </c>
      <c r="G183" s="102" t="s">
        <v>486</v>
      </c>
      <c r="H183" s="102" t="s">
        <v>220</v>
      </c>
      <c r="I183" s="102" t="s">
        <v>529</v>
      </c>
      <c r="J183" s="102" t="s">
        <v>847</v>
      </c>
      <c r="K183" s="103">
        <v>0.31</v>
      </c>
      <c r="L183" s="102" t="s">
        <v>102</v>
      </c>
      <c r="M183" s="104">
        <v>4.6800000000000001E-2</v>
      </c>
      <c r="N183" s="104">
        <v>7.9799999999999996E-2</v>
      </c>
      <c r="O183" s="103">
        <v>30000</v>
      </c>
      <c r="P183" s="103">
        <v>100.6</v>
      </c>
      <c r="Q183" s="103">
        <v>0</v>
      </c>
      <c r="R183" s="103">
        <v>30.18</v>
      </c>
      <c r="S183" s="104">
        <v>2.9999999999999997E-4</v>
      </c>
      <c r="T183" s="104">
        <f t="shared" si="3"/>
        <v>2.077422224116398E-3</v>
      </c>
      <c r="U183" s="104">
        <f>R183/'סכום נכסי הקרן'!$C$42</f>
        <v>5.4945881329180659E-5</v>
      </c>
    </row>
    <row r="184" spans="2:21" s="99" customFormat="1">
      <c r="B184" s="102" t="s">
        <v>848</v>
      </c>
      <c r="C184" s="102" t="s">
        <v>849</v>
      </c>
      <c r="D184" s="102" t="s">
        <v>100</v>
      </c>
      <c r="E184" s="102" t="s">
        <v>123</v>
      </c>
      <c r="F184" s="102" t="s">
        <v>846</v>
      </c>
      <c r="G184" s="102" t="s">
        <v>486</v>
      </c>
      <c r="H184" s="102" t="s">
        <v>220</v>
      </c>
      <c r="I184" s="102" t="s">
        <v>529</v>
      </c>
      <c r="J184" s="102" t="s">
        <v>449</v>
      </c>
      <c r="K184" s="103">
        <v>2.0499999999999998</v>
      </c>
      <c r="L184" s="102" t="s">
        <v>102</v>
      </c>
      <c r="M184" s="104">
        <v>4.53E-2</v>
      </c>
      <c r="N184" s="104">
        <v>9.3200000000000005E-2</v>
      </c>
      <c r="O184" s="103">
        <v>21850</v>
      </c>
      <c r="P184" s="103">
        <v>91.89</v>
      </c>
      <c r="Q184" s="103">
        <v>0</v>
      </c>
      <c r="R184" s="103">
        <v>20.077964999999999</v>
      </c>
      <c r="S184" s="104">
        <v>1E-4</v>
      </c>
      <c r="T184" s="104">
        <f t="shared" si="3"/>
        <v>1.3820546953621999E-3</v>
      </c>
      <c r="U184" s="104">
        <f>R184/'סכום נכסי הקרן'!$C$42</f>
        <v>3.6554058390372523E-5</v>
      </c>
    </row>
    <row r="185" spans="2:21" s="99" customFormat="1">
      <c r="B185" s="102" t="s">
        <v>850</v>
      </c>
      <c r="C185" s="102" t="s">
        <v>851</v>
      </c>
      <c r="D185" s="102" t="s">
        <v>100</v>
      </c>
      <c r="E185" s="102" t="s">
        <v>123</v>
      </c>
      <c r="F185" s="102" t="s">
        <v>846</v>
      </c>
      <c r="G185" s="102" t="s">
        <v>486</v>
      </c>
      <c r="H185" s="102" t="s">
        <v>220</v>
      </c>
      <c r="I185" s="102" t="s">
        <v>529</v>
      </c>
      <c r="J185" s="102" t="s">
        <v>852</v>
      </c>
      <c r="K185" s="103">
        <v>3.02</v>
      </c>
      <c r="L185" s="102" t="s">
        <v>102</v>
      </c>
      <c r="M185" s="104">
        <v>4.4999999999999998E-2</v>
      </c>
      <c r="N185" s="104">
        <v>9.64E-2</v>
      </c>
      <c r="O185" s="103">
        <v>94000</v>
      </c>
      <c r="P185" s="103">
        <v>87.7</v>
      </c>
      <c r="Q185" s="103">
        <v>0</v>
      </c>
      <c r="R185" s="103">
        <v>82.438000000000002</v>
      </c>
      <c r="S185" s="104">
        <v>8.9999999999999998E-4</v>
      </c>
      <c r="T185" s="104">
        <f t="shared" si="3"/>
        <v>5.6745703549273569E-3</v>
      </c>
      <c r="U185" s="104">
        <f>R185/'סכום נכסי הקרן'!$C$42</f>
        <v>1.5008709625629539E-4</v>
      </c>
    </row>
    <row r="186" spans="2:21" s="99" customFormat="1">
      <c r="B186" s="102" t="s">
        <v>853</v>
      </c>
      <c r="C186" s="102" t="s">
        <v>854</v>
      </c>
      <c r="D186" s="102" t="s">
        <v>100</v>
      </c>
      <c r="E186" s="102" t="s">
        <v>123</v>
      </c>
      <c r="F186" s="102" t="s">
        <v>855</v>
      </c>
      <c r="G186" s="102" t="s">
        <v>753</v>
      </c>
      <c r="H186" s="102" t="s">
        <v>220</v>
      </c>
      <c r="I186" s="102" t="s">
        <v>529</v>
      </c>
      <c r="J186" s="102" t="s">
        <v>429</v>
      </c>
      <c r="K186" s="103">
        <v>3.31</v>
      </c>
      <c r="L186" s="102" t="s">
        <v>102</v>
      </c>
      <c r="M186" s="104">
        <v>5.2999999999999999E-2</v>
      </c>
      <c r="N186" s="104">
        <v>9.7699999999999995E-2</v>
      </c>
      <c r="O186" s="103">
        <v>38000</v>
      </c>
      <c r="P186" s="103">
        <v>88.3</v>
      </c>
      <c r="Q186" s="103">
        <v>0</v>
      </c>
      <c r="R186" s="103">
        <v>33.554000000000002</v>
      </c>
      <c r="S186" s="104">
        <v>2.0000000000000001E-4</v>
      </c>
      <c r="T186" s="104">
        <f t="shared" si="3"/>
        <v>2.3096694933068796E-3</v>
      </c>
      <c r="U186" s="104">
        <f>R186/'סכום נכסי הקרן'!$C$42</f>
        <v>6.1088605106670901E-5</v>
      </c>
    </row>
    <row r="187" spans="2:21" s="99" customFormat="1">
      <c r="B187" s="102" t="s">
        <v>856</v>
      </c>
      <c r="C187" s="102" t="s">
        <v>857</v>
      </c>
      <c r="D187" s="102" t="s">
        <v>100</v>
      </c>
      <c r="E187" s="102" t="s">
        <v>123</v>
      </c>
      <c r="F187" s="102" t="s">
        <v>858</v>
      </c>
      <c r="G187" s="102" t="s">
        <v>338</v>
      </c>
      <c r="H187" s="102" t="s">
        <v>220</v>
      </c>
      <c r="I187" s="102" t="s">
        <v>529</v>
      </c>
      <c r="J187" s="102" t="s">
        <v>859</v>
      </c>
      <c r="K187" s="103">
        <v>4.08</v>
      </c>
      <c r="L187" s="102" t="s">
        <v>102</v>
      </c>
      <c r="M187" s="104">
        <v>7.4999999999999997E-2</v>
      </c>
      <c r="N187" s="104">
        <v>8.77E-2</v>
      </c>
      <c r="O187" s="103">
        <v>98169.65</v>
      </c>
      <c r="P187" s="103">
        <v>99.16</v>
      </c>
      <c r="Q187" s="103">
        <v>51.953200000000002</v>
      </c>
      <c r="R187" s="103">
        <v>149.29822494000001</v>
      </c>
      <c r="S187" s="104">
        <v>2.9999999999999997E-4</v>
      </c>
      <c r="T187" s="104">
        <f t="shared" si="3"/>
        <v>1.027685389368738E-2</v>
      </c>
      <c r="U187" s="104">
        <f>R187/'סכום נכסי הקרן'!$C$42</f>
        <v>2.7181320577238436E-4</v>
      </c>
    </row>
    <row r="188" spans="2:21" s="99" customFormat="1">
      <c r="B188" s="102" t="s">
        <v>860</v>
      </c>
      <c r="C188" s="102" t="s">
        <v>861</v>
      </c>
      <c r="D188" s="102" t="s">
        <v>100</v>
      </c>
      <c r="E188" s="102" t="s">
        <v>123</v>
      </c>
      <c r="F188" s="102" t="s">
        <v>862</v>
      </c>
      <c r="G188" s="102" t="s">
        <v>863</v>
      </c>
      <c r="H188" s="102" t="s">
        <v>220</v>
      </c>
      <c r="I188" s="102" t="s">
        <v>529</v>
      </c>
      <c r="J188" s="102" t="s">
        <v>839</v>
      </c>
      <c r="K188" s="103">
        <v>2.68</v>
      </c>
      <c r="L188" s="102" t="s">
        <v>102</v>
      </c>
      <c r="M188" s="104">
        <v>1.9900000000000001E-2</v>
      </c>
      <c r="N188" s="104">
        <v>6.5199999999999994E-2</v>
      </c>
      <c r="O188" s="103">
        <v>41000</v>
      </c>
      <c r="P188" s="103">
        <v>89.45</v>
      </c>
      <c r="Q188" s="103">
        <v>0</v>
      </c>
      <c r="R188" s="103">
        <v>36.674500000000002</v>
      </c>
      <c r="S188" s="104">
        <v>2.9999999999999997E-4</v>
      </c>
      <c r="T188" s="104">
        <f t="shared" si="3"/>
        <v>2.524467241827596E-3</v>
      </c>
      <c r="U188" s="104">
        <f>R188/'סכום נכסי הקרן'!$C$42</f>
        <v>6.6769805328264941E-5</v>
      </c>
    </row>
    <row r="189" spans="2:21" s="99" customFormat="1">
      <c r="B189" s="102" t="s">
        <v>864</v>
      </c>
      <c r="C189" s="102" t="s">
        <v>865</v>
      </c>
      <c r="D189" s="102" t="s">
        <v>100</v>
      </c>
      <c r="E189" s="102" t="s">
        <v>123</v>
      </c>
      <c r="F189" s="102" t="s">
        <v>866</v>
      </c>
      <c r="G189" s="102" t="s">
        <v>486</v>
      </c>
      <c r="H189" s="102" t="s">
        <v>220</v>
      </c>
      <c r="I189" s="102" t="s">
        <v>529</v>
      </c>
      <c r="J189" s="102" t="s">
        <v>867</v>
      </c>
      <c r="K189" s="103">
        <v>2.09</v>
      </c>
      <c r="L189" s="102" t="s">
        <v>102</v>
      </c>
      <c r="M189" s="104">
        <v>4.48E-2</v>
      </c>
      <c r="N189" s="104">
        <v>7.5200000000000003E-2</v>
      </c>
      <c r="O189" s="103">
        <v>65000</v>
      </c>
      <c r="P189" s="103">
        <v>95.06</v>
      </c>
      <c r="Q189" s="103">
        <v>0</v>
      </c>
      <c r="R189" s="103">
        <v>61.789000000000001</v>
      </c>
      <c r="S189" s="104">
        <v>4.0000000000000002E-4</v>
      </c>
      <c r="T189" s="104">
        <f t="shared" si="3"/>
        <v>4.2532088073534832E-3</v>
      </c>
      <c r="U189" s="104">
        <f>R189/'סכום נכסי הקרן'!$C$42</f>
        <v>1.1249340826536593E-4</v>
      </c>
    </row>
    <row r="190" spans="2:21" s="99" customFormat="1">
      <c r="B190" s="98" t="s">
        <v>285</v>
      </c>
      <c r="K190" s="100">
        <v>1.1499999999999999</v>
      </c>
      <c r="N190" s="101">
        <v>7.6899999999999996E-2</v>
      </c>
      <c r="O190" s="100">
        <v>1540823.12</v>
      </c>
      <c r="Q190" s="100">
        <v>0</v>
      </c>
      <c r="R190" s="100">
        <v>1501.514403445</v>
      </c>
      <c r="T190" s="101">
        <f t="shared" si="3"/>
        <v>0.10335584465034853</v>
      </c>
      <c r="U190" s="101">
        <f>R190/'סכום נכסי הקרן'!$C$42</f>
        <v>2.7336657463798695E-3</v>
      </c>
    </row>
    <row r="191" spans="2:21" s="99" customFormat="1">
      <c r="B191" s="102" t="s">
        <v>868</v>
      </c>
      <c r="C191" s="102" t="s">
        <v>869</v>
      </c>
      <c r="D191" s="102" t="s">
        <v>100</v>
      </c>
      <c r="E191" s="102" t="s">
        <v>123</v>
      </c>
      <c r="F191" s="102" t="s">
        <v>290</v>
      </c>
      <c r="G191" s="102" t="s">
        <v>291</v>
      </c>
      <c r="H191" s="102" t="s">
        <v>206</v>
      </c>
      <c r="I191" s="102" t="s">
        <v>207</v>
      </c>
      <c r="J191" s="102" t="s">
        <v>662</v>
      </c>
      <c r="K191" s="103">
        <v>0.39</v>
      </c>
      <c r="L191" s="102" t="s">
        <v>102</v>
      </c>
      <c r="M191" s="104">
        <v>2.9000000000000001E-2</v>
      </c>
      <c r="N191" s="104">
        <v>7.7600000000000002E-2</v>
      </c>
      <c r="O191" s="103">
        <v>580000</v>
      </c>
      <c r="P191" s="103">
        <v>99.71</v>
      </c>
      <c r="Q191" s="103">
        <v>0</v>
      </c>
      <c r="R191" s="103">
        <v>578.31799999999998</v>
      </c>
      <c r="S191" s="104">
        <v>4.0000000000000002E-4</v>
      </c>
      <c r="T191" s="104">
        <f t="shared" si="3"/>
        <v>3.980817315462383E-2</v>
      </c>
      <c r="U191" s="104">
        <f>R191/'סכום נכסי הקרן'!$C$42</f>
        <v>1.0528890721845294E-3</v>
      </c>
    </row>
    <row r="192" spans="2:21" s="99" customFormat="1">
      <c r="B192" s="102" t="s">
        <v>870</v>
      </c>
      <c r="C192" s="102" t="s">
        <v>871</v>
      </c>
      <c r="D192" s="102" t="s">
        <v>100</v>
      </c>
      <c r="E192" s="102" t="s">
        <v>123</v>
      </c>
      <c r="F192" s="102" t="s">
        <v>290</v>
      </c>
      <c r="G192" s="102" t="s">
        <v>291</v>
      </c>
      <c r="H192" s="102" t="s">
        <v>206</v>
      </c>
      <c r="I192" s="102" t="s">
        <v>207</v>
      </c>
      <c r="J192" s="102" t="s">
        <v>872</v>
      </c>
      <c r="K192" s="103">
        <v>2.9</v>
      </c>
      <c r="L192" s="102" t="s">
        <v>102</v>
      </c>
      <c r="M192" s="104">
        <v>3.15E-2</v>
      </c>
      <c r="N192" s="104">
        <v>3.4099999999999998E-2</v>
      </c>
      <c r="O192" s="103">
        <v>75000</v>
      </c>
      <c r="P192" s="103">
        <v>104.5</v>
      </c>
      <c r="Q192" s="103">
        <v>0</v>
      </c>
      <c r="R192" s="103">
        <v>78.375</v>
      </c>
      <c r="S192" s="104">
        <v>2.9999999999999997E-4</v>
      </c>
      <c r="T192" s="104">
        <f t="shared" si="3"/>
        <v>5.3948961834036678E-3</v>
      </c>
      <c r="U192" s="104">
        <f>R192/'סכום נכסי הקרן'!$C$42</f>
        <v>1.4268997512175395E-4</v>
      </c>
    </row>
    <row r="193" spans="2:21" s="99" customFormat="1">
      <c r="B193" s="102" t="s">
        <v>873</v>
      </c>
      <c r="C193" s="102" t="s">
        <v>874</v>
      </c>
      <c r="D193" s="102" t="s">
        <v>100</v>
      </c>
      <c r="E193" s="102" t="s">
        <v>123</v>
      </c>
      <c r="F193" s="102" t="s">
        <v>875</v>
      </c>
      <c r="G193" s="102" t="s">
        <v>610</v>
      </c>
      <c r="H193" s="102" t="s">
        <v>357</v>
      </c>
      <c r="I193" s="102" t="s">
        <v>207</v>
      </c>
      <c r="J193" s="102" t="s">
        <v>876</v>
      </c>
      <c r="K193" s="103">
        <v>1.2</v>
      </c>
      <c r="L193" s="102" t="s">
        <v>102</v>
      </c>
      <c r="M193" s="104">
        <v>3.49E-2</v>
      </c>
      <c r="N193" s="104">
        <v>7.5600000000000001E-2</v>
      </c>
      <c r="O193" s="103">
        <v>177000.27</v>
      </c>
      <c r="P193" s="103">
        <v>97.15</v>
      </c>
      <c r="Q193" s="103">
        <v>0</v>
      </c>
      <c r="R193" s="103">
        <v>171.95576230500001</v>
      </c>
      <c r="S193" s="104">
        <v>2.0000000000000001E-4</v>
      </c>
      <c r="T193" s="104">
        <f t="shared" si="3"/>
        <v>1.1836471907796017E-2</v>
      </c>
      <c r="U193" s="104">
        <f>R193/'סכום נכסי הקרן'!$C$42</f>
        <v>3.1306364842542499E-4</v>
      </c>
    </row>
    <row r="194" spans="2:21" s="99" customFormat="1">
      <c r="B194" s="102" t="s">
        <v>877</v>
      </c>
      <c r="C194" s="102" t="s">
        <v>878</v>
      </c>
      <c r="D194" s="102" t="s">
        <v>100</v>
      </c>
      <c r="E194" s="102" t="s">
        <v>123</v>
      </c>
      <c r="F194" s="102" t="s">
        <v>879</v>
      </c>
      <c r="G194" s="102" t="s">
        <v>610</v>
      </c>
      <c r="H194" s="102" t="s">
        <v>416</v>
      </c>
      <c r="I194" s="102" t="s">
        <v>150</v>
      </c>
      <c r="J194" s="102" t="s">
        <v>880</v>
      </c>
      <c r="K194" s="103">
        <v>3.49</v>
      </c>
      <c r="L194" s="102" t="s">
        <v>102</v>
      </c>
      <c r="M194" s="104">
        <v>5.4800000000000001E-2</v>
      </c>
      <c r="N194" s="104">
        <v>6.9199999999999998E-2</v>
      </c>
      <c r="O194" s="103">
        <v>25000.37</v>
      </c>
      <c r="P194" s="103">
        <v>97.11</v>
      </c>
      <c r="Q194" s="103">
        <v>0</v>
      </c>
      <c r="R194" s="103">
        <v>24.277859307</v>
      </c>
      <c r="S194" s="104">
        <v>1E-4</v>
      </c>
      <c r="T194" s="104">
        <f t="shared" si="3"/>
        <v>1.6711519045173272E-3</v>
      </c>
      <c r="U194" s="104">
        <f>R194/'סכום נכסי הקרן'!$C$42</f>
        <v>4.420041008644686E-5</v>
      </c>
    </row>
    <row r="195" spans="2:21" s="99" customFormat="1">
      <c r="B195" s="102" t="s">
        <v>881</v>
      </c>
      <c r="C195" s="102" t="s">
        <v>882</v>
      </c>
      <c r="D195" s="102" t="s">
        <v>100</v>
      </c>
      <c r="E195" s="102" t="s">
        <v>123</v>
      </c>
      <c r="F195" s="102" t="s">
        <v>883</v>
      </c>
      <c r="G195" s="102" t="s">
        <v>129</v>
      </c>
      <c r="H195" s="102" t="s">
        <v>397</v>
      </c>
      <c r="I195" s="102" t="s">
        <v>207</v>
      </c>
      <c r="J195" s="102" t="s">
        <v>554</v>
      </c>
      <c r="K195" s="103">
        <v>1.67</v>
      </c>
      <c r="L195" s="102" t="s">
        <v>102</v>
      </c>
      <c r="M195" s="104">
        <v>3.3700000000000001E-2</v>
      </c>
      <c r="N195" s="104">
        <v>7.3599999999999999E-2</v>
      </c>
      <c r="O195" s="103">
        <v>82000.19</v>
      </c>
      <c r="P195" s="103">
        <v>97.1</v>
      </c>
      <c r="Q195" s="103">
        <v>0</v>
      </c>
      <c r="R195" s="103">
        <v>79.622184489999995</v>
      </c>
      <c r="S195" s="104">
        <v>4.0000000000000002E-4</v>
      </c>
      <c r="T195" s="104">
        <f t="shared" si="3"/>
        <v>5.4807453807893293E-3</v>
      </c>
      <c r="U195" s="104">
        <f>R195/'סכום נכסי הקרן'!$C$42</f>
        <v>1.449606063670533E-4</v>
      </c>
    </row>
    <row r="196" spans="2:21" s="99" customFormat="1">
      <c r="B196" s="102" t="s">
        <v>884</v>
      </c>
      <c r="C196" s="102" t="s">
        <v>885</v>
      </c>
      <c r="D196" s="102" t="s">
        <v>100</v>
      </c>
      <c r="E196" s="102" t="s">
        <v>123</v>
      </c>
      <c r="F196" s="102" t="s">
        <v>886</v>
      </c>
      <c r="G196" s="102" t="s">
        <v>467</v>
      </c>
      <c r="H196" s="102" t="s">
        <v>416</v>
      </c>
      <c r="I196" s="102" t="s">
        <v>150</v>
      </c>
      <c r="J196" s="102" t="s">
        <v>887</v>
      </c>
      <c r="K196" s="103">
        <v>3.75</v>
      </c>
      <c r="L196" s="102" t="s">
        <v>102</v>
      </c>
      <c r="M196" s="104">
        <v>4.2999999999999997E-2</v>
      </c>
      <c r="N196" s="104">
        <v>0.1003</v>
      </c>
      <c r="O196" s="103">
        <v>10339.709999999999</v>
      </c>
      <c r="P196" s="103">
        <v>82.39</v>
      </c>
      <c r="Q196" s="103">
        <v>0</v>
      </c>
      <c r="R196" s="103">
        <v>8.5188870689999998</v>
      </c>
      <c r="S196" s="104">
        <v>0</v>
      </c>
      <c r="T196" s="104">
        <f t="shared" si="3"/>
        <v>5.8639248912784633E-4</v>
      </c>
      <c r="U196" s="104">
        <f>R196/'סכום נכסי הקרן'!$C$42</f>
        <v>1.5509534723325568E-5</v>
      </c>
    </row>
    <row r="197" spans="2:21" s="99" customFormat="1">
      <c r="B197" s="102" t="s">
        <v>888</v>
      </c>
      <c r="C197" s="102" t="s">
        <v>889</v>
      </c>
      <c r="D197" s="102" t="s">
        <v>100</v>
      </c>
      <c r="E197" s="102" t="s">
        <v>123</v>
      </c>
      <c r="F197" s="102" t="s">
        <v>890</v>
      </c>
      <c r="G197" s="102" t="s">
        <v>338</v>
      </c>
      <c r="H197" s="102" t="s">
        <v>423</v>
      </c>
      <c r="I197" s="102" t="s">
        <v>207</v>
      </c>
      <c r="J197" s="102" t="s">
        <v>891</v>
      </c>
      <c r="K197" s="103">
        <v>0.25</v>
      </c>
      <c r="L197" s="102" t="s">
        <v>102</v>
      </c>
      <c r="M197" s="104">
        <v>6.7000000000000004E-2</v>
      </c>
      <c r="N197" s="104">
        <v>9.06E-2</v>
      </c>
      <c r="O197" s="103">
        <v>190000.34</v>
      </c>
      <c r="P197" s="103">
        <v>94.27</v>
      </c>
      <c r="Q197" s="103">
        <v>0</v>
      </c>
      <c r="R197" s="103">
        <v>179.11332051799999</v>
      </c>
      <c r="S197" s="104">
        <v>5.0000000000000001E-4</v>
      </c>
      <c r="T197" s="104">
        <f t="shared" si="3"/>
        <v>1.2329158140469743E-2</v>
      </c>
      <c r="U197" s="104">
        <f>R197/'סכום נכסי הקרן'!$C$42</f>
        <v>3.2609474001515991E-4</v>
      </c>
    </row>
    <row r="198" spans="2:21" s="99" customFormat="1">
      <c r="B198" s="102" t="s">
        <v>892</v>
      </c>
      <c r="C198" s="102" t="s">
        <v>893</v>
      </c>
      <c r="D198" s="102" t="s">
        <v>100</v>
      </c>
      <c r="E198" s="102" t="s">
        <v>123</v>
      </c>
      <c r="F198" s="102" t="s">
        <v>894</v>
      </c>
      <c r="G198" s="102" t="s">
        <v>453</v>
      </c>
      <c r="H198" s="102" t="s">
        <v>433</v>
      </c>
      <c r="I198" s="102" t="s">
        <v>150</v>
      </c>
      <c r="J198" s="102" t="s">
        <v>895</v>
      </c>
      <c r="K198" s="103">
        <v>3.13</v>
      </c>
      <c r="L198" s="102" t="s">
        <v>102</v>
      </c>
      <c r="M198" s="104">
        <v>5.5100000000000003E-2</v>
      </c>
      <c r="N198" s="104">
        <v>5.3100000000000001E-2</v>
      </c>
      <c r="O198" s="103">
        <v>46000</v>
      </c>
      <c r="P198" s="103">
        <v>100</v>
      </c>
      <c r="Q198" s="103">
        <v>0</v>
      </c>
      <c r="R198" s="103">
        <v>46</v>
      </c>
      <c r="S198" s="104">
        <v>2.0000000000000001E-4</v>
      </c>
      <c r="T198" s="104">
        <f t="shared" si="3"/>
        <v>3.1663824489514352E-3</v>
      </c>
      <c r="U198" s="104">
        <f>R198/'סכום נכסי הקרן'!$C$42</f>
        <v>8.3747864186292591E-5</v>
      </c>
    </row>
    <row r="199" spans="2:21" s="99" customFormat="1">
      <c r="B199" s="102" t="s">
        <v>896</v>
      </c>
      <c r="C199" s="102" t="s">
        <v>897</v>
      </c>
      <c r="D199" s="102" t="s">
        <v>100</v>
      </c>
      <c r="E199" s="102" t="s">
        <v>123</v>
      </c>
      <c r="F199" s="102" t="s">
        <v>898</v>
      </c>
      <c r="G199" s="102" t="s">
        <v>610</v>
      </c>
      <c r="H199" s="102" t="s">
        <v>433</v>
      </c>
      <c r="I199" s="102" t="s">
        <v>150</v>
      </c>
      <c r="J199" s="102" t="s">
        <v>233</v>
      </c>
      <c r="K199" s="103">
        <v>3.76</v>
      </c>
      <c r="L199" s="102" t="s">
        <v>102</v>
      </c>
      <c r="M199" s="104">
        <v>4.6899999999999997E-2</v>
      </c>
      <c r="N199" s="104">
        <v>8.5900000000000004E-2</v>
      </c>
      <c r="O199" s="103">
        <v>135767.12</v>
      </c>
      <c r="P199" s="103">
        <v>89.8</v>
      </c>
      <c r="Q199" s="103">
        <v>0</v>
      </c>
      <c r="R199" s="103">
        <v>121.91887376</v>
      </c>
      <c r="S199" s="104">
        <v>1E-4</v>
      </c>
      <c r="T199" s="104">
        <f t="shared" si="3"/>
        <v>8.3922126536867311E-3</v>
      </c>
      <c r="U199" s="104">
        <f>R199/'סכום נכסי הקרן'!$C$42</f>
        <v>2.2196620176952674E-4</v>
      </c>
    </row>
    <row r="200" spans="2:21" s="99" customFormat="1">
      <c r="B200" s="102" t="s">
        <v>899</v>
      </c>
      <c r="C200" s="102" t="s">
        <v>900</v>
      </c>
      <c r="D200" s="102" t="s">
        <v>100</v>
      </c>
      <c r="E200" s="102" t="s">
        <v>123</v>
      </c>
      <c r="F200" s="102" t="s">
        <v>901</v>
      </c>
      <c r="G200" s="102" t="s">
        <v>428</v>
      </c>
      <c r="H200" s="102" t="s">
        <v>470</v>
      </c>
      <c r="I200" s="102" t="s">
        <v>207</v>
      </c>
      <c r="J200" s="102" t="s">
        <v>876</v>
      </c>
      <c r="K200" s="103">
        <v>0.7</v>
      </c>
      <c r="L200" s="102" t="s">
        <v>102</v>
      </c>
      <c r="M200" s="104">
        <v>5.2499999999999998E-2</v>
      </c>
      <c r="N200" s="104">
        <v>8.3199999999999996E-2</v>
      </c>
      <c r="O200" s="103">
        <v>118000.74</v>
      </c>
      <c r="P200" s="103">
        <v>93.54</v>
      </c>
      <c r="Q200" s="103">
        <v>0</v>
      </c>
      <c r="R200" s="103">
        <v>110.377892196</v>
      </c>
      <c r="S200" s="104">
        <v>2.0000000000000001E-4</v>
      </c>
      <c r="T200" s="104">
        <f t="shared" si="3"/>
        <v>7.5977961000362609E-3</v>
      </c>
      <c r="U200" s="104">
        <f>R200/'סכום נכסי הקרן'!$C$42</f>
        <v>2.009546244521707E-4</v>
      </c>
    </row>
    <row r="201" spans="2:21" s="99" customFormat="1">
      <c r="B201" s="102" t="s">
        <v>902</v>
      </c>
      <c r="C201" s="102" t="s">
        <v>903</v>
      </c>
      <c r="D201" s="102" t="s">
        <v>100</v>
      </c>
      <c r="E201" s="102" t="s">
        <v>123</v>
      </c>
      <c r="F201" s="102" t="s">
        <v>904</v>
      </c>
      <c r="G201" s="102" t="s">
        <v>453</v>
      </c>
      <c r="H201" s="102" t="s">
        <v>494</v>
      </c>
      <c r="I201" s="102" t="s">
        <v>207</v>
      </c>
      <c r="J201" s="102" t="s">
        <v>479</v>
      </c>
      <c r="K201" s="103">
        <v>0.7</v>
      </c>
      <c r="L201" s="102" t="s">
        <v>102</v>
      </c>
      <c r="M201" s="104">
        <v>3.8300000000000001E-2</v>
      </c>
      <c r="N201" s="104">
        <v>7.8399999999999997E-2</v>
      </c>
      <c r="O201" s="103">
        <v>92714.38</v>
      </c>
      <c r="P201" s="103">
        <v>101</v>
      </c>
      <c r="Q201" s="103">
        <v>0</v>
      </c>
      <c r="R201" s="103">
        <v>93.641523800000002</v>
      </c>
      <c r="S201" s="104">
        <v>2.9999999999999997E-4</v>
      </c>
      <c r="T201" s="104">
        <f t="shared" si="3"/>
        <v>6.4457582055084369E-3</v>
      </c>
      <c r="U201" s="104">
        <f>R201/'סכום נכסי הקרן'!$C$42</f>
        <v>1.7048429603043228E-4</v>
      </c>
    </row>
    <row r="202" spans="2:21" s="99" customFormat="1">
      <c r="B202" s="102" t="s">
        <v>905</v>
      </c>
      <c r="C202" s="102" t="s">
        <v>906</v>
      </c>
      <c r="D202" s="102" t="s">
        <v>100</v>
      </c>
      <c r="E202" s="102" t="s">
        <v>123</v>
      </c>
      <c r="F202" s="102" t="s">
        <v>907</v>
      </c>
      <c r="G202" s="102" t="s">
        <v>610</v>
      </c>
      <c r="H202" s="102" t="s">
        <v>220</v>
      </c>
      <c r="I202" s="102" t="s">
        <v>529</v>
      </c>
      <c r="J202" s="102" t="s">
        <v>908</v>
      </c>
      <c r="K202" s="103">
        <v>3.29</v>
      </c>
      <c r="L202" s="102" t="s">
        <v>102</v>
      </c>
      <c r="M202" s="104">
        <v>5.7000000000000002E-2</v>
      </c>
      <c r="N202" s="104">
        <v>8.4500000000000006E-2</v>
      </c>
      <c r="O202" s="103">
        <v>9000</v>
      </c>
      <c r="P202" s="103">
        <v>104.39</v>
      </c>
      <c r="Q202" s="103">
        <v>0</v>
      </c>
      <c r="R202" s="103">
        <v>9.3950999999999993</v>
      </c>
      <c r="S202" s="104">
        <v>0</v>
      </c>
      <c r="T202" s="104">
        <f t="shared" si="3"/>
        <v>6.4670608143790496E-4</v>
      </c>
      <c r="U202" s="104">
        <f>R202/'סכום נכסי הקרן'!$C$42</f>
        <v>1.7104773017752986E-5</v>
      </c>
    </row>
    <row r="203" spans="2:21" s="99" customFormat="1">
      <c r="B203" s="98" t="s">
        <v>909</v>
      </c>
      <c r="K203" s="100">
        <v>0</v>
      </c>
      <c r="N203" s="101">
        <v>0</v>
      </c>
      <c r="O203" s="100">
        <v>0</v>
      </c>
      <c r="Q203" s="100">
        <v>0</v>
      </c>
      <c r="R203" s="100">
        <v>0</v>
      </c>
      <c r="T203" s="101">
        <f t="shared" si="3"/>
        <v>0</v>
      </c>
      <c r="U203" s="101">
        <f>R203/'סכום נכסי הקרן'!$C$42</f>
        <v>0</v>
      </c>
    </row>
    <row r="204" spans="2:21" s="99" customFormat="1">
      <c r="B204" s="102" t="s">
        <v>220</v>
      </c>
      <c r="C204" s="102" t="s">
        <v>220</v>
      </c>
      <c r="G204" s="102" t="s">
        <v>220</v>
      </c>
      <c r="H204" s="102" t="s">
        <v>220</v>
      </c>
      <c r="K204" s="103">
        <v>0</v>
      </c>
      <c r="L204" s="102" t="s">
        <v>220</v>
      </c>
      <c r="M204" s="104">
        <v>0</v>
      </c>
      <c r="N204" s="104">
        <v>0</v>
      </c>
      <c r="O204" s="103">
        <v>0</v>
      </c>
      <c r="P204" s="103">
        <v>0</v>
      </c>
      <c r="R204" s="103">
        <v>0</v>
      </c>
      <c r="S204" s="104">
        <v>0</v>
      </c>
      <c r="T204" s="104">
        <f t="shared" ref="T204:T236" si="4">R204/$R$11</f>
        <v>0</v>
      </c>
      <c r="U204" s="104">
        <f>R204/'סכום נכסי הקרן'!$C$42</f>
        <v>0</v>
      </c>
    </row>
    <row r="205" spans="2:21" s="99" customFormat="1">
      <c r="B205" s="98" t="s">
        <v>225</v>
      </c>
      <c r="K205" s="100">
        <v>4.8600000000000003</v>
      </c>
      <c r="N205" s="101">
        <v>6.9599999999999995E-2</v>
      </c>
      <c r="O205" s="100">
        <v>337000</v>
      </c>
      <c r="Q205" s="100">
        <v>0.74559375000000006</v>
      </c>
      <c r="R205" s="100">
        <v>1127.3917710999399</v>
      </c>
      <c r="T205" s="101">
        <f t="shared" si="4"/>
        <v>7.7603337328328775E-2</v>
      </c>
      <c r="U205" s="101">
        <f>R205/'סכום נכסי הקרן'!$C$42</f>
        <v>2.0525359332787311E-3</v>
      </c>
    </row>
    <row r="206" spans="2:21" s="99" customFormat="1">
      <c r="B206" s="98" t="s">
        <v>286</v>
      </c>
      <c r="K206" s="100">
        <v>4.96</v>
      </c>
      <c r="N206" s="101">
        <v>6.2600000000000003E-2</v>
      </c>
      <c r="O206" s="100">
        <v>107000</v>
      </c>
      <c r="Q206" s="100">
        <v>0</v>
      </c>
      <c r="R206" s="100">
        <v>381.02928019744002</v>
      </c>
      <c r="T206" s="101">
        <f t="shared" si="4"/>
        <v>2.6227922290299407E-2</v>
      </c>
      <c r="U206" s="101">
        <f>R206/'סכום נכסי הקרן'!$C$42</f>
        <v>6.9370409584730498E-4</v>
      </c>
    </row>
    <row r="207" spans="2:21" s="99" customFormat="1">
      <c r="B207" s="102" t="s">
        <v>910</v>
      </c>
      <c r="C207" s="102" t="s">
        <v>911</v>
      </c>
      <c r="D207" s="102" t="s">
        <v>100</v>
      </c>
      <c r="E207" s="102" t="s">
        <v>912</v>
      </c>
      <c r="F207" s="102" t="s">
        <v>913</v>
      </c>
      <c r="G207" s="102" t="s">
        <v>914</v>
      </c>
      <c r="H207" s="102" t="s">
        <v>915</v>
      </c>
      <c r="I207" s="102" t="s">
        <v>278</v>
      </c>
      <c r="J207" s="102" t="s">
        <v>389</v>
      </c>
      <c r="K207" s="103">
        <v>4.2699999999999996</v>
      </c>
      <c r="L207" s="102" t="s">
        <v>106</v>
      </c>
      <c r="M207" s="104">
        <v>5.3800000000000001E-2</v>
      </c>
      <c r="N207" s="104">
        <v>5.8999999999999997E-2</v>
      </c>
      <c r="O207" s="103">
        <v>15000</v>
      </c>
      <c r="P207" s="103">
        <v>99.116485999999995</v>
      </c>
      <c r="Q207" s="103">
        <v>0</v>
      </c>
      <c r="R207" s="103">
        <v>53.745914533499999</v>
      </c>
      <c r="S207" s="104">
        <v>0</v>
      </c>
      <c r="T207" s="104">
        <f t="shared" si="4"/>
        <v>3.6995678365590924E-3</v>
      </c>
      <c r="U207" s="104">
        <f>R207/'סכום נכסי הקרן'!$C$42</f>
        <v>9.7850120672166236E-5</v>
      </c>
    </row>
    <row r="208" spans="2:21" s="99" customFormat="1">
      <c r="B208" s="102" t="s">
        <v>916</v>
      </c>
      <c r="C208" s="102" t="s">
        <v>917</v>
      </c>
      <c r="D208" s="102" t="s">
        <v>100</v>
      </c>
      <c r="E208" s="102" t="s">
        <v>912</v>
      </c>
      <c r="F208" s="102" t="s">
        <v>300</v>
      </c>
      <c r="G208" s="102" t="s">
        <v>914</v>
      </c>
      <c r="H208" s="102" t="s">
        <v>918</v>
      </c>
      <c r="I208" s="102" t="s">
        <v>919</v>
      </c>
      <c r="J208" s="102" t="s">
        <v>443</v>
      </c>
      <c r="K208" s="103">
        <v>3.83</v>
      </c>
      <c r="L208" s="102" t="s">
        <v>106</v>
      </c>
      <c r="M208" s="104">
        <v>5.1299999999999998E-2</v>
      </c>
      <c r="N208" s="104">
        <v>5.8200000000000002E-2</v>
      </c>
      <c r="O208" s="103">
        <v>15000</v>
      </c>
      <c r="P208" s="103">
        <v>98.61787533333333</v>
      </c>
      <c r="Q208" s="103">
        <v>0</v>
      </c>
      <c r="R208" s="103">
        <v>53.475542899499999</v>
      </c>
      <c r="S208" s="104">
        <v>0</v>
      </c>
      <c r="T208" s="104">
        <f t="shared" si="4"/>
        <v>3.6809569670679639E-3</v>
      </c>
      <c r="U208" s="104">
        <f>R208/'סכום נכסי הקרן'!$C$42</f>
        <v>9.7357880522512796E-5</v>
      </c>
    </row>
    <row r="209" spans="2:21" s="99" customFormat="1">
      <c r="B209" s="102" t="s">
        <v>920</v>
      </c>
      <c r="C209" s="102" t="s">
        <v>921</v>
      </c>
      <c r="D209" s="102" t="s">
        <v>123</v>
      </c>
      <c r="E209" s="102" t="s">
        <v>912</v>
      </c>
      <c r="F209" s="102" t="s">
        <v>922</v>
      </c>
      <c r="G209" s="102" t="s">
        <v>923</v>
      </c>
      <c r="H209" s="102" t="s">
        <v>924</v>
      </c>
      <c r="I209" s="102" t="s">
        <v>919</v>
      </c>
      <c r="J209" s="102" t="s">
        <v>925</v>
      </c>
      <c r="K209" s="103">
        <v>2.1</v>
      </c>
      <c r="L209" s="102" t="s">
        <v>106</v>
      </c>
      <c r="M209" s="104">
        <v>6.13E-2</v>
      </c>
      <c r="N209" s="104">
        <v>7.7200000000000005E-2</v>
      </c>
      <c r="O209" s="103">
        <v>15000</v>
      </c>
      <c r="P209" s="103">
        <v>98.548249999999996</v>
      </c>
      <c r="Q209" s="103">
        <v>0</v>
      </c>
      <c r="R209" s="103">
        <v>53.437788562500003</v>
      </c>
      <c r="S209" s="104">
        <v>0</v>
      </c>
      <c r="T209" s="104">
        <f t="shared" si="4"/>
        <v>3.6783581698929947E-3</v>
      </c>
      <c r="U209" s="104">
        <f>R209/'סכום נכסי הקרן'!$C$42</f>
        <v>9.7289144759740636E-5</v>
      </c>
    </row>
    <row r="210" spans="2:21" s="99" customFormat="1">
      <c r="B210" s="102" t="s">
        <v>926</v>
      </c>
      <c r="C210" s="102" t="s">
        <v>927</v>
      </c>
      <c r="D210" s="102" t="s">
        <v>123</v>
      </c>
      <c r="E210" s="102" t="s">
        <v>912</v>
      </c>
      <c r="F210" s="102" t="s">
        <v>928</v>
      </c>
      <c r="G210" s="102" t="s">
        <v>929</v>
      </c>
      <c r="H210" s="102" t="s">
        <v>924</v>
      </c>
      <c r="I210" s="102" t="s">
        <v>919</v>
      </c>
      <c r="J210" s="102" t="s">
        <v>930</v>
      </c>
      <c r="K210" s="103">
        <v>6.16</v>
      </c>
      <c r="L210" s="102" t="s">
        <v>110</v>
      </c>
      <c r="M210" s="104">
        <v>3.7499999999999999E-2</v>
      </c>
      <c r="N210" s="104">
        <v>5.45E-2</v>
      </c>
      <c r="O210" s="103">
        <v>40000</v>
      </c>
      <c r="P210" s="103">
        <v>91.911749999999998</v>
      </c>
      <c r="Q210" s="103">
        <v>0</v>
      </c>
      <c r="R210" s="103">
        <v>144.56615334</v>
      </c>
      <c r="S210" s="104">
        <v>0</v>
      </c>
      <c r="T210" s="104">
        <f t="shared" si="4"/>
        <v>9.9511245793086501E-3</v>
      </c>
      <c r="U210" s="104">
        <f>R210/'סכום נכסי הקרן'!$C$42</f>
        <v>2.6319796904028411E-4</v>
      </c>
    </row>
    <row r="211" spans="2:21" s="99" customFormat="1">
      <c r="B211" s="102" t="s">
        <v>931</v>
      </c>
      <c r="C211" s="102" t="s">
        <v>932</v>
      </c>
      <c r="D211" s="102" t="s">
        <v>123</v>
      </c>
      <c r="E211" s="102" t="s">
        <v>912</v>
      </c>
      <c r="F211" s="102" t="s">
        <v>928</v>
      </c>
      <c r="G211" s="102" t="s">
        <v>929</v>
      </c>
      <c r="H211" s="102" t="s">
        <v>924</v>
      </c>
      <c r="I211" s="102" t="s">
        <v>919</v>
      </c>
      <c r="J211" s="102" t="s">
        <v>930</v>
      </c>
      <c r="K211" s="103">
        <v>5.97</v>
      </c>
      <c r="L211" s="102" t="s">
        <v>110</v>
      </c>
      <c r="M211" s="104">
        <v>4.3799999999999999E-2</v>
      </c>
      <c r="N211" s="104">
        <v>7.3400000000000007E-2</v>
      </c>
      <c r="O211" s="103">
        <v>20000</v>
      </c>
      <c r="P211" s="103">
        <v>86.129541500000002</v>
      </c>
      <c r="Q211" s="103">
        <v>0</v>
      </c>
      <c r="R211" s="103">
        <v>67.735716617259996</v>
      </c>
      <c r="S211" s="104">
        <v>0</v>
      </c>
      <c r="T211" s="104">
        <f t="shared" si="4"/>
        <v>4.6625474840008719E-3</v>
      </c>
      <c r="U211" s="104">
        <f>R211/'סכום נכסי הקרן'!$C$42</f>
        <v>1.2332003469181505E-4</v>
      </c>
    </row>
    <row r="212" spans="2:21" s="99" customFormat="1">
      <c r="B212" s="102" t="s">
        <v>933</v>
      </c>
      <c r="C212" s="102" t="s">
        <v>934</v>
      </c>
      <c r="D212" s="102" t="s">
        <v>123</v>
      </c>
      <c r="E212" s="102" t="s">
        <v>912</v>
      </c>
      <c r="F212" s="102" t="s">
        <v>928</v>
      </c>
      <c r="G212" s="102" t="s">
        <v>929</v>
      </c>
      <c r="H212" s="102" t="s">
        <v>924</v>
      </c>
      <c r="I212" s="102" t="s">
        <v>919</v>
      </c>
      <c r="J212" s="102" t="s">
        <v>259</v>
      </c>
      <c r="K212" s="103">
        <v>5.24</v>
      </c>
      <c r="L212" s="102" t="s">
        <v>110</v>
      </c>
      <c r="M212" s="104">
        <v>7.3800000000000004E-2</v>
      </c>
      <c r="N212" s="104">
        <v>7.2499999999999995E-2</v>
      </c>
      <c r="O212" s="103">
        <v>1000</v>
      </c>
      <c r="P212" s="103">
        <v>101.67368999999999</v>
      </c>
      <c r="Q212" s="103">
        <v>0</v>
      </c>
      <c r="R212" s="103">
        <v>3.9980128381800002</v>
      </c>
      <c r="S212" s="104">
        <v>0</v>
      </c>
      <c r="T212" s="104">
        <f t="shared" si="4"/>
        <v>2.752008191629493E-4</v>
      </c>
      <c r="U212" s="104">
        <f>R212/'סכום נכסי הקרן'!$C$42</f>
        <v>7.2788051344989743E-6</v>
      </c>
    </row>
    <row r="213" spans="2:21" s="99" customFormat="1">
      <c r="B213" s="102" t="s">
        <v>935</v>
      </c>
      <c r="C213" s="102" t="s">
        <v>936</v>
      </c>
      <c r="D213" s="102" t="s">
        <v>123</v>
      </c>
      <c r="E213" s="102" t="s">
        <v>912</v>
      </c>
      <c r="F213" s="102" t="s">
        <v>928</v>
      </c>
      <c r="G213" s="102" t="s">
        <v>929</v>
      </c>
      <c r="H213" s="102" t="s">
        <v>924</v>
      </c>
      <c r="I213" s="102" t="s">
        <v>919</v>
      </c>
      <c r="J213" s="102" t="s">
        <v>259</v>
      </c>
      <c r="K213" s="103">
        <v>6.34</v>
      </c>
      <c r="L213" s="102" t="s">
        <v>110</v>
      </c>
      <c r="M213" s="104">
        <v>7.8799999999999995E-2</v>
      </c>
      <c r="N213" s="104">
        <v>7.5200000000000003E-2</v>
      </c>
      <c r="O213" s="103">
        <v>1000</v>
      </c>
      <c r="P213" s="103">
        <v>103.50825</v>
      </c>
      <c r="Q213" s="103">
        <v>0</v>
      </c>
      <c r="R213" s="103">
        <v>4.0701514065</v>
      </c>
      <c r="S213" s="104">
        <v>0</v>
      </c>
      <c r="T213" s="104">
        <f t="shared" si="4"/>
        <v>2.8016643430688255E-4</v>
      </c>
      <c r="U213" s="104">
        <f>R213/'סכום נכסי הקרן'!$C$42</f>
        <v>7.4101410262871678E-6</v>
      </c>
    </row>
    <row r="214" spans="2:21" s="99" customFormat="1">
      <c r="B214" s="98" t="s">
        <v>287</v>
      </c>
      <c r="K214" s="100">
        <v>4.8099999999999996</v>
      </c>
      <c r="N214" s="101">
        <v>7.3200000000000001E-2</v>
      </c>
      <c r="O214" s="100">
        <v>230000</v>
      </c>
      <c r="Q214" s="100">
        <v>0.74559375000000006</v>
      </c>
      <c r="R214" s="100">
        <v>746.36249090249999</v>
      </c>
      <c r="T214" s="101">
        <f t="shared" si="4"/>
        <v>5.1375415038029372E-2</v>
      </c>
      <c r="U214" s="101">
        <f>R214/'סכום נכסי הקרן'!$C$42</f>
        <v>1.3588318374314261E-3</v>
      </c>
    </row>
    <row r="215" spans="2:21" s="99" customFormat="1">
      <c r="B215" s="102" t="s">
        <v>937</v>
      </c>
      <c r="C215" s="102" t="s">
        <v>938</v>
      </c>
      <c r="D215" s="102" t="s">
        <v>123</v>
      </c>
      <c r="E215" s="102" t="s">
        <v>912</v>
      </c>
      <c r="F215" s="102" t="s">
        <v>939</v>
      </c>
      <c r="G215" s="102" t="s">
        <v>940</v>
      </c>
      <c r="H215" s="102" t="s">
        <v>941</v>
      </c>
      <c r="I215" s="102" t="s">
        <v>919</v>
      </c>
      <c r="J215" s="102" t="s">
        <v>776</v>
      </c>
      <c r="K215" s="103">
        <v>3.88</v>
      </c>
      <c r="L215" s="102" t="s">
        <v>106</v>
      </c>
      <c r="M215" s="104">
        <v>4.3799999999999999E-2</v>
      </c>
      <c r="N215" s="104">
        <v>4.4400000000000002E-2</v>
      </c>
      <c r="O215" s="103">
        <v>5000</v>
      </c>
      <c r="P215" s="103">
        <v>100.755388</v>
      </c>
      <c r="Q215" s="103">
        <v>0</v>
      </c>
      <c r="R215" s="103">
        <v>18.211536380999998</v>
      </c>
      <c r="S215" s="104">
        <v>0</v>
      </c>
      <c r="T215" s="104">
        <f t="shared" si="4"/>
        <v>1.2535801992443246E-3</v>
      </c>
      <c r="U215" s="104">
        <f>R215/'סכום נכסי הקרן'!$C$42</f>
        <v>3.3156027727385091E-5</v>
      </c>
    </row>
    <row r="216" spans="2:21" s="99" customFormat="1">
      <c r="B216" s="102" t="s">
        <v>942</v>
      </c>
      <c r="C216" s="102" t="s">
        <v>943</v>
      </c>
      <c r="D216" s="102" t="s">
        <v>123</v>
      </c>
      <c r="E216" s="102" t="s">
        <v>912</v>
      </c>
      <c r="F216" s="102" t="s">
        <v>944</v>
      </c>
      <c r="G216" s="102" t="s">
        <v>945</v>
      </c>
      <c r="H216" s="102" t="s">
        <v>946</v>
      </c>
      <c r="I216" s="102" t="s">
        <v>278</v>
      </c>
      <c r="J216" s="102" t="s">
        <v>795</v>
      </c>
      <c r="K216" s="103">
        <v>4.21</v>
      </c>
      <c r="L216" s="102" t="s">
        <v>106</v>
      </c>
      <c r="M216" s="104">
        <v>4.5499999999999999E-2</v>
      </c>
      <c r="N216" s="104">
        <v>4.2700000000000002E-2</v>
      </c>
      <c r="O216" s="103">
        <v>5000</v>
      </c>
      <c r="P216" s="103">
        <v>102.867666</v>
      </c>
      <c r="Q216" s="103">
        <v>0</v>
      </c>
      <c r="R216" s="103">
        <v>18.593330629499999</v>
      </c>
      <c r="S216" s="104">
        <v>0</v>
      </c>
      <c r="T216" s="104">
        <f t="shared" si="4"/>
        <v>1.2798607776695638E-3</v>
      </c>
      <c r="U216" s="104">
        <f>R216/'סכום נכסי הקרן'!$C$42</f>
        <v>3.3851124528917389E-5</v>
      </c>
    </row>
    <row r="217" spans="2:21" s="99" customFormat="1">
      <c r="B217" s="102" t="s">
        <v>947</v>
      </c>
      <c r="C217" s="102" t="s">
        <v>948</v>
      </c>
      <c r="D217" s="102" t="s">
        <v>123</v>
      </c>
      <c r="E217" s="102" t="s">
        <v>912</v>
      </c>
      <c r="F217" s="102" t="s">
        <v>949</v>
      </c>
      <c r="G217" s="102" t="s">
        <v>950</v>
      </c>
      <c r="H217" s="102" t="s">
        <v>915</v>
      </c>
      <c r="I217" s="102" t="s">
        <v>278</v>
      </c>
      <c r="J217" s="102" t="s">
        <v>951</v>
      </c>
      <c r="K217" s="103">
        <v>9.91</v>
      </c>
      <c r="L217" s="102" t="s">
        <v>106</v>
      </c>
      <c r="M217" s="104">
        <v>2.9000000000000001E-2</v>
      </c>
      <c r="N217" s="104">
        <v>4.9399999999999999E-2</v>
      </c>
      <c r="O217" s="103">
        <v>5000</v>
      </c>
      <c r="P217" s="103">
        <v>82.453834000000001</v>
      </c>
      <c r="Q217" s="103">
        <v>0</v>
      </c>
      <c r="R217" s="103">
        <v>14.9035304955</v>
      </c>
      <c r="S217" s="104">
        <v>0</v>
      </c>
      <c r="T217" s="104">
        <f t="shared" si="4"/>
        <v>1.0258755953992105E-3</v>
      </c>
      <c r="U217" s="104">
        <f>R217/'סכום נכסי הקרן'!$C$42</f>
        <v>2.7133453213769647E-5</v>
      </c>
    </row>
    <row r="218" spans="2:21" s="99" customFormat="1">
      <c r="B218" s="102" t="s">
        <v>952</v>
      </c>
      <c r="C218" s="102" t="s">
        <v>953</v>
      </c>
      <c r="D218" s="102" t="s">
        <v>123</v>
      </c>
      <c r="E218" s="102" t="s">
        <v>912</v>
      </c>
      <c r="F218" s="102" t="s">
        <v>954</v>
      </c>
      <c r="G218" s="102" t="s">
        <v>945</v>
      </c>
      <c r="H218" s="102" t="s">
        <v>955</v>
      </c>
      <c r="I218" s="102" t="s">
        <v>919</v>
      </c>
      <c r="J218" s="102" t="s">
        <v>956</v>
      </c>
      <c r="K218" s="103">
        <v>6.33</v>
      </c>
      <c r="L218" s="102" t="s">
        <v>106</v>
      </c>
      <c r="M218" s="104">
        <v>2.7E-2</v>
      </c>
      <c r="N218" s="104">
        <v>4.9000000000000002E-2</v>
      </c>
      <c r="O218" s="103">
        <v>5000</v>
      </c>
      <c r="P218" s="103">
        <v>87.627499999999998</v>
      </c>
      <c r="Q218" s="103">
        <v>0</v>
      </c>
      <c r="R218" s="103">
        <v>15.838670625000001</v>
      </c>
      <c r="S218" s="104">
        <v>0</v>
      </c>
      <c r="T218" s="104">
        <f t="shared" si="4"/>
        <v>1.0902454061244057E-3</v>
      </c>
      <c r="U218" s="104">
        <f>R218/'סכום נכסי הקרן'!$C$42</f>
        <v>2.8835974704215693E-5</v>
      </c>
    </row>
    <row r="219" spans="2:21" s="99" customFormat="1">
      <c r="B219" s="102" t="s">
        <v>957</v>
      </c>
      <c r="C219" s="102" t="s">
        <v>958</v>
      </c>
      <c r="D219" s="102" t="s">
        <v>123</v>
      </c>
      <c r="E219" s="102" t="s">
        <v>912</v>
      </c>
      <c r="F219" s="102" t="s">
        <v>959</v>
      </c>
      <c r="G219" s="102" t="s">
        <v>960</v>
      </c>
      <c r="H219" s="102" t="s">
        <v>955</v>
      </c>
      <c r="I219" s="102" t="s">
        <v>919</v>
      </c>
      <c r="J219" s="102" t="s">
        <v>961</v>
      </c>
      <c r="K219" s="103">
        <v>6.35</v>
      </c>
      <c r="L219" s="102" t="s">
        <v>106</v>
      </c>
      <c r="M219" s="104">
        <v>3.5999999999999997E-2</v>
      </c>
      <c r="N219" s="104">
        <v>4.5699999999999998E-2</v>
      </c>
      <c r="O219" s="103">
        <v>5000</v>
      </c>
      <c r="P219" s="103">
        <v>95.533000000000001</v>
      </c>
      <c r="Q219" s="103">
        <v>0</v>
      </c>
      <c r="R219" s="103">
        <v>17.267589749999999</v>
      </c>
      <c r="S219" s="104">
        <v>0</v>
      </c>
      <c r="T219" s="104">
        <f t="shared" si="4"/>
        <v>1.1886041982629065E-3</v>
      </c>
      <c r="U219" s="104">
        <f>R219/'סכום נכסי הקרן'!$C$42</f>
        <v>3.143747306973082E-5</v>
      </c>
    </row>
    <row r="220" spans="2:21" s="99" customFormat="1">
      <c r="B220" s="102" t="s">
        <v>962</v>
      </c>
      <c r="C220" s="102" t="s">
        <v>963</v>
      </c>
      <c r="D220" s="102" t="s">
        <v>123</v>
      </c>
      <c r="E220" s="102" t="s">
        <v>912</v>
      </c>
      <c r="F220" s="102" t="s">
        <v>964</v>
      </c>
      <c r="G220" s="102" t="s">
        <v>965</v>
      </c>
      <c r="H220" s="102" t="s">
        <v>955</v>
      </c>
      <c r="I220" s="102" t="s">
        <v>919</v>
      </c>
      <c r="J220" s="102" t="s">
        <v>573</v>
      </c>
      <c r="K220" s="103">
        <v>5.83</v>
      </c>
      <c r="L220" s="102" t="s">
        <v>106</v>
      </c>
      <c r="M220" s="104">
        <v>4.02E-2</v>
      </c>
      <c r="N220" s="104">
        <v>4.8300000000000003E-2</v>
      </c>
      <c r="O220" s="103">
        <v>5000</v>
      </c>
      <c r="P220" s="103">
        <v>97.004199999999997</v>
      </c>
      <c r="Q220" s="103">
        <v>0</v>
      </c>
      <c r="R220" s="103">
        <v>17.53350915</v>
      </c>
      <c r="S220" s="104">
        <v>0</v>
      </c>
      <c r="T220" s="104">
        <f t="shared" si="4"/>
        <v>1.2069086008932477E-3</v>
      </c>
      <c r="U220" s="104">
        <f>R220/'סכום נכסי הקרן'!$C$42</f>
        <v>3.1921607456593878E-5</v>
      </c>
    </row>
    <row r="221" spans="2:21" s="99" customFormat="1">
      <c r="B221" s="102" t="s">
        <v>966</v>
      </c>
      <c r="C221" s="102" t="s">
        <v>967</v>
      </c>
      <c r="D221" s="102" t="s">
        <v>123</v>
      </c>
      <c r="E221" s="102" t="s">
        <v>912</v>
      </c>
      <c r="F221" s="102" t="s">
        <v>968</v>
      </c>
      <c r="G221" s="102" t="s">
        <v>929</v>
      </c>
      <c r="H221" s="102" t="s">
        <v>969</v>
      </c>
      <c r="I221" s="102" t="s">
        <v>919</v>
      </c>
      <c r="J221" s="102" t="s">
        <v>573</v>
      </c>
      <c r="K221" s="103">
        <v>5.04</v>
      </c>
      <c r="L221" s="102" t="s">
        <v>106</v>
      </c>
      <c r="M221" s="104">
        <v>4.3799999999999999E-2</v>
      </c>
      <c r="N221" s="104">
        <v>5.1499999999999997E-2</v>
      </c>
      <c r="O221" s="103">
        <v>5000</v>
      </c>
      <c r="P221" s="103">
        <v>97.755042000000003</v>
      </c>
      <c r="Q221" s="103">
        <v>0</v>
      </c>
      <c r="R221" s="103">
        <v>17.669223841499999</v>
      </c>
      <c r="S221" s="104">
        <v>0</v>
      </c>
      <c r="T221" s="104">
        <f t="shared" si="4"/>
        <v>1.2162504403982577E-3</v>
      </c>
      <c r="U221" s="104">
        <f>R221/'סכום נכסי הקרן'!$C$42</f>
        <v>3.2168690403372717E-5</v>
      </c>
    </row>
    <row r="222" spans="2:21" s="99" customFormat="1">
      <c r="B222" s="102" t="s">
        <v>970</v>
      </c>
      <c r="C222" s="102" t="s">
        <v>971</v>
      </c>
      <c r="D222" s="102" t="s">
        <v>123</v>
      </c>
      <c r="E222" s="102" t="s">
        <v>912</v>
      </c>
      <c r="F222" s="102" t="s">
        <v>972</v>
      </c>
      <c r="G222" s="102" t="s">
        <v>973</v>
      </c>
      <c r="H222" s="102" t="s">
        <v>969</v>
      </c>
      <c r="I222" s="102" t="s">
        <v>919</v>
      </c>
      <c r="J222" s="102" t="s">
        <v>573</v>
      </c>
      <c r="K222" s="103">
        <v>6.11</v>
      </c>
      <c r="L222" s="102" t="s">
        <v>106</v>
      </c>
      <c r="M222" s="104">
        <v>4.2500000000000003E-2</v>
      </c>
      <c r="N222" s="104">
        <v>4.7600000000000003E-2</v>
      </c>
      <c r="O222" s="103">
        <v>5000</v>
      </c>
      <c r="P222" s="103">
        <v>98.832750000000004</v>
      </c>
      <c r="Q222" s="103">
        <v>0</v>
      </c>
      <c r="R222" s="103">
        <v>17.864019562500001</v>
      </c>
      <c r="S222" s="104">
        <v>0</v>
      </c>
      <c r="T222" s="104">
        <f t="shared" si="4"/>
        <v>1.2296590871831543E-3</v>
      </c>
      <c r="U222" s="104">
        <f>R222/'סכום נכסי הקרן'!$C$42</f>
        <v>3.2523336611772263E-5</v>
      </c>
    </row>
    <row r="223" spans="2:21" s="99" customFormat="1">
      <c r="B223" s="102" t="s">
        <v>974</v>
      </c>
      <c r="C223" s="102" t="s">
        <v>975</v>
      </c>
      <c r="D223" s="102" t="s">
        <v>123</v>
      </c>
      <c r="E223" s="102" t="s">
        <v>912</v>
      </c>
      <c r="F223" s="102" t="s">
        <v>976</v>
      </c>
      <c r="G223" s="102" t="s">
        <v>960</v>
      </c>
      <c r="H223" s="102" t="s">
        <v>969</v>
      </c>
      <c r="I223" s="102" t="s">
        <v>919</v>
      </c>
      <c r="J223" s="102" t="s">
        <v>956</v>
      </c>
      <c r="K223" s="103">
        <v>6.07</v>
      </c>
      <c r="L223" s="102" t="s">
        <v>106</v>
      </c>
      <c r="M223" s="104">
        <v>3.7499999999999999E-2</v>
      </c>
      <c r="N223" s="104">
        <v>5.0700000000000002E-2</v>
      </c>
      <c r="O223" s="103">
        <v>5000</v>
      </c>
      <c r="P223" s="103">
        <v>94.506</v>
      </c>
      <c r="Q223" s="103">
        <v>0.33890625000000002</v>
      </c>
      <c r="R223" s="103">
        <v>17.420865750000001</v>
      </c>
      <c r="S223" s="104">
        <v>0</v>
      </c>
      <c r="T223" s="104">
        <f t="shared" si="4"/>
        <v>1.199154859920417E-3</v>
      </c>
      <c r="U223" s="104">
        <f>R223/'סכום נכסי הקרן'!$C$42</f>
        <v>3.1716528235622526E-5</v>
      </c>
    </row>
    <row r="224" spans="2:21" s="99" customFormat="1">
      <c r="B224" s="102" t="s">
        <v>977</v>
      </c>
      <c r="C224" s="102" t="s">
        <v>978</v>
      </c>
      <c r="D224" s="102" t="s">
        <v>123</v>
      </c>
      <c r="E224" s="102" t="s">
        <v>912</v>
      </c>
      <c r="F224" s="102" t="s">
        <v>979</v>
      </c>
      <c r="G224" s="102" t="s">
        <v>980</v>
      </c>
      <c r="H224" s="102" t="s">
        <v>969</v>
      </c>
      <c r="I224" s="102" t="s">
        <v>919</v>
      </c>
      <c r="J224" s="102" t="s">
        <v>961</v>
      </c>
      <c r="K224" s="103">
        <v>4.2699999999999996</v>
      </c>
      <c r="L224" s="102" t="s">
        <v>106</v>
      </c>
      <c r="M224" s="104">
        <v>3.2500000000000001E-2</v>
      </c>
      <c r="N224" s="104">
        <v>4.7800000000000002E-2</v>
      </c>
      <c r="O224" s="103">
        <v>5000</v>
      </c>
      <c r="P224" s="103">
        <v>95.114750000000001</v>
      </c>
      <c r="Q224" s="103">
        <v>0</v>
      </c>
      <c r="R224" s="103">
        <v>17.191991062500001</v>
      </c>
      <c r="S224" s="104">
        <v>0</v>
      </c>
      <c r="T224" s="104">
        <f t="shared" si="4"/>
        <v>1.1834004078876074E-3</v>
      </c>
      <c r="U224" s="104">
        <f>R224/'סכום נכסי הקרן'!$C$42</f>
        <v>3.1299837665091438E-5</v>
      </c>
    </row>
    <row r="225" spans="2:21" s="99" customFormat="1">
      <c r="B225" s="102" t="s">
        <v>981</v>
      </c>
      <c r="C225" s="102" t="s">
        <v>982</v>
      </c>
      <c r="D225" s="102" t="s">
        <v>123</v>
      </c>
      <c r="E225" s="102" t="s">
        <v>912</v>
      </c>
      <c r="F225" s="102" t="s">
        <v>983</v>
      </c>
      <c r="G225" s="102" t="s">
        <v>965</v>
      </c>
      <c r="H225" s="102" t="s">
        <v>984</v>
      </c>
      <c r="I225" s="102" t="s">
        <v>919</v>
      </c>
      <c r="J225" s="102" t="s">
        <v>985</v>
      </c>
      <c r="K225" s="103">
        <v>7.1</v>
      </c>
      <c r="L225" s="102" t="s">
        <v>106</v>
      </c>
      <c r="M225" s="104">
        <v>2.4500000000000001E-2</v>
      </c>
      <c r="N225" s="104">
        <v>5.3800000000000001E-2</v>
      </c>
      <c r="O225" s="103">
        <v>30000</v>
      </c>
      <c r="P225" s="103">
        <v>82.042249999999996</v>
      </c>
      <c r="Q225" s="103">
        <v>0</v>
      </c>
      <c r="R225" s="103">
        <v>88.974820124999994</v>
      </c>
      <c r="S225" s="104">
        <v>0</v>
      </c>
      <c r="T225" s="104">
        <f t="shared" si="4"/>
        <v>6.1245284530958895E-3</v>
      </c>
      <c r="U225" s="104">
        <f>R225/'סכום נכסי הקרן'!$C$42</f>
        <v>1.6198806851800679E-4</v>
      </c>
    </row>
    <row r="226" spans="2:21" s="99" customFormat="1">
      <c r="B226" s="102" t="s">
        <v>986</v>
      </c>
      <c r="C226" s="102" t="s">
        <v>987</v>
      </c>
      <c r="D226" s="102" t="s">
        <v>988</v>
      </c>
      <c r="E226" s="102" t="s">
        <v>912</v>
      </c>
      <c r="F226" s="102" t="s">
        <v>989</v>
      </c>
      <c r="G226" s="102" t="s">
        <v>990</v>
      </c>
      <c r="H226" s="102" t="s">
        <v>984</v>
      </c>
      <c r="I226" s="102" t="s">
        <v>919</v>
      </c>
      <c r="J226" s="102" t="s">
        <v>991</v>
      </c>
      <c r="K226" s="103">
        <v>4.76</v>
      </c>
      <c r="L226" s="102" t="s">
        <v>110</v>
      </c>
      <c r="M226" s="104">
        <v>1.6299999999999999E-2</v>
      </c>
      <c r="N226" s="104">
        <v>9.1499999999999998E-2</v>
      </c>
      <c r="O226" s="103">
        <v>5000</v>
      </c>
      <c r="P226" s="103">
        <v>71.128249999999994</v>
      </c>
      <c r="Q226" s="103">
        <v>0</v>
      </c>
      <c r="R226" s="103">
        <v>13.984525232499999</v>
      </c>
      <c r="S226" s="104">
        <v>0</v>
      </c>
      <c r="T226" s="104">
        <f t="shared" si="4"/>
        <v>9.626164185457932E-4</v>
      </c>
      <c r="U226" s="104">
        <f>R226/'סכום נכסי הקרן'!$C$42</f>
        <v>2.5460306953938948E-5</v>
      </c>
    </row>
    <row r="227" spans="2:21" s="99" customFormat="1">
      <c r="B227" s="102" t="s">
        <v>992</v>
      </c>
      <c r="C227" s="102" t="s">
        <v>993</v>
      </c>
      <c r="D227" s="102" t="s">
        <v>123</v>
      </c>
      <c r="E227" s="102" t="s">
        <v>912</v>
      </c>
      <c r="F227" s="102" t="s">
        <v>994</v>
      </c>
      <c r="G227" s="102" t="s">
        <v>923</v>
      </c>
      <c r="H227" s="102" t="s">
        <v>984</v>
      </c>
      <c r="I227" s="102" t="s">
        <v>919</v>
      </c>
      <c r="J227" s="102" t="s">
        <v>479</v>
      </c>
      <c r="K227" s="103">
        <v>6.23</v>
      </c>
      <c r="L227" s="102" t="s">
        <v>106</v>
      </c>
      <c r="M227" s="104">
        <v>4.4999999999999998E-2</v>
      </c>
      <c r="N227" s="104">
        <v>6.5299999999999997E-2</v>
      </c>
      <c r="O227" s="103">
        <v>5000</v>
      </c>
      <c r="P227" s="103">
        <v>90.646000000000001</v>
      </c>
      <c r="Q227" s="103">
        <v>0.40668749999999998</v>
      </c>
      <c r="R227" s="103">
        <v>16.790952000000001</v>
      </c>
      <c r="S227" s="104">
        <v>0</v>
      </c>
      <c r="T227" s="104">
        <f t="shared" si="4"/>
        <v>1.155795124217087E-3</v>
      </c>
      <c r="U227" s="104">
        <f>R227/'סכום נכסי הקרן'!$C$42</f>
        <v>3.0569703644664302E-5</v>
      </c>
    </row>
    <row r="228" spans="2:21" s="99" customFormat="1">
      <c r="B228" s="102" t="s">
        <v>995</v>
      </c>
      <c r="C228" s="102" t="s">
        <v>996</v>
      </c>
      <c r="D228" s="102" t="s">
        <v>123</v>
      </c>
      <c r="E228" s="102" t="s">
        <v>912</v>
      </c>
      <c r="F228" s="102" t="s">
        <v>997</v>
      </c>
      <c r="G228" s="102" t="s">
        <v>945</v>
      </c>
      <c r="H228" s="102" t="s">
        <v>998</v>
      </c>
      <c r="I228" s="102" t="s">
        <v>278</v>
      </c>
      <c r="J228" s="102" t="s">
        <v>554</v>
      </c>
      <c r="K228" s="103">
        <v>7.56</v>
      </c>
      <c r="L228" s="102" t="s">
        <v>106</v>
      </c>
      <c r="M228" s="104">
        <v>3.15E-2</v>
      </c>
      <c r="N228" s="104">
        <v>5.8700000000000002E-2</v>
      </c>
      <c r="O228" s="103">
        <v>10000</v>
      </c>
      <c r="P228" s="103">
        <v>82.652249999999995</v>
      </c>
      <c r="Q228" s="103">
        <v>0</v>
      </c>
      <c r="R228" s="103">
        <v>29.878788374999999</v>
      </c>
      <c r="S228" s="104">
        <v>0</v>
      </c>
      <c r="T228" s="104">
        <f t="shared" si="4"/>
        <v>2.0566885023159602E-3</v>
      </c>
      <c r="U228" s="104">
        <f>R228/'סכום נכסי הקרן'!$C$42</f>
        <v>5.4397493714792994E-5</v>
      </c>
    </row>
    <row r="229" spans="2:21" s="99" customFormat="1">
      <c r="B229" s="102" t="s">
        <v>999</v>
      </c>
      <c r="C229" s="102" t="s">
        <v>1000</v>
      </c>
      <c r="D229" s="102" t="s">
        <v>123</v>
      </c>
      <c r="E229" s="102" t="s">
        <v>912</v>
      </c>
      <c r="F229" s="102" t="s">
        <v>1001</v>
      </c>
      <c r="G229" s="102" t="s">
        <v>940</v>
      </c>
      <c r="H229" s="102" t="s">
        <v>984</v>
      </c>
      <c r="I229" s="102" t="s">
        <v>919</v>
      </c>
      <c r="J229" s="102" t="s">
        <v>956</v>
      </c>
      <c r="K229" s="103">
        <v>5.33</v>
      </c>
      <c r="L229" s="102" t="s">
        <v>106</v>
      </c>
      <c r="M229" s="104">
        <v>4.5999999999999999E-2</v>
      </c>
      <c r="N229" s="104">
        <v>5.1499999999999997E-2</v>
      </c>
      <c r="O229" s="103">
        <v>5000</v>
      </c>
      <c r="P229" s="103">
        <v>99.041777999999994</v>
      </c>
      <c r="Q229" s="103">
        <v>0</v>
      </c>
      <c r="R229" s="103">
        <v>17.9018013735</v>
      </c>
      <c r="S229" s="104">
        <v>0</v>
      </c>
      <c r="T229" s="104">
        <f t="shared" si="4"/>
        <v>1.2322597755144585E-3</v>
      </c>
      <c r="U229" s="104">
        <f>R229/'סכום נכסי הקרן'!$C$42</f>
        <v>3.259212239386661E-5</v>
      </c>
    </row>
    <row r="230" spans="2:21" s="99" customFormat="1">
      <c r="B230" s="102" t="s">
        <v>1002</v>
      </c>
      <c r="C230" s="102" t="s">
        <v>1003</v>
      </c>
      <c r="D230" s="102" t="s">
        <v>123</v>
      </c>
      <c r="E230" s="102" t="s">
        <v>912</v>
      </c>
      <c r="F230" s="102" t="s">
        <v>1004</v>
      </c>
      <c r="G230" s="102" t="s">
        <v>929</v>
      </c>
      <c r="H230" s="102" t="s">
        <v>984</v>
      </c>
      <c r="I230" s="102" t="s">
        <v>919</v>
      </c>
      <c r="J230" s="102" t="s">
        <v>1005</v>
      </c>
      <c r="K230" s="103">
        <v>4.01</v>
      </c>
      <c r="L230" s="102" t="s">
        <v>106</v>
      </c>
      <c r="M230" s="104">
        <v>2.3E-2</v>
      </c>
      <c r="N230" s="104">
        <v>5.6399999999999999E-2</v>
      </c>
      <c r="O230" s="103">
        <v>20000</v>
      </c>
      <c r="P230" s="103">
        <v>88.463110999999998</v>
      </c>
      <c r="Q230" s="103">
        <v>0</v>
      </c>
      <c r="R230" s="103">
        <v>63.958829252999998</v>
      </c>
      <c r="S230" s="104">
        <v>0</v>
      </c>
      <c r="T230" s="104">
        <f t="shared" si="4"/>
        <v>4.4025677043952353E-3</v>
      </c>
      <c r="U230" s="104">
        <f>R230/'סכום נכסי הקרן'!$C$42</f>
        <v>1.1644381186509828E-4</v>
      </c>
    </row>
    <row r="231" spans="2:21" s="99" customFormat="1">
      <c r="B231" s="102" t="s">
        <v>1006</v>
      </c>
      <c r="C231" s="102" t="s">
        <v>1007</v>
      </c>
      <c r="D231" s="102" t="s">
        <v>123</v>
      </c>
      <c r="E231" s="102" t="s">
        <v>912</v>
      </c>
      <c r="F231" s="102" t="s">
        <v>1008</v>
      </c>
      <c r="G231" s="102" t="s">
        <v>923</v>
      </c>
      <c r="H231" s="102" t="s">
        <v>924</v>
      </c>
      <c r="I231" s="102" t="s">
        <v>919</v>
      </c>
      <c r="J231" s="102" t="s">
        <v>1009</v>
      </c>
      <c r="K231" s="103">
        <v>0.99</v>
      </c>
      <c r="L231" s="102" t="s">
        <v>106</v>
      </c>
      <c r="M231" s="104">
        <v>4.4999999999999998E-2</v>
      </c>
      <c r="N231" s="104">
        <v>7.46E-2</v>
      </c>
      <c r="O231" s="103">
        <v>5000</v>
      </c>
      <c r="P231" s="103">
        <v>97.320999999999998</v>
      </c>
      <c r="Q231" s="103">
        <v>0</v>
      </c>
      <c r="R231" s="103">
        <v>17.590770750000001</v>
      </c>
      <c r="S231" s="104">
        <v>0</v>
      </c>
      <c r="T231" s="104">
        <f t="shared" si="4"/>
        <v>1.2108501688332233E-3</v>
      </c>
      <c r="U231" s="104">
        <f>R231/'סכום נכסי הקרן'!$C$42</f>
        <v>3.2025858254417567E-5</v>
      </c>
    </row>
    <row r="232" spans="2:21" s="99" customFormat="1">
      <c r="B232" s="102" t="s">
        <v>1010</v>
      </c>
      <c r="C232" s="102" t="s">
        <v>1011</v>
      </c>
      <c r="D232" s="102" t="s">
        <v>123</v>
      </c>
      <c r="E232" s="102" t="s">
        <v>912</v>
      </c>
      <c r="F232" s="102" t="s">
        <v>1012</v>
      </c>
      <c r="G232" s="102" t="s">
        <v>929</v>
      </c>
      <c r="H232" s="102" t="s">
        <v>924</v>
      </c>
      <c r="I232" s="102" t="s">
        <v>919</v>
      </c>
      <c r="J232" s="102" t="s">
        <v>544</v>
      </c>
      <c r="K232" s="103">
        <v>2.8</v>
      </c>
      <c r="L232" s="102" t="s">
        <v>106</v>
      </c>
      <c r="M232" s="104">
        <v>4.3799999999999999E-2</v>
      </c>
      <c r="N232" s="104">
        <v>6.3600000000000004E-2</v>
      </c>
      <c r="O232" s="103">
        <v>10000</v>
      </c>
      <c r="P232" s="103">
        <v>95.139291999999998</v>
      </c>
      <c r="Q232" s="103">
        <v>0</v>
      </c>
      <c r="R232" s="103">
        <v>34.392854057999998</v>
      </c>
      <c r="S232" s="104">
        <v>0</v>
      </c>
      <c r="T232" s="104">
        <f t="shared" si="4"/>
        <v>2.3674115099695508E-3</v>
      </c>
      <c r="U232" s="104">
        <f>R232/'סכום נכסי הקרן'!$C$42</f>
        <v>6.2615827622355776E-5</v>
      </c>
    </row>
    <row r="233" spans="2:21" s="99" customFormat="1">
      <c r="B233" s="102" t="s">
        <v>1013</v>
      </c>
      <c r="C233" s="102" t="s">
        <v>1014</v>
      </c>
      <c r="D233" s="102" t="s">
        <v>123</v>
      </c>
      <c r="E233" s="102" t="s">
        <v>912</v>
      </c>
      <c r="F233" s="102" t="s">
        <v>1015</v>
      </c>
      <c r="G233" s="102" t="s">
        <v>1016</v>
      </c>
      <c r="H233" s="102" t="s">
        <v>1017</v>
      </c>
      <c r="I233" s="102" t="s">
        <v>278</v>
      </c>
      <c r="J233" s="102" t="s">
        <v>887</v>
      </c>
      <c r="K233" s="103">
        <v>4.13</v>
      </c>
      <c r="L233" s="102" t="s">
        <v>110</v>
      </c>
      <c r="M233" s="104">
        <v>2.63E-2</v>
      </c>
      <c r="N233" s="104">
        <v>0.1053</v>
      </c>
      <c r="O233" s="103">
        <v>30000</v>
      </c>
      <c r="P233" s="103">
        <v>74.517791666666668</v>
      </c>
      <c r="Q233" s="103">
        <v>0</v>
      </c>
      <c r="R233" s="103">
        <v>87.905658117499996</v>
      </c>
      <c r="S233" s="104">
        <v>1E-4</v>
      </c>
      <c r="T233" s="104">
        <f t="shared" si="4"/>
        <v>6.0509333266690708E-3</v>
      </c>
      <c r="U233" s="104">
        <f>R233/'סכום נכסי הקרן'!$C$42</f>
        <v>1.6004154602676214E-4</v>
      </c>
    </row>
    <row r="234" spans="2:21" s="99" customFormat="1">
      <c r="B234" s="102" t="s">
        <v>1018</v>
      </c>
      <c r="C234" s="102" t="s">
        <v>1019</v>
      </c>
      <c r="D234" s="102" t="s">
        <v>123</v>
      </c>
      <c r="E234" s="102" t="s">
        <v>912</v>
      </c>
      <c r="F234" s="102" t="s">
        <v>1020</v>
      </c>
      <c r="G234" s="102" t="s">
        <v>1021</v>
      </c>
      <c r="H234" s="102" t="s">
        <v>1017</v>
      </c>
      <c r="I234" s="102" t="s">
        <v>278</v>
      </c>
      <c r="J234" s="102" t="s">
        <v>1022</v>
      </c>
      <c r="K234" s="103">
        <v>7.17</v>
      </c>
      <c r="L234" s="102" t="s">
        <v>106</v>
      </c>
      <c r="M234" s="104">
        <v>4.4999999999999998E-2</v>
      </c>
      <c r="N234" s="104">
        <v>7.7299999999999994E-2</v>
      </c>
      <c r="O234" s="103">
        <v>10000</v>
      </c>
      <c r="P234" s="103">
        <v>80.820499999999996</v>
      </c>
      <c r="Q234" s="103">
        <v>0</v>
      </c>
      <c r="R234" s="103">
        <v>29.216610750000001</v>
      </c>
      <c r="S234" s="104">
        <v>0</v>
      </c>
      <c r="T234" s="104">
        <f t="shared" si="4"/>
        <v>2.0111079021009962E-3</v>
      </c>
      <c r="U234" s="104">
        <f>R234/'סכום נכסי הקרן'!$C$42</f>
        <v>5.3191929327712521E-5</v>
      </c>
    </row>
    <row r="235" spans="2:21" s="99" customFormat="1">
      <c r="B235" s="102" t="s">
        <v>1023</v>
      </c>
      <c r="C235" s="102" t="s">
        <v>1024</v>
      </c>
      <c r="D235" s="102" t="s">
        <v>123</v>
      </c>
      <c r="E235" s="102" t="s">
        <v>912</v>
      </c>
      <c r="F235" s="102" t="s">
        <v>1025</v>
      </c>
      <c r="G235" s="102" t="s">
        <v>923</v>
      </c>
      <c r="H235" s="102" t="s">
        <v>1026</v>
      </c>
      <c r="I235" s="102" t="s">
        <v>919</v>
      </c>
      <c r="J235" s="102" t="s">
        <v>1027</v>
      </c>
      <c r="K235" s="103">
        <v>3.52</v>
      </c>
      <c r="L235" s="102" t="s">
        <v>106</v>
      </c>
      <c r="M235" s="104">
        <v>6.5000000000000002E-2</v>
      </c>
      <c r="N235" s="104">
        <v>9.4E-2</v>
      </c>
      <c r="O235" s="103">
        <v>20000</v>
      </c>
      <c r="P235" s="103">
        <v>93.691333499999999</v>
      </c>
      <c r="Q235" s="103">
        <v>0</v>
      </c>
      <c r="R235" s="103">
        <v>67.738834120500002</v>
      </c>
      <c r="S235" s="104">
        <v>0</v>
      </c>
      <c r="T235" s="104">
        <f t="shared" si="4"/>
        <v>4.6627620754692133E-3</v>
      </c>
      <c r="U235" s="104">
        <f>R235/'סכום נכסי הקרן'!$C$42</f>
        <v>1.2332571043611817E-4</v>
      </c>
    </row>
    <row r="236" spans="2:21" s="99" customFormat="1">
      <c r="B236" s="102" t="s">
        <v>1028</v>
      </c>
      <c r="C236" s="102" t="s">
        <v>1029</v>
      </c>
      <c r="D236" s="102" t="s">
        <v>123</v>
      </c>
      <c r="E236" s="102" t="s">
        <v>912</v>
      </c>
      <c r="F236" s="102" t="s">
        <v>1030</v>
      </c>
      <c r="G236" s="102" t="s">
        <v>923</v>
      </c>
      <c r="H236" s="102" t="s">
        <v>1031</v>
      </c>
      <c r="I236" s="102" t="s">
        <v>278</v>
      </c>
      <c r="J236" s="102" t="s">
        <v>859</v>
      </c>
      <c r="K236" s="103">
        <v>2.86</v>
      </c>
      <c r="L236" s="102" t="s">
        <v>106</v>
      </c>
      <c r="M236" s="104">
        <v>0.09</v>
      </c>
      <c r="N236" s="104">
        <v>0.1095</v>
      </c>
      <c r="O236" s="103">
        <v>30000</v>
      </c>
      <c r="P236" s="103">
        <v>97.311000000000007</v>
      </c>
      <c r="Q236" s="103">
        <v>0</v>
      </c>
      <c r="R236" s="103">
        <v>105.53377949999999</v>
      </c>
      <c r="S236" s="104">
        <v>0</v>
      </c>
      <c r="T236" s="104">
        <f t="shared" si="4"/>
        <v>7.2643545039197989E-3</v>
      </c>
      <c r="U236" s="104">
        <f>R236/'סכום נכסי הקרן'!$C$42</f>
        <v>1.9213540505722061E-4</v>
      </c>
    </row>
    <row r="237" spans="2:21" s="99" customFormat="1">
      <c r="B237" s="102" t="s">
        <v>227</v>
      </c>
    </row>
    <row r="238" spans="2:21" s="99" customFormat="1">
      <c r="B238" s="102" t="s">
        <v>280</v>
      </c>
    </row>
    <row r="239" spans="2:21" s="99" customFormat="1">
      <c r="B239" s="102" t="s">
        <v>281</v>
      </c>
    </row>
    <row r="240" spans="2:21" s="99" customFormat="1">
      <c r="B240" s="102" t="s">
        <v>282</v>
      </c>
    </row>
    <row r="241" spans="2:2" s="99" customFormat="1">
      <c r="B241" s="102" t="s">
        <v>283</v>
      </c>
    </row>
    <row r="242" spans="2:2" s="99" customFormat="1">
      <c r="B242" s="105"/>
    </row>
    <row r="243" spans="2:2" s="99" customFormat="1">
      <c r="B243" s="105"/>
    </row>
    <row r="244" spans="2:2" s="99" customFormat="1">
      <c r="B244" s="105"/>
    </row>
    <row r="245" spans="2:2" s="99" customFormat="1">
      <c r="B245" s="105"/>
    </row>
    <row r="246" spans="2:2" s="99" customFormat="1">
      <c r="B246" s="105"/>
    </row>
    <row r="247" spans="2:2" s="99" customFormat="1">
      <c r="B247" s="105"/>
    </row>
    <row r="248" spans="2:2" s="99" customFormat="1">
      <c r="B248" s="105"/>
    </row>
    <row r="249" spans="2:2" s="99" customFormat="1">
      <c r="B249" s="105"/>
    </row>
    <row r="250" spans="2:2" s="99" customFormat="1">
      <c r="B250" s="105"/>
    </row>
    <row r="251" spans="2:2" s="99" customFormat="1">
      <c r="B251" s="105"/>
    </row>
    <row r="252" spans="2:2" s="99" customFormat="1">
      <c r="B252" s="105"/>
    </row>
    <row r="253" spans="2:2" s="99" customFormat="1">
      <c r="B253" s="105"/>
    </row>
    <row r="254" spans="2:2" s="99" customFormat="1">
      <c r="B254" s="105"/>
    </row>
    <row r="255" spans="2:2" s="99" customFormat="1">
      <c r="B255" s="105"/>
    </row>
    <row r="256" spans="2:2" s="99" customFormat="1">
      <c r="B256" s="105"/>
    </row>
    <row r="257" spans="2:6" s="99" customFormat="1">
      <c r="B257" s="105"/>
    </row>
    <row r="258" spans="2:6" s="99" customFormat="1">
      <c r="B258" s="105"/>
    </row>
    <row r="259" spans="2:6" s="99" customFormat="1">
      <c r="B259" s="105"/>
    </row>
    <row r="260" spans="2:6" s="99" customFormat="1">
      <c r="B260" s="105"/>
    </row>
    <row r="261" spans="2:6" s="99" customFormat="1">
      <c r="B261" s="105"/>
    </row>
    <row r="262" spans="2:6" s="99" customFormat="1">
      <c r="B262" s="105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9"/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4">
      <formula1>$BF$7:$BF$11</formula1>
    </dataValidation>
    <dataValidation type="list" allowBlank="1" showInputMessage="1" showErrorMessage="1" sqref="E12:E788">
      <formula1>$BA$7:$BA$11</formula1>
    </dataValidation>
    <dataValidation type="list" allowBlank="1" showInputMessage="1" showErrorMessage="1" sqref="I12:I794">
      <formula1>$BE$7:$BE$10</formula1>
    </dataValidation>
    <dataValidation type="list" allowBlank="1" showInputMessage="1" showErrorMessage="1" sqref="G12:G794">
      <formula1>$BC$7:$BC$11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I11" sqref="I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10399366.029999999</v>
      </c>
      <c r="J11" s="7"/>
      <c r="K11" s="75">
        <v>500.84838000000002</v>
      </c>
      <c r="L11" s="75">
        <v>198030.05689056707</v>
      </c>
      <c r="M11" s="7"/>
      <c r="N11" s="76">
        <v>1</v>
      </c>
      <c r="O11" s="76">
        <v>0.35859999999999997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10251835.800000001</v>
      </c>
      <c r="K12" s="81">
        <v>496.94976000000003</v>
      </c>
      <c r="L12" s="81">
        <v>192439.12468152001</v>
      </c>
      <c r="N12" s="80">
        <v>0.9718</v>
      </c>
      <c r="O12" s="80">
        <v>0.34849999999999998</v>
      </c>
    </row>
    <row r="13" spans="2:62">
      <c r="B13" s="79" t="s">
        <v>1032</v>
      </c>
      <c r="E13" s="16"/>
      <c r="F13" s="16"/>
      <c r="G13" s="16"/>
      <c r="I13" s="81">
        <v>3257526.39</v>
      </c>
      <c r="K13" s="81">
        <v>405.13941999999997</v>
      </c>
      <c r="L13" s="81">
        <v>114425.8915848</v>
      </c>
      <c r="N13" s="80">
        <v>0.57779999999999998</v>
      </c>
      <c r="O13" s="80">
        <v>0.2072</v>
      </c>
    </row>
    <row r="14" spans="2:62">
      <c r="B14" t="s">
        <v>1033</v>
      </c>
      <c r="C14" t="s">
        <v>1034</v>
      </c>
      <c r="D14" t="s">
        <v>100</v>
      </c>
      <c r="E14" t="s">
        <v>123</v>
      </c>
      <c r="F14" t="s">
        <v>1035</v>
      </c>
      <c r="G14" t="s">
        <v>338</v>
      </c>
      <c r="H14" t="s">
        <v>102</v>
      </c>
      <c r="I14" s="77">
        <v>77500.990000000005</v>
      </c>
      <c r="J14" s="77">
        <v>2674</v>
      </c>
      <c r="K14" s="77">
        <v>0</v>
      </c>
      <c r="L14" s="77">
        <v>2072.3764725999999</v>
      </c>
      <c r="M14" s="78">
        <v>2.9999999999999997E-4</v>
      </c>
      <c r="N14" s="78">
        <v>1.0500000000000001E-2</v>
      </c>
      <c r="O14" s="78">
        <v>3.8E-3</v>
      </c>
    </row>
    <row r="15" spans="2:62">
      <c r="B15" t="s">
        <v>1036</v>
      </c>
      <c r="C15" t="s">
        <v>1037</v>
      </c>
      <c r="D15" t="s">
        <v>100</v>
      </c>
      <c r="E15" t="s">
        <v>123</v>
      </c>
      <c r="F15" t="s">
        <v>1038</v>
      </c>
      <c r="G15" t="s">
        <v>536</v>
      </c>
      <c r="H15" t="s">
        <v>102</v>
      </c>
      <c r="I15" s="77">
        <v>15523</v>
      </c>
      <c r="J15" s="77">
        <v>30480</v>
      </c>
      <c r="K15" s="77">
        <v>0</v>
      </c>
      <c r="L15" s="77">
        <v>4731.4103999999998</v>
      </c>
      <c r="M15" s="78">
        <v>2.9999999999999997E-4</v>
      </c>
      <c r="N15" s="78">
        <v>2.3900000000000001E-2</v>
      </c>
      <c r="O15" s="78">
        <v>8.6E-3</v>
      </c>
    </row>
    <row r="16" spans="2:62">
      <c r="B16" t="s">
        <v>1039</v>
      </c>
      <c r="C16" t="s">
        <v>1040</v>
      </c>
      <c r="D16" t="s">
        <v>100</v>
      </c>
      <c r="E16" t="s">
        <v>123</v>
      </c>
      <c r="F16" t="s">
        <v>684</v>
      </c>
      <c r="G16" t="s">
        <v>536</v>
      </c>
      <c r="H16" t="s">
        <v>102</v>
      </c>
      <c r="I16" s="77">
        <v>106350</v>
      </c>
      <c r="J16" s="77">
        <v>6001</v>
      </c>
      <c r="K16" s="77">
        <v>0</v>
      </c>
      <c r="L16" s="77">
        <v>6382.0635000000002</v>
      </c>
      <c r="M16" s="78">
        <v>8.9999999999999998E-4</v>
      </c>
      <c r="N16" s="78">
        <v>3.2199999999999999E-2</v>
      </c>
      <c r="O16" s="78">
        <v>1.1599999999999999E-2</v>
      </c>
    </row>
    <row r="17" spans="2:15">
      <c r="B17" t="s">
        <v>1041</v>
      </c>
      <c r="C17" t="s">
        <v>1042</v>
      </c>
      <c r="D17" t="s">
        <v>100</v>
      </c>
      <c r="E17" t="s">
        <v>123</v>
      </c>
      <c r="F17" t="s">
        <v>1043</v>
      </c>
      <c r="G17" t="s">
        <v>634</v>
      </c>
      <c r="H17" t="s">
        <v>102</v>
      </c>
      <c r="I17" s="77">
        <v>128200.19</v>
      </c>
      <c r="J17" s="77">
        <v>3560</v>
      </c>
      <c r="K17" s="77">
        <v>91.980050000000006</v>
      </c>
      <c r="L17" s="77">
        <v>4655.9068139999999</v>
      </c>
      <c r="M17" s="78">
        <v>5.0000000000000001E-4</v>
      </c>
      <c r="N17" s="78">
        <v>2.35E-2</v>
      </c>
      <c r="O17" s="78">
        <v>8.3999999999999995E-3</v>
      </c>
    </row>
    <row r="18" spans="2:15">
      <c r="B18" t="s">
        <v>1044</v>
      </c>
      <c r="C18" t="s">
        <v>1045</v>
      </c>
      <c r="D18" t="s">
        <v>100</v>
      </c>
      <c r="E18" t="s">
        <v>123</v>
      </c>
      <c r="F18" t="s">
        <v>1046</v>
      </c>
      <c r="G18" t="s">
        <v>634</v>
      </c>
      <c r="H18" t="s">
        <v>102</v>
      </c>
      <c r="I18" s="77">
        <v>124464</v>
      </c>
      <c r="J18" s="77">
        <v>3020</v>
      </c>
      <c r="K18" s="77">
        <v>0</v>
      </c>
      <c r="L18" s="77">
        <v>3758.8128000000002</v>
      </c>
      <c r="M18" s="78">
        <v>5.9999999999999995E-4</v>
      </c>
      <c r="N18" s="78">
        <v>1.9E-2</v>
      </c>
      <c r="O18" s="78">
        <v>6.7999999999999996E-3</v>
      </c>
    </row>
    <row r="19" spans="2:15">
      <c r="B19" t="s">
        <v>1047</v>
      </c>
      <c r="C19" t="s">
        <v>1048</v>
      </c>
      <c r="D19" t="s">
        <v>100</v>
      </c>
      <c r="E19" t="s">
        <v>123</v>
      </c>
      <c r="F19" t="s">
        <v>1049</v>
      </c>
      <c r="G19" t="s">
        <v>597</v>
      </c>
      <c r="H19" t="s">
        <v>102</v>
      </c>
      <c r="I19" s="77">
        <v>4250</v>
      </c>
      <c r="J19" s="77">
        <v>60900</v>
      </c>
      <c r="K19" s="77">
        <v>0</v>
      </c>
      <c r="L19" s="77">
        <v>2588.25</v>
      </c>
      <c r="M19" s="78">
        <v>1E-4</v>
      </c>
      <c r="N19" s="78">
        <v>1.3100000000000001E-2</v>
      </c>
      <c r="O19" s="78">
        <v>4.7000000000000002E-3</v>
      </c>
    </row>
    <row r="20" spans="2:15">
      <c r="B20" t="s">
        <v>1050</v>
      </c>
      <c r="C20" t="s">
        <v>1051</v>
      </c>
      <c r="D20" t="s">
        <v>100</v>
      </c>
      <c r="E20" t="s">
        <v>123</v>
      </c>
      <c r="F20" t="s">
        <v>485</v>
      </c>
      <c r="G20" t="s">
        <v>486</v>
      </c>
      <c r="H20" t="s">
        <v>102</v>
      </c>
      <c r="I20" s="77">
        <v>50851</v>
      </c>
      <c r="J20" s="77">
        <v>671</v>
      </c>
      <c r="K20" s="77">
        <v>0</v>
      </c>
      <c r="L20" s="77">
        <v>341.21021000000002</v>
      </c>
      <c r="M20" s="78">
        <v>1E-4</v>
      </c>
      <c r="N20" s="78">
        <v>1.6999999999999999E-3</v>
      </c>
      <c r="O20" s="78">
        <v>5.9999999999999995E-4</v>
      </c>
    </row>
    <row r="21" spans="2:15">
      <c r="B21" t="s">
        <v>1052</v>
      </c>
      <c r="C21" t="s">
        <v>1053</v>
      </c>
      <c r="D21" t="s">
        <v>100</v>
      </c>
      <c r="E21" t="s">
        <v>123</v>
      </c>
      <c r="F21" t="s">
        <v>913</v>
      </c>
      <c r="G21" t="s">
        <v>296</v>
      </c>
      <c r="H21" t="s">
        <v>102</v>
      </c>
      <c r="I21" s="77">
        <v>357000</v>
      </c>
      <c r="J21" s="77">
        <v>1755</v>
      </c>
      <c r="K21" s="77">
        <v>0</v>
      </c>
      <c r="L21" s="77">
        <v>6265.35</v>
      </c>
      <c r="M21" s="78">
        <v>2.9999999999999997E-4</v>
      </c>
      <c r="N21" s="78">
        <v>3.1600000000000003E-2</v>
      </c>
      <c r="O21" s="78">
        <v>1.1299999999999999E-2</v>
      </c>
    </row>
    <row r="22" spans="2:15">
      <c r="B22" t="s">
        <v>1054</v>
      </c>
      <c r="C22" t="s">
        <v>1055</v>
      </c>
      <c r="D22" t="s">
        <v>100</v>
      </c>
      <c r="E22" t="s">
        <v>123</v>
      </c>
      <c r="F22" t="s">
        <v>300</v>
      </c>
      <c r="G22" t="s">
        <v>296</v>
      </c>
      <c r="H22" t="s">
        <v>102</v>
      </c>
      <c r="I22" s="77">
        <v>416200.52</v>
      </c>
      <c r="J22" s="77">
        <v>2700</v>
      </c>
      <c r="K22" s="77">
        <v>188.11302000000001</v>
      </c>
      <c r="L22" s="77">
        <v>11425.52706</v>
      </c>
      <c r="M22" s="78">
        <v>2.9999999999999997E-4</v>
      </c>
      <c r="N22" s="78">
        <v>5.7700000000000001E-2</v>
      </c>
      <c r="O22" s="78">
        <v>2.07E-2</v>
      </c>
    </row>
    <row r="23" spans="2:15">
      <c r="B23" t="s">
        <v>1056</v>
      </c>
      <c r="C23" t="s">
        <v>1057</v>
      </c>
      <c r="D23" t="s">
        <v>100</v>
      </c>
      <c r="E23" t="s">
        <v>123</v>
      </c>
      <c r="F23" t="s">
        <v>1058</v>
      </c>
      <c r="G23" t="s">
        <v>296</v>
      </c>
      <c r="H23" t="s">
        <v>102</v>
      </c>
      <c r="I23" s="77">
        <v>56900.79</v>
      </c>
      <c r="J23" s="77">
        <v>11220</v>
      </c>
      <c r="K23" s="77">
        <v>0</v>
      </c>
      <c r="L23" s="77">
        <v>6384.2686379999996</v>
      </c>
      <c r="M23" s="78">
        <v>2.0000000000000001E-4</v>
      </c>
      <c r="N23" s="78">
        <v>3.2199999999999999E-2</v>
      </c>
      <c r="O23" s="78">
        <v>1.1599999999999999E-2</v>
      </c>
    </row>
    <row r="24" spans="2:15">
      <c r="B24" t="s">
        <v>1059</v>
      </c>
      <c r="C24" t="s">
        <v>1060</v>
      </c>
      <c r="D24" t="s">
        <v>100</v>
      </c>
      <c r="E24" t="s">
        <v>123</v>
      </c>
      <c r="F24" t="s">
        <v>1061</v>
      </c>
      <c r="G24" t="s">
        <v>296</v>
      </c>
      <c r="H24" t="s">
        <v>102</v>
      </c>
      <c r="I24" s="77">
        <v>375000.37</v>
      </c>
      <c r="J24" s="77">
        <v>2975</v>
      </c>
      <c r="K24" s="77">
        <v>0</v>
      </c>
      <c r="L24" s="77">
        <v>11156.261007499999</v>
      </c>
      <c r="M24" s="78">
        <v>2.9999999999999997E-4</v>
      </c>
      <c r="N24" s="78">
        <v>5.6300000000000003E-2</v>
      </c>
      <c r="O24" s="78">
        <v>2.0199999999999999E-2</v>
      </c>
    </row>
    <row r="25" spans="2:15">
      <c r="B25" t="s">
        <v>1062</v>
      </c>
      <c r="C25" t="s">
        <v>1063</v>
      </c>
      <c r="D25" t="s">
        <v>100</v>
      </c>
      <c r="E25" t="s">
        <v>123</v>
      </c>
      <c r="F25" t="s">
        <v>1064</v>
      </c>
      <c r="G25" t="s">
        <v>428</v>
      </c>
      <c r="H25" t="s">
        <v>102</v>
      </c>
      <c r="I25" s="77">
        <v>750</v>
      </c>
      <c r="J25" s="77">
        <v>152370</v>
      </c>
      <c r="K25" s="77">
        <v>0</v>
      </c>
      <c r="L25" s="77">
        <v>1142.7750000000001</v>
      </c>
      <c r="M25" s="78">
        <v>2.0000000000000001E-4</v>
      </c>
      <c r="N25" s="78">
        <v>5.7999999999999996E-3</v>
      </c>
      <c r="O25" s="78">
        <v>2.0999999999999999E-3</v>
      </c>
    </row>
    <row r="26" spans="2:15">
      <c r="B26" t="s">
        <v>1065</v>
      </c>
      <c r="C26" t="s">
        <v>1066</v>
      </c>
      <c r="D26" t="s">
        <v>100</v>
      </c>
      <c r="E26" t="s">
        <v>123</v>
      </c>
      <c r="F26" t="s">
        <v>901</v>
      </c>
      <c r="G26" t="s">
        <v>428</v>
      </c>
      <c r="H26" t="s">
        <v>102</v>
      </c>
      <c r="I26" s="77">
        <v>4279.67</v>
      </c>
      <c r="J26" s="77">
        <v>117790</v>
      </c>
      <c r="K26" s="77">
        <v>0</v>
      </c>
      <c r="L26" s="77">
        <v>5041.0232930000002</v>
      </c>
      <c r="M26" s="78">
        <v>5.9999999999999995E-4</v>
      </c>
      <c r="N26" s="78">
        <v>2.5499999999999998E-2</v>
      </c>
      <c r="O26" s="78">
        <v>9.1000000000000004E-3</v>
      </c>
    </row>
    <row r="27" spans="2:15">
      <c r="B27" t="s">
        <v>1067</v>
      </c>
      <c r="C27" t="s">
        <v>1068</v>
      </c>
      <c r="D27" t="s">
        <v>100</v>
      </c>
      <c r="E27" t="s">
        <v>123</v>
      </c>
      <c r="F27" t="s">
        <v>1069</v>
      </c>
      <c r="G27" t="s">
        <v>428</v>
      </c>
      <c r="H27" t="s">
        <v>102</v>
      </c>
      <c r="I27" s="77">
        <v>19920.080000000002</v>
      </c>
      <c r="J27" s="77">
        <v>10540</v>
      </c>
      <c r="K27" s="77">
        <v>0</v>
      </c>
      <c r="L27" s="77">
        <v>2099.5764319999998</v>
      </c>
      <c r="M27" s="78">
        <v>4.0000000000000002E-4</v>
      </c>
      <c r="N27" s="78">
        <v>1.06E-2</v>
      </c>
      <c r="O27" s="78">
        <v>3.8E-3</v>
      </c>
    </row>
    <row r="28" spans="2:15">
      <c r="B28" t="s">
        <v>1070</v>
      </c>
      <c r="C28" t="s">
        <v>1071</v>
      </c>
      <c r="D28" t="s">
        <v>100</v>
      </c>
      <c r="E28" t="s">
        <v>123</v>
      </c>
      <c r="F28" t="s">
        <v>1072</v>
      </c>
      <c r="G28" t="s">
        <v>863</v>
      </c>
      <c r="H28" t="s">
        <v>102</v>
      </c>
      <c r="I28" s="77">
        <v>27030</v>
      </c>
      <c r="J28" s="77">
        <v>15300</v>
      </c>
      <c r="K28" s="77">
        <v>0</v>
      </c>
      <c r="L28" s="77">
        <v>4135.59</v>
      </c>
      <c r="M28" s="78">
        <v>2.0000000000000001E-4</v>
      </c>
      <c r="N28" s="78">
        <v>2.0899999999999998E-2</v>
      </c>
      <c r="O28" s="78">
        <v>7.4999999999999997E-3</v>
      </c>
    </row>
    <row r="29" spans="2:15">
      <c r="B29" t="s">
        <v>1073</v>
      </c>
      <c r="C29" t="s">
        <v>1074</v>
      </c>
      <c r="D29" t="s">
        <v>100</v>
      </c>
      <c r="E29" t="s">
        <v>123</v>
      </c>
      <c r="F29" t="s">
        <v>1075</v>
      </c>
      <c r="G29" t="s">
        <v>863</v>
      </c>
      <c r="H29" t="s">
        <v>102</v>
      </c>
      <c r="I29" s="77">
        <v>11900.42</v>
      </c>
      <c r="J29" s="77">
        <v>37180</v>
      </c>
      <c r="K29" s="77">
        <v>0</v>
      </c>
      <c r="L29" s="77">
        <v>4424.5761560000001</v>
      </c>
      <c r="M29" s="78">
        <v>4.0000000000000002E-4</v>
      </c>
      <c r="N29" s="78">
        <v>2.23E-2</v>
      </c>
      <c r="O29" s="78">
        <v>8.0000000000000002E-3</v>
      </c>
    </row>
    <row r="30" spans="2:15">
      <c r="B30" t="s">
        <v>1076</v>
      </c>
      <c r="C30" t="s">
        <v>1077</v>
      </c>
      <c r="D30" t="s">
        <v>100</v>
      </c>
      <c r="E30" t="s">
        <v>123</v>
      </c>
      <c r="F30" t="s">
        <v>1078</v>
      </c>
      <c r="G30" t="s">
        <v>666</v>
      </c>
      <c r="H30" t="s">
        <v>102</v>
      </c>
      <c r="I30" s="77">
        <v>66800.69</v>
      </c>
      <c r="J30" s="77">
        <v>8105</v>
      </c>
      <c r="K30" s="77">
        <v>0</v>
      </c>
      <c r="L30" s="77">
        <v>5414.1959244999998</v>
      </c>
      <c r="M30" s="78">
        <v>5.9999999999999995E-4</v>
      </c>
      <c r="N30" s="78">
        <v>2.7300000000000001E-2</v>
      </c>
      <c r="O30" s="78">
        <v>9.7999999999999997E-3</v>
      </c>
    </row>
    <row r="31" spans="2:15">
      <c r="B31" t="s">
        <v>1079</v>
      </c>
      <c r="C31" t="s">
        <v>1080</v>
      </c>
      <c r="D31" t="s">
        <v>100</v>
      </c>
      <c r="E31" t="s">
        <v>123</v>
      </c>
      <c r="F31" t="s">
        <v>1081</v>
      </c>
      <c r="G31" t="s">
        <v>349</v>
      </c>
      <c r="H31" t="s">
        <v>102</v>
      </c>
      <c r="I31" s="77">
        <v>94400</v>
      </c>
      <c r="J31" s="77">
        <v>2805</v>
      </c>
      <c r="K31" s="77">
        <v>0</v>
      </c>
      <c r="L31" s="77">
        <v>2647.92</v>
      </c>
      <c r="M31" s="78">
        <v>5.0000000000000001E-4</v>
      </c>
      <c r="N31" s="78">
        <v>1.34E-2</v>
      </c>
      <c r="O31" s="78">
        <v>4.7999999999999996E-3</v>
      </c>
    </row>
    <row r="32" spans="2:15">
      <c r="B32" t="s">
        <v>1082</v>
      </c>
      <c r="C32" t="s">
        <v>1083</v>
      </c>
      <c r="D32" t="s">
        <v>100</v>
      </c>
      <c r="E32" t="s">
        <v>123</v>
      </c>
      <c r="F32" t="s">
        <v>1084</v>
      </c>
      <c r="G32" t="s">
        <v>349</v>
      </c>
      <c r="H32" t="s">
        <v>102</v>
      </c>
      <c r="I32" s="77">
        <v>140530.04</v>
      </c>
      <c r="J32" s="77">
        <v>1823</v>
      </c>
      <c r="K32" s="77">
        <v>0</v>
      </c>
      <c r="L32" s="77">
        <v>2561.8626291999999</v>
      </c>
      <c r="M32" s="78">
        <v>2.9999999999999997E-4</v>
      </c>
      <c r="N32" s="78">
        <v>1.29E-2</v>
      </c>
      <c r="O32" s="78">
        <v>4.5999999999999999E-3</v>
      </c>
    </row>
    <row r="33" spans="2:15">
      <c r="B33" t="s">
        <v>1085</v>
      </c>
      <c r="C33" t="s">
        <v>1086</v>
      </c>
      <c r="D33" t="s">
        <v>100</v>
      </c>
      <c r="E33" t="s">
        <v>123</v>
      </c>
      <c r="F33" t="s">
        <v>356</v>
      </c>
      <c r="G33" t="s">
        <v>349</v>
      </c>
      <c r="H33" t="s">
        <v>102</v>
      </c>
      <c r="I33" s="77">
        <v>14100.1</v>
      </c>
      <c r="J33" s="77">
        <v>29700</v>
      </c>
      <c r="K33" s="77">
        <v>0</v>
      </c>
      <c r="L33" s="77">
        <v>4187.7296999999999</v>
      </c>
      <c r="M33" s="78">
        <v>5.9999999999999995E-4</v>
      </c>
      <c r="N33" s="78">
        <v>2.1100000000000001E-2</v>
      </c>
      <c r="O33" s="78">
        <v>7.6E-3</v>
      </c>
    </row>
    <row r="34" spans="2:15">
      <c r="B34" t="s">
        <v>1087</v>
      </c>
      <c r="C34" t="s">
        <v>1088</v>
      </c>
      <c r="D34" t="s">
        <v>100</v>
      </c>
      <c r="E34" t="s">
        <v>123</v>
      </c>
      <c r="F34" t="s">
        <v>367</v>
      </c>
      <c r="G34" t="s">
        <v>349</v>
      </c>
      <c r="H34" t="s">
        <v>102</v>
      </c>
      <c r="I34" s="77">
        <v>344500.75</v>
      </c>
      <c r="J34" s="77">
        <v>992</v>
      </c>
      <c r="K34" s="77">
        <v>43.326729999999998</v>
      </c>
      <c r="L34" s="77">
        <v>3460.7741700000001</v>
      </c>
      <c r="M34" s="78">
        <v>5.0000000000000001E-4</v>
      </c>
      <c r="N34" s="78">
        <v>1.7500000000000002E-2</v>
      </c>
      <c r="O34" s="78">
        <v>6.3E-3</v>
      </c>
    </row>
    <row r="35" spans="2:15">
      <c r="B35" t="s">
        <v>1089</v>
      </c>
      <c r="C35" t="s">
        <v>1090</v>
      </c>
      <c r="D35" t="s">
        <v>100</v>
      </c>
      <c r="E35" t="s">
        <v>123</v>
      </c>
      <c r="F35" t="s">
        <v>371</v>
      </c>
      <c r="G35" t="s">
        <v>349</v>
      </c>
      <c r="H35" t="s">
        <v>102</v>
      </c>
      <c r="I35" s="77">
        <v>14500.78</v>
      </c>
      <c r="J35" s="77">
        <v>22500</v>
      </c>
      <c r="K35" s="77">
        <v>81.719620000000006</v>
      </c>
      <c r="L35" s="77">
        <v>3344.3951200000001</v>
      </c>
      <c r="M35" s="78">
        <v>2.9999999999999997E-4</v>
      </c>
      <c r="N35" s="78">
        <v>1.6899999999999998E-2</v>
      </c>
      <c r="O35" s="78">
        <v>6.1000000000000004E-3</v>
      </c>
    </row>
    <row r="36" spans="2:15">
      <c r="B36" t="s">
        <v>1091</v>
      </c>
      <c r="C36" t="s">
        <v>1092</v>
      </c>
      <c r="D36" t="s">
        <v>100</v>
      </c>
      <c r="E36" t="s">
        <v>123</v>
      </c>
      <c r="F36" t="s">
        <v>348</v>
      </c>
      <c r="G36" t="s">
        <v>349</v>
      </c>
      <c r="H36" t="s">
        <v>102</v>
      </c>
      <c r="I36" s="77">
        <v>26300</v>
      </c>
      <c r="J36" s="77">
        <v>20580</v>
      </c>
      <c r="K36" s="77">
        <v>0</v>
      </c>
      <c r="L36" s="77">
        <v>5412.54</v>
      </c>
      <c r="M36" s="78">
        <v>2.0000000000000001E-4</v>
      </c>
      <c r="N36" s="78">
        <v>2.7300000000000001E-2</v>
      </c>
      <c r="O36" s="78">
        <v>9.7999999999999997E-3</v>
      </c>
    </row>
    <row r="37" spans="2:15">
      <c r="B37" t="s">
        <v>1093</v>
      </c>
      <c r="C37" t="s">
        <v>1094</v>
      </c>
      <c r="D37" t="s">
        <v>100</v>
      </c>
      <c r="E37" t="s">
        <v>123</v>
      </c>
      <c r="F37" t="s">
        <v>928</v>
      </c>
      <c r="G37" t="s">
        <v>1095</v>
      </c>
      <c r="H37" t="s">
        <v>102</v>
      </c>
      <c r="I37" s="77">
        <v>31335</v>
      </c>
      <c r="J37" s="77">
        <v>3197</v>
      </c>
      <c r="K37" s="77">
        <v>0</v>
      </c>
      <c r="L37" s="77">
        <v>1001.77995</v>
      </c>
      <c r="M37" s="78">
        <v>0</v>
      </c>
      <c r="N37" s="78">
        <v>5.1000000000000004E-3</v>
      </c>
      <c r="O37" s="78">
        <v>1.8E-3</v>
      </c>
    </row>
    <row r="38" spans="2:15">
      <c r="B38" t="s">
        <v>1096</v>
      </c>
      <c r="C38" t="s">
        <v>1097</v>
      </c>
      <c r="D38" t="s">
        <v>100</v>
      </c>
      <c r="E38" t="s">
        <v>123</v>
      </c>
      <c r="F38" t="s">
        <v>1098</v>
      </c>
      <c r="G38" t="s">
        <v>129</v>
      </c>
      <c r="H38" t="s">
        <v>102</v>
      </c>
      <c r="I38" s="77">
        <v>7660</v>
      </c>
      <c r="J38" s="77">
        <v>80520</v>
      </c>
      <c r="K38" s="77">
        <v>0</v>
      </c>
      <c r="L38" s="77">
        <v>6167.8320000000003</v>
      </c>
      <c r="M38" s="78">
        <v>1E-4</v>
      </c>
      <c r="N38" s="78">
        <v>3.1099999999999999E-2</v>
      </c>
      <c r="O38" s="78">
        <v>1.12E-2</v>
      </c>
    </row>
    <row r="39" spans="2:15">
      <c r="B39" t="s">
        <v>1099</v>
      </c>
      <c r="C39" t="s">
        <v>1100</v>
      </c>
      <c r="D39" t="s">
        <v>100</v>
      </c>
      <c r="E39" t="s">
        <v>123</v>
      </c>
      <c r="F39" t="s">
        <v>1101</v>
      </c>
      <c r="G39" t="s">
        <v>132</v>
      </c>
      <c r="H39" t="s">
        <v>102</v>
      </c>
      <c r="I39" s="77">
        <v>741278</v>
      </c>
      <c r="J39" s="77">
        <v>488.6</v>
      </c>
      <c r="K39" s="77">
        <v>0</v>
      </c>
      <c r="L39" s="77">
        <v>3621.8843080000001</v>
      </c>
      <c r="M39" s="78">
        <v>2.9999999999999997E-4</v>
      </c>
      <c r="N39" s="78">
        <v>1.83E-2</v>
      </c>
      <c r="O39" s="78">
        <v>6.6E-3</v>
      </c>
    </row>
    <row r="40" spans="2:15">
      <c r="B40" s="79" t="s">
        <v>1102</v>
      </c>
      <c r="E40" s="16"/>
      <c r="F40" s="16"/>
      <c r="G40" s="16"/>
      <c r="I40" s="81">
        <v>4634493</v>
      </c>
      <c r="K40" s="81">
        <v>71.446209999999994</v>
      </c>
      <c r="L40" s="81">
        <v>58936.373000599997</v>
      </c>
      <c r="N40" s="80">
        <v>0.29759999999999998</v>
      </c>
      <c r="O40" s="80">
        <v>0.1067</v>
      </c>
    </row>
    <row r="41" spans="2:15">
      <c r="B41" t="s">
        <v>1103</v>
      </c>
      <c r="C41" t="s">
        <v>1104</v>
      </c>
      <c r="D41" t="s">
        <v>100</v>
      </c>
      <c r="E41" t="s">
        <v>123</v>
      </c>
      <c r="F41" t="s">
        <v>890</v>
      </c>
      <c r="G41" t="s">
        <v>338</v>
      </c>
      <c r="H41" t="s">
        <v>102</v>
      </c>
      <c r="I41" s="77">
        <v>468000</v>
      </c>
      <c r="J41" s="77">
        <v>98.1</v>
      </c>
      <c r="K41" s="77">
        <v>0</v>
      </c>
      <c r="L41" s="77">
        <v>459.108</v>
      </c>
      <c r="M41" s="78">
        <v>1E-4</v>
      </c>
      <c r="N41" s="78">
        <v>2.3E-3</v>
      </c>
      <c r="O41" s="78">
        <v>8.0000000000000004E-4</v>
      </c>
    </row>
    <row r="42" spans="2:15">
      <c r="B42" t="s">
        <v>1105</v>
      </c>
      <c r="C42" t="s">
        <v>1106</v>
      </c>
      <c r="D42" t="s">
        <v>100</v>
      </c>
      <c r="E42" t="s">
        <v>123</v>
      </c>
      <c r="F42" t="s">
        <v>562</v>
      </c>
      <c r="G42" t="s">
        <v>338</v>
      </c>
      <c r="H42" t="s">
        <v>102</v>
      </c>
      <c r="I42" s="77">
        <v>64000</v>
      </c>
      <c r="J42" s="77">
        <v>416.9</v>
      </c>
      <c r="K42" s="77">
        <v>0</v>
      </c>
      <c r="L42" s="77">
        <v>266.81599999999997</v>
      </c>
      <c r="M42" s="78">
        <v>1E-4</v>
      </c>
      <c r="N42" s="78">
        <v>1.2999999999999999E-3</v>
      </c>
      <c r="O42" s="78">
        <v>5.0000000000000001E-4</v>
      </c>
    </row>
    <row r="43" spans="2:15">
      <c r="B43" t="s">
        <v>1107</v>
      </c>
      <c r="C43" t="s">
        <v>1108</v>
      </c>
      <c r="D43" t="s">
        <v>100</v>
      </c>
      <c r="E43" t="s">
        <v>123</v>
      </c>
      <c r="F43" t="s">
        <v>1109</v>
      </c>
      <c r="G43" t="s">
        <v>338</v>
      </c>
      <c r="H43" t="s">
        <v>102</v>
      </c>
      <c r="I43" s="77">
        <v>3775</v>
      </c>
      <c r="J43" s="77">
        <v>35160</v>
      </c>
      <c r="K43" s="77">
        <v>0</v>
      </c>
      <c r="L43" s="77">
        <v>1327.29</v>
      </c>
      <c r="M43" s="78">
        <v>2.9999999999999997E-4</v>
      </c>
      <c r="N43" s="78">
        <v>6.7000000000000002E-3</v>
      </c>
      <c r="O43" s="78">
        <v>2.3999999999999998E-3</v>
      </c>
    </row>
    <row r="44" spans="2:15">
      <c r="B44" t="s">
        <v>1110</v>
      </c>
      <c r="C44" t="s">
        <v>1111</v>
      </c>
      <c r="D44" t="s">
        <v>100</v>
      </c>
      <c r="E44" t="s">
        <v>123</v>
      </c>
      <c r="F44" t="s">
        <v>535</v>
      </c>
      <c r="G44" t="s">
        <v>536</v>
      </c>
      <c r="H44" t="s">
        <v>102</v>
      </c>
      <c r="I44" s="77">
        <v>31300</v>
      </c>
      <c r="J44" s="77">
        <v>762</v>
      </c>
      <c r="K44" s="77">
        <v>0</v>
      </c>
      <c r="L44" s="77">
        <v>238.506</v>
      </c>
      <c r="M44" s="78">
        <v>2.0000000000000001E-4</v>
      </c>
      <c r="N44" s="78">
        <v>1.1999999999999999E-3</v>
      </c>
      <c r="O44" s="78">
        <v>4.0000000000000002E-4</v>
      </c>
    </row>
    <row r="45" spans="2:15">
      <c r="B45" t="s">
        <v>1112</v>
      </c>
      <c r="C45" t="s">
        <v>1113</v>
      </c>
      <c r="D45" t="s">
        <v>100</v>
      </c>
      <c r="E45" t="s">
        <v>123</v>
      </c>
      <c r="F45" t="s">
        <v>1114</v>
      </c>
      <c r="G45" t="s">
        <v>634</v>
      </c>
      <c r="H45" t="s">
        <v>102</v>
      </c>
      <c r="I45" s="77">
        <v>5200</v>
      </c>
      <c r="J45" s="77">
        <v>8831</v>
      </c>
      <c r="K45" s="77">
        <v>0</v>
      </c>
      <c r="L45" s="77">
        <v>459.21199999999999</v>
      </c>
      <c r="M45" s="78">
        <v>4.0000000000000002E-4</v>
      </c>
      <c r="N45" s="78">
        <v>2.3E-3</v>
      </c>
      <c r="O45" s="78">
        <v>8.0000000000000004E-4</v>
      </c>
    </row>
    <row r="46" spans="2:15">
      <c r="B46" t="s">
        <v>1115</v>
      </c>
      <c r="C46" t="s">
        <v>1116</v>
      </c>
      <c r="D46" t="s">
        <v>100</v>
      </c>
      <c r="E46" t="s">
        <v>123</v>
      </c>
      <c r="F46" t="s">
        <v>633</v>
      </c>
      <c r="G46" t="s">
        <v>634</v>
      </c>
      <c r="H46" t="s">
        <v>102</v>
      </c>
      <c r="I46" s="77">
        <v>44870.54</v>
      </c>
      <c r="J46" s="77">
        <v>4874</v>
      </c>
      <c r="K46" s="77">
        <v>0</v>
      </c>
      <c r="L46" s="77">
        <v>2186.9901196000001</v>
      </c>
      <c r="M46" s="78">
        <v>5.9999999999999995E-4</v>
      </c>
      <c r="N46" s="78">
        <v>1.0999999999999999E-2</v>
      </c>
      <c r="O46" s="78">
        <v>4.0000000000000001E-3</v>
      </c>
    </row>
    <row r="47" spans="2:15">
      <c r="B47" t="s">
        <v>1117</v>
      </c>
      <c r="C47" t="s">
        <v>1118</v>
      </c>
      <c r="D47" t="s">
        <v>100</v>
      </c>
      <c r="E47" t="s">
        <v>123</v>
      </c>
      <c r="F47" t="s">
        <v>1119</v>
      </c>
      <c r="G47" t="s">
        <v>634</v>
      </c>
      <c r="H47" t="s">
        <v>102</v>
      </c>
      <c r="I47" s="77">
        <v>305000.40000000002</v>
      </c>
      <c r="J47" s="77">
        <v>383</v>
      </c>
      <c r="K47" s="77">
        <v>0</v>
      </c>
      <c r="L47" s="77">
        <v>1168.1515320000001</v>
      </c>
      <c r="M47" s="78">
        <v>2.9999999999999997E-4</v>
      </c>
      <c r="N47" s="78">
        <v>5.8999999999999999E-3</v>
      </c>
      <c r="O47" s="78">
        <v>2.0999999999999999E-3</v>
      </c>
    </row>
    <row r="48" spans="2:15">
      <c r="B48" t="s">
        <v>1120</v>
      </c>
      <c r="C48" t="s">
        <v>1121</v>
      </c>
      <c r="D48" t="s">
        <v>100</v>
      </c>
      <c r="E48" t="s">
        <v>123</v>
      </c>
      <c r="F48" t="s">
        <v>1122</v>
      </c>
      <c r="G48" t="s">
        <v>634</v>
      </c>
      <c r="H48" t="s">
        <v>102</v>
      </c>
      <c r="I48" s="77">
        <v>6850.93</v>
      </c>
      <c r="J48" s="77">
        <v>7300</v>
      </c>
      <c r="K48" s="77">
        <v>0</v>
      </c>
      <c r="L48" s="77">
        <v>500.11788999999999</v>
      </c>
      <c r="M48" s="78">
        <v>1E-4</v>
      </c>
      <c r="N48" s="78">
        <v>2.5000000000000001E-3</v>
      </c>
      <c r="O48" s="78">
        <v>8.9999999999999998E-4</v>
      </c>
    </row>
    <row r="49" spans="2:15">
      <c r="B49" t="s">
        <v>1123</v>
      </c>
      <c r="C49" t="s">
        <v>1124</v>
      </c>
      <c r="D49" t="s">
        <v>100</v>
      </c>
      <c r="E49" t="s">
        <v>123</v>
      </c>
      <c r="F49" t="s">
        <v>718</v>
      </c>
      <c r="G49" t="s">
        <v>486</v>
      </c>
      <c r="H49" t="s">
        <v>102</v>
      </c>
      <c r="I49" s="77">
        <v>81000</v>
      </c>
      <c r="J49" s="77">
        <v>482.4</v>
      </c>
      <c r="K49" s="77">
        <v>2.5264700000000002</v>
      </c>
      <c r="L49" s="77">
        <v>393.27046999999999</v>
      </c>
      <c r="M49" s="78">
        <v>2.9999999999999997E-4</v>
      </c>
      <c r="N49" s="78">
        <v>2E-3</v>
      </c>
      <c r="O49" s="78">
        <v>6.9999999999999999E-4</v>
      </c>
    </row>
    <row r="50" spans="2:15">
      <c r="B50" t="s">
        <v>1125</v>
      </c>
      <c r="C50" t="s">
        <v>1126</v>
      </c>
      <c r="D50" t="s">
        <v>100</v>
      </c>
      <c r="E50" t="s">
        <v>123</v>
      </c>
      <c r="F50" t="s">
        <v>1127</v>
      </c>
      <c r="G50" t="s">
        <v>486</v>
      </c>
      <c r="H50" t="s">
        <v>102</v>
      </c>
      <c r="I50" s="77">
        <v>75104</v>
      </c>
      <c r="J50" s="77">
        <v>895.2</v>
      </c>
      <c r="K50" s="77">
        <v>0</v>
      </c>
      <c r="L50" s="77">
        <v>672.331008</v>
      </c>
      <c r="M50" s="78">
        <v>4.0000000000000002E-4</v>
      </c>
      <c r="N50" s="78">
        <v>3.3999999999999998E-3</v>
      </c>
      <c r="O50" s="78">
        <v>1.1999999999999999E-3</v>
      </c>
    </row>
    <row r="51" spans="2:15">
      <c r="B51" t="s">
        <v>1128</v>
      </c>
      <c r="C51" t="s">
        <v>1129</v>
      </c>
      <c r="D51" t="s">
        <v>100</v>
      </c>
      <c r="E51" t="s">
        <v>123</v>
      </c>
      <c r="F51" t="s">
        <v>1130</v>
      </c>
      <c r="G51" t="s">
        <v>486</v>
      </c>
      <c r="H51" t="s">
        <v>102</v>
      </c>
      <c r="I51" s="77">
        <v>2670</v>
      </c>
      <c r="J51" s="77">
        <v>14130</v>
      </c>
      <c r="K51" s="77">
        <v>0</v>
      </c>
      <c r="L51" s="77">
        <v>377.27100000000002</v>
      </c>
      <c r="M51" s="78">
        <v>2.0000000000000001E-4</v>
      </c>
      <c r="N51" s="78">
        <v>1.9E-3</v>
      </c>
      <c r="O51" s="78">
        <v>6.9999999999999999E-4</v>
      </c>
    </row>
    <row r="52" spans="2:15">
      <c r="B52" t="s">
        <v>1131</v>
      </c>
      <c r="C52" t="s">
        <v>1132</v>
      </c>
      <c r="D52" t="s">
        <v>100</v>
      </c>
      <c r="E52" t="s">
        <v>123</v>
      </c>
      <c r="F52" t="s">
        <v>1133</v>
      </c>
      <c r="G52" t="s">
        <v>486</v>
      </c>
      <c r="H52" t="s">
        <v>102</v>
      </c>
      <c r="I52" s="77">
        <v>4132</v>
      </c>
      <c r="J52" s="77">
        <v>20430</v>
      </c>
      <c r="K52" s="77">
        <v>0</v>
      </c>
      <c r="L52" s="77">
        <v>844.16759999999999</v>
      </c>
      <c r="M52" s="78">
        <v>2.0000000000000001E-4</v>
      </c>
      <c r="N52" s="78">
        <v>4.3E-3</v>
      </c>
      <c r="O52" s="78">
        <v>1.5E-3</v>
      </c>
    </row>
    <row r="53" spans="2:15">
      <c r="B53" t="s">
        <v>1134</v>
      </c>
      <c r="C53" t="s">
        <v>1135</v>
      </c>
      <c r="D53" t="s">
        <v>100</v>
      </c>
      <c r="E53" t="s">
        <v>123</v>
      </c>
      <c r="F53" t="s">
        <v>1136</v>
      </c>
      <c r="G53" t="s">
        <v>486</v>
      </c>
      <c r="H53" t="s">
        <v>102</v>
      </c>
      <c r="I53" s="77">
        <v>3200</v>
      </c>
      <c r="J53" s="77">
        <v>7752</v>
      </c>
      <c r="K53" s="77">
        <v>0</v>
      </c>
      <c r="L53" s="77">
        <v>248.06399999999999</v>
      </c>
      <c r="M53" s="78">
        <v>1E-4</v>
      </c>
      <c r="N53" s="78">
        <v>1.2999999999999999E-3</v>
      </c>
      <c r="O53" s="78">
        <v>4.0000000000000002E-4</v>
      </c>
    </row>
    <row r="54" spans="2:15">
      <c r="B54" t="s">
        <v>1137</v>
      </c>
      <c r="C54" t="s">
        <v>1138</v>
      </c>
      <c r="D54" t="s">
        <v>100</v>
      </c>
      <c r="E54" t="s">
        <v>123</v>
      </c>
      <c r="F54" t="s">
        <v>1139</v>
      </c>
      <c r="G54" t="s">
        <v>296</v>
      </c>
      <c r="H54" t="s">
        <v>102</v>
      </c>
      <c r="I54" s="77">
        <v>38060</v>
      </c>
      <c r="J54" s="77">
        <v>13450</v>
      </c>
      <c r="K54" s="77">
        <v>0</v>
      </c>
      <c r="L54" s="77">
        <v>5119.07</v>
      </c>
      <c r="M54" s="78">
        <v>1.1000000000000001E-3</v>
      </c>
      <c r="N54" s="78">
        <v>2.58E-2</v>
      </c>
      <c r="O54" s="78">
        <v>9.2999999999999992E-3</v>
      </c>
    </row>
    <row r="55" spans="2:15">
      <c r="B55" t="s">
        <v>1140</v>
      </c>
      <c r="C55" t="s">
        <v>1141</v>
      </c>
      <c r="D55" t="s">
        <v>100</v>
      </c>
      <c r="E55" t="s">
        <v>123</v>
      </c>
      <c r="F55" t="s">
        <v>1142</v>
      </c>
      <c r="G55" t="s">
        <v>428</v>
      </c>
      <c r="H55" t="s">
        <v>102</v>
      </c>
      <c r="I55" s="77">
        <v>11150.32</v>
      </c>
      <c r="J55" s="77">
        <v>13000</v>
      </c>
      <c r="K55" s="77">
        <v>0</v>
      </c>
      <c r="L55" s="77">
        <v>1449.5416</v>
      </c>
      <c r="M55" s="78">
        <v>2.9999999999999997E-4</v>
      </c>
      <c r="N55" s="78">
        <v>7.3000000000000001E-3</v>
      </c>
      <c r="O55" s="78">
        <v>2.5999999999999999E-3</v>
      </c>
    </row>
    <row r="56" spans="2:15">
      <c r="B56" t="s">
        <v>1143</v>
      </c>
      <c r="C56" t="s">
        <v>1144</v>
      </c>
      <c r="D56" t="s">
        <v>100</v>
      </c>
      <c r="E56" t="s">
        <v>123</v>
      </c>
      <c r="F56" t="s">
        <v>1145</v>
      </c>
      <c r="G56" t="s">
        <v>428</v>
      </c>
      <c r="H56" t="s">
        <v>102</v>
      </c>
      <c r="I56" s="77">
        <v>3705</v>
      </c>
      <c r="J56" s="77">
        <v>40150</v>
      </c>
      <c r="K56" s="77">
        <v>0</v>
      </c>
      <c r="L56" s="77">
        <v>1487.5574999999999</v>
      </c>
      <c r="M56" s="78">
        <v>5.0000000000000001E-4</v>
      </c>
      <c r="N56" s="78">
        <v>7.4999999999999997E-3</v>
      </c>
      <c r="O56" s="78">
        <v>2.7000000000000001E-3</v>
      </c>
    </row>
    <row r="57" spans="2:15">
      <c r="B57" t="s">
        <v>1146</v>
      </c>
      <c r="C57" t="s">
        <v>1147</v>
      </c>
      <c r="D57" t="s">
        <v>100</v>
      </c>
      <c r="E57" t="s">
        <v>123</v>
      </c>
      <c r="F57" t="s">
        <v>875</v>
      </c>
      <c r="G57" t="s">
        <v>610</v>
      </c>
      <c r="H57" t="s">
        <v>102</v>
      </c>
      <c r="I57" s="77">
        <v>1525000.16</v>
      </c>
      <c r="J57" s="77">
        <v>126</v>
      </c>
      <c r="K57" s="77">
        <v>0</v>
      </c>
      <c r="L57" s="77">
        <v>1921.5002016000001</v>
      </c>
      <c r="M57" s="78">
        <v>5.9999999999999995E-4</v>
      </c>
      <c r="N57" s="78">
        <v>9.7000000000000003E-3</v>
      </c>
      <c r="O57" s="78">
        <v>3.5000000000000001E-3</v>
      </c>
    </row>
    <row r="58" spans="2:15">
      <c r="B58" t="s">
        <v>1148</v>
      </c>
      <c r="C58" t="s">
        <v>1149</v>
      </c>
      <c r="D58" t="s">
        <v>100</v>
      </c>
      <c r="E58" t="s">
        <v>123</v>
      </c>
      <c r="F58" t="s">
        <v>1150</v>
      </c>
      <c r="G58" t="s">
        <v>863</v>
      </c>
      <c r="H58" t="s">
        <v>102</v>
      </c>
      <c r="I58" s="77">
        <v>14708</v>
      </c>
      <c r="J58" s="77">
        <v>9869</v>
      </c>
      <c r="K58" s="77">
        <v>0</v>
      </c>
      <c r="L58" s="77">
        <v>1451.53252</v>
      </c>
      <c r="M58" s="78">
        <v>2.9999999999999997E-4</v>
      </c>
      <c r="N58" s="78">
        <v>7.3000000000000001E-3</v>
      </c>
      <c r="O58" s="78">
        <v>2.5999999999999999E-3</v>
      </c>
    </row>
    <row r="59" spans="2:15">
      <c r="B59" t="s">
        <v>1151</v>
      </c>
      <c r="C59" t="s">
        <v>1152</v>
      </c>
      <c r="D59" t="s">
        <v>100</v>
      </c>
      <c r="E59" t="s">
        <v>123</v>
      </c>
      <c r="F59" t="s">
        <v>1153</v>
      </c>
      <c r="G59" t="s">
        <v>666</v>
      </c>
      <c r="H59" t="s">
        <v>102</v>
      </c>
      <c r="I59" s="77">
        <v>14190</v>
      </c>
      <c r="J59" s="77">
        <v>1221</v>
      </c>
      <c r="K59" s="77">
        <v>0</v>
      </c>
      <c r="L59" s="77">
        <v>173.25989999999999</v>
      </c>
      <c r="M59" s="78">
        <v>1E-4</v>
      </c>
      <c r="N59" s="78">
        <v>8.9999999999999998E-4</v>
      </c>
      <c r="O59" s="78">
        <v>2.9999999999999997E-4</v>
      </c>
    </row>
    <row r="60" spans="2:15">
      <c r="B60" t="s">
        <v>1154</v>
      </c>
      <c r="C60" t="s">
        <v>1155</v>
      </c>
      <c r="D60" t="s">
        <v>100</v>
      </c>
      <c r="E60" t="s">
        <v>123</v>
      </c>
      <c r="F60" t="s">
        <v>1156</v>
      </c>
      <c r="G60" t="s">
        <v>753</v>
      </c>
      <c r="H60" t="s">
        <v>102</v>
      </c>
      <c r="I60" s="77">
        <v>7170</v>
      </c>
      <c r="J60" s="77">
        <v>7299</v>
      </c>
      <c r="K60" s="77">
        <v>0</v>
      </c>
      <c r="L60" s="77">
        <v>523.3383</v>
      </c>
      <c r="M60" s="78">
        <v>4.0000000000000002E-4</v>
      </c>
      <c r="N60" s="78">
        <v>2.5999999999999999E-3</v>
      </c>
      <c r="O60" s="78">
        <v>8.9999999999999998E-4</v>
      </c>
    </row>
    <row r="61" spans="2:15">
      <c r="B61" t="s">
        <v>1157</v>
      </c>
      <c r="C61" t="s">
        <v>1158</v>
      </c>
      <c r="D61" t="s">
        <v>100</v>
      </c>
      <c r="E61" t="s">
        <v>123</v>
      </c>
      <c r="F61" t="s">
        <v>1159</v>
      </c>
      <c r="G61" t="s">
        <v>396</v>
      </c>
      <c r="H61" t="s">
        <v>102</v>
      </c>
      <c r="I61" s="77">
        <v>12400</v>
      </c>
      <c r="J61" s="77">
        <v>3586</v>
      </c>
      <c r="K61" s="77">
        <v>0</v>
      </c>
      <c r="L61" s="77">
        <v>444.66399999999999</v>
      </c>
      <c r="M61" s="78">
        <v>5.0000000000000001E-4</v>
      </c>
      <c r="N61" s="78">
        <v>2.2000000000000001E-3</v>
      </c>
      <c r="O61" s="78">
        <v>8.0000000000000004E-4</v>
      </c>
    </row>
    <row r="62" spans="2:15">
      <c r="B62" t="s">
        <v>1160</v>
      </c>
      <c r="C62" t="s">
        <v>1161</v>
      </c>
      <c r="D62" t="s">
        <v>100</v>
      </c>
      <c r="E62" t="s">
        <v>123</v>
      </c>
      <c r="F62" t="s">
        <v>1162</v>
      </c>
      <c r="G62" t="s">
        <v>396</v>
      </c>
      <c r="H62" t="s">
        <v>102</v>
      </c>
      <c r="I62" s="77">
        <v>20990</v>
      </c>
      <c r="J62" s="77">
        <v>3341</v>
      </c>
      <c r="K62" s="77">
        <v>0</v>
      </c>
      <c r="L62" s="77">
        <v>701.27589999999998</v>
      </c>
      <c r="M62" s="78">
        <v>2.0000000000000001E-4</v>
      </c>
      <c r="N62" s="78">
        <v>3.5000000000000001E-3</v>
      </c>
      <c r="O62" s="78">
        <v>1.2999999999999999E-3</v>
      </c>
    </row>
    <row r="63" spans="2:15">
      <c r="B63" t="s">
        <v>1163</v>
      </c>
      <c r="C63" t="s">
        <v>1164</v>
      </c>
      <c r="D63" t="s">
        <v>100</v>
      </c>
      <c r="E63" t="s">
        <v>123</v>
      </c>
      <c r="F63" t="s">
        <v>1165</v>
      </c>
      <c r="G63" t="s">
        <v>396</v>
      </c>
      <c r="H63" t="s">
        <v>102</v>
      </c>
      <c r="I63" s="77">
        <v>5250</v>
      </c>
      <c r="J63" s="77">
        <v>7033</v>
      </c>
      <c r="K63" s="77">
        <v>0</v>
      </c>
      <c r="L63" s="77">
        <v>369.23250000000002</v>
      </c>
      <c r="M63" s="78">
        <v>2.9999999999999997E-4</v>
      </c>
      <c r="N63" s="78">
        <v>1.9E-3</v>
      </c>
      <c r="O63" s="78">
        <v>6.9999999999999999E-4</v>
      </c>
    </row>
    <row r="64" spans="2:15">
      <c r="B64" t="s">
        <v>1166</v>
      </c>
      <c r="C64" t="s">
        <v>1167</v>
      </c>
      <c r="D64" t="s">
        <v>100</v>
      </c>
      <c r="E64" t="s">
        <v>123</v>
      </c>
      <c r="F64" t="s">
        <v>646</v>
      </c>
      <c r="G64" t="s">
        <v>396</v>
      </c>
      <c r="H64" t="s">
        <v>102</v>
      </c>
      <c r="I64" s="77">
        <v>64600</v>
      </c>
      <c r="J64" s="77">
        <v>1696</v>
      </c>
      <c r="K64" s="77">
        <v>0</v>
      </c>
      <c r="L64" s="77">
        <v>1095.616</v>
      </c>
      <c r="M64" s="78">
        <v>6.9999999999999999E-4</v>
      </c>
      <c r="N64" s="78">
        <v>5.4999999999999997E-3</v>
      </c>
      <c r="O64" s="78">
        <v>2E-3</v>
      </c>
    </row>
    <row r="65" spans="2:15">
      <c r="B65" t="s">
        <v>1168</v>
      </c>
      <c r="C65" t="s">
        <v>1169</v>
      </c>
      <c r="D65" t="s">
        <v>100</v>
      </c>
      <c r="E65" t="s">
        <v>123</v>
      </c>
      <c r="F65" t="s">
        <v>1170</v>
      </c>
      <c r="G65" t="s">
        <v>822</v>
      </c>
      <c r="H65" t="s">
        <v>102</v>
      </c>
      <c r="I65" s="77">
        <v>12270</v>
      </c>
      <c r="J65" s="77">
        <v>1220</v>
      </c>
      <c r="K65" s="77">
        <v>1.8398600000000001</v>
      </c>
      <c r="L65" s="77">
        <v>151.53386</v>
      </c>
      <c r="M65" s="78">
        <v>1E-4</v>
      </c>
      <c r="N65" s="78">
        <v>8.0000000000000004E-4</v>
      </c>
      <c r="O65" s="78">
        <v>2.9999999999999997E-4</v>
      </c>
    </row>
    <row r="66" spans="2:15">
      <c r="B66" t="s">
        <v>1171</v>
      </c>
      <c r="C66" t="s">
        <v>1172</v>
      </c>
      <c r="D66" t="s">
        <v>100</v>
      </c>
      <c r="E66" t="s">
        <v>123</v>
      </c>
      <c r="F66" t="s">
        <v>729</v>
      </c>
      <c r="G66" t="s">
        <v>467</v>
      </c>
      <c r="H66" t="s">
        <v>102</v>
      </c>
      <c r="I66" s="77">
        <v>33800</v>
      </c>
      <c r="J66" s="77">
        <v>3174</v>
      </c>
      <c r="K66" s="77">
        <v>0</v>
      </c>
      <c r="L66" s="77">
        <v>1072.8119999999999</v>
      </c>
      <c r="M66" s="78">
        <v>5.9999999999999995E-4</v>
      </c>
      <c r="N66" s="78">
        <v>5.4000000000000003E-3</v>
      </c>
      <c r="O66" s="78">
        <v>1.9E-3</v>
      </c>
    </row>
    <row r="67" spans="2:15">
      <c r="B67" t="s">
        <v>1173</v>
      </c>
      <c r="C67" t="s">
        <v>1174</v>
      </c>
      <c r="D67" t="s">
        <v>100</v>
      </c>
      <c r="E67" t="s">
        <v>123</v>
      </c>
      <c r="F67" t="s">
        <v>493</v>
      </c>
      <c r="G67" t="s">
        <v>467</v>
      </c>
      <c r="H67" t="s">
        <v>102</v>
      </c>
      <c r="I67" s="77">
        <v>36640.550000000003</v>
      </c>
      <c r="J67" s="77">
        <v>1185</v>
      </c>
      <c r="K67" s="77">
        <v>0</v>
      </c>
      <c r="L67" s="77">
        <v>434.1905175</v>
      </c>
      <c r="M67" s="78">
        <v>2.0000000000000001E-4</v>
      </c>
      <c r="N67" s="78">
        <v>2.2000000000000001E-3</v>
      </c>
      <c r="O67" s="78">
        <v>8.0000000000000004E-4</v>
      </c>
    </row>
    <row r="68" spans="2:15">
      <c r="B68" t="s">
        <v>1175</v>
      </c>
      <c r="C68" t="s">
        <v>1176</v>
      </c>
      <c r="D68" t="s">
        <v>100</v>
      </c>
      <c r="E68" t="s">
        <v>123</v>
      </c>
      <c r="F68" t="s">
        <v>1177</v>
      </c>
      <c r="G68" t="s">
        <v>467</v>
      </c>
      <c r="H68" t="s">
        <v>102</v>
      </c>
      <c r="I68" s="77">
        <v>77500.800000000003</v>
      </c>
      <c r="J68" s="77">
        <v>3950</v>
      </c>
      <c r="K68" s="77">
        <v>0</v>
      </c>
      <c r="L68" s="77">
        <v>3061.2815999999998</v>
      </c>
      <c r="M68" s="78">
        <v>1E-3</v>
      </c>
      <c r="N68" s="78">
        <v>1.55E-2</v>
      </c>
      <c r="O68" s="78">
        <v>5.4999999999999997E-3</v>
      </c>
    </row>
    <row r="69" spans="2:15">
      <c r="B69" t="s">
        <v>1178</v>
      </c>
      <c r="C69" t="s">
        <v>1179</v>
      </c>
      <c r="D69" t="s">
        <v>100</v>
      </c>
      <c r="E69" t="s">
        <v>123</v>
      </c>
      <c r="F69" t="s">
        <v>1180</v>
      </c>
      <c r="G69" t="s">
        <v>349</v>
      </c>
      <c r="H69" t="s">
        <v>102</v>
      </c>
      <c r="I69" s="77">
        <v>55402</v>
      </c>
      <c r="J69" s="77">
        <v>708.3</v>
      </c>
      <c r="K69" s="77">
        <v>0</v>
      </c>
      <c r="L69" s="77">
        <v>392.41236600000002</v>
      </c>
      <c r="M69" s="78">
        <v>4.0000000000000002E-4</v>
      </c>
      <c r="N69" s="78">
        <v>2E-3</v>
      </c>
      <c r="O69" s="78">
        <v>6.9999999999999999E-4</v>
      </c>
    </row>
    <row r="70" spans="2:15">
      <c r="B70" t="s">
        <v>1181</v>
      </c>
      <c r="C70" t="s">
        <v>1182</v>
      </c>
      <c r="D70" t="s">
        <v>100</v>
      </c>
      <c r="E70" t="s">
        <v>123</v>
      </c>
      <c r="F70" t="s">
        <v>411</v>
      </c>
      <c r="G70" t="s">
        <v>349</v>
      </c>
      <c r="H70" t="s">
        <v>102</v>
      </c>
      <c r="I70" s="77">
        <v>57100</v>
      </c>
      <c r="J70" s="77">
        <v>7670</v>
      </c>
      <c r="K70" s="77">
        <v>0</v>
      </c>
      <c r="L70" s="77">
        <v>4379.57</v>
      </c>
      <c r="M70" s="78">
        <v>1.6000000000000001E-3</v>
      </c>
      <c r="N70" s="78">
        <v>2.2100000000000002E-2</v>
      </c>
      <c r="O70" s="78">
        <v>7.9000000000000008E-3</v>
      </c>
    </row>
    <row r="71" spans="2:15">
      <c r="B71" t="s">
        <v>1183</v>
      </c>
      <c r="C71" t="s">
        <v>1184</v>
      </c>
      <c r="D71" t="s">
        <v>100</v>
      </c>
      <c r="E71" t="s">
        <v>123</v>
      </c>
      <c r="F71" t="s">
        <v>553</v>
      </c>
      <c r="G71" t="s">
        <v>349</v>
      </c>
      <c r="H71" t="s">
        <v>102</v>
      </c>
      <c r="I71" s="77">
        <v>487926</v>
      </c>
      <c r="J71" s="77">
        <v>160</v>
      </c>
      <c r="K71" s="77">
        <v>14.14312</v>
      </c>
      <c r="L71" s="77">
        <v>794.82471999999996</v>
      </c>
      <c r="M71" s="78">
        <v>6.9999999999999999E-4</v>
      </c>
      <c r="N71" s="78">
        <v>4.0000000000000001E-3</v>
      </c>
      <c r="O71" s="78">
        <v>1.4E-3</v>
      </c>
    </row>
    <row r="72" spans="2:15">
      <c r="B72" t="s">
        <v>1185</v>
      </c>
      <c r="C72" t="s">
        <v>1186</v>
      </c>
      <c r="D72" t="s">
        <v>100</v>
      </c>
      <c r="E72" t="s">
        <v>123</v>
      </c>
      <c r="F72" t="s">
        <v>1187</v>
      </c>
      <c r="G72" t="s">
        <v>349</v>
      </c>
      <c r="H72" t="s">
        <v>102</v>
      </c>
      <c r="I72" s="77">
        <v>3461</v>
      </c>
      <c r="J72" s="77">
        <v>16950</v>
      </c>
      <c r="K72" s="77">
        <v>0</v>
      </c>
      <c r="L72" s="77">
        <v>586.6395</v>
      </c>
      <c r="M72" s="78">
        <v>5.0000000000000001E-4</v>
      </c>
      <c r="N72" s="78">
        <v>3.0000000000000001E-3</v>
      </c>
      <c r="O72" s="78">
        <v>1.1000000000000001E-3</v>
      </c>
    </row>
    <row r="73" spans="2:15">
      <c r="B73" t="s">
        <v>1188</v>
      </c>
      <c r="C73" t="s">
        <v>1189</v>
      </c>
      <c r="D73" t="s">
        <v>100</v>
      </c>
      <c r="E73" t="s">
        <v>123</v>
      </c>
      <c r="F73" t="s">
        <v>379</v>
      </c>
      <c r="G73" t="s">
        <v>349</v>
      </c>
      <c r="H73" t="s">
        <v>102</v>
      </c>
      <c r="I73" s="77">
        <v>1850.19</v>
      </c>
      <c r="J73" s="77">
        <v>19500</v>
      </c>
      <c r="K73" s="77">
        <v>0</v>
      </c>
      <c r="L73" s="77">
        <v>360.78705000000002</v>
      </c>
      <c r="M73" s="78">
        <v>1E-4</v>
      </c>
      <c r="N73" s="78">
        <v>1.8E-3</v>
      </c>
      <c r="O73" s="78">
        <v>6.9999999999999999E-4</v>
      </c>
    </row>
    <row r="74" spans="2:15">
      <c r="B74" t="s">
        <v>1190</v>
      </c>
      <c r="C74" t="s">
        <v>1191</v>
      </c>
      <c r="D74" t="s">
        <v>100</v>
      </c>
      <c r="E74" t="s">
        <v>123</v>
      </c>
      <c r="F74" t="s">
        <v>1192</v>
      </c>
      <c r="G74" t="s">
        <v>1193</v>
      </c>
      <c r="H74" t="s">
        <v>102</v>
      </c>
      <c r="I74" s="77">
        <v>10400</v>
      </c>
      <c r="J74" s="77">
        <v>5265</v>
      </c>
      <c r="K74" s="77">
        <v>0</v>
      </c>
      <c r="L74" s="77">
        <v>547.55999999999995</v>
      </c>
      <c r="M74" s="78">
        <v>2.0000000000000001E-4</v>
      </c>
      <c r="N74" s="78">
        <v>2.8E-3</v>
      </c>
      <c r="O74" s="78">
        <v>1E-3</v>
      </c>
    </row>
    <row r="75" spans="2:15">
      <c r="B75" t="s">
        <v>1194</v>
      </c>
      <c r="C75" t="s">
        <v>1195</v>
      </c>
      <c r="D75" t="s">
        <v>100</v>
      </c>
      <c r="E75" t="s">
        <v>123</v>
      </c>
      <c r="F75" t="s">
        <v>1196</v>
      </c>
      <c r="G75" t="s">
        <v>1197</v>
      </c>
      <c r="H75" t="s">
        <v>102</v>
      </c>
      <c r="I75" s="77">
        <v>20480.36</v>
      </c>
      <c r="J75" s="77">
        <v>3813</v>
      </c>
      <c r="K75" s="77">
        <v>0</v>
      </c>
      <c r="L75" s="77">
        <v>780.91612680000003</v>
      </c>
      <c r="M75" s="78">
        <v>2.0000000000000001E-4</v>
      </c>
      <c r="N75" s="78">
        <v>3.8999999999999998E-3</v>
      </c>
      <c r="O75" s="78">
        <v>1.4E-3</v>
      </c>
    </row>
    <row r="76" spans="2:15">
      <c r="B76" t="s">
        <v>1198</v>
      </c>
      <c r="C76" t="s">
        <v>1199</v>
      </c>
      <c r="D76" t="s">
        <v>100</v>
      </c>
      <c r="E76" t="s">
        <v>123</v>
      </c>
      <c r="F76" t="s">
        <v>613</v>
      </c>
      <c r="G76" t="s">
        <v>614</v>
      </c>
      <c r="H76" t="s">
        <v>102</v>
      </c>
      <c r="I76" s="77">
        <v>5691</v>
      </c>
      <c r="J76" s="77">
        <v>9714</v>
      </c>
      <c r="K76" s="77">
        <v>0</v>
      </c>
      <c r="L76" s="77">
        <v>552.82374000000004</v>
      </c>
      <c r="M76" s="78">
        <v>2.0000000000000001E-4</v>
      </c>
      <c r="N76" s="78">
        <v>2.8E-3</v>
      </c>
      <c r="O76" s="78">
        <v>1E-3</v>
      </c>
    </row>
    <row r="77" spans="2:15">
      <c r="B77" t="s">
        <v>1200</v>
      </c>
      <c r="C77" t="s">
        <v>1201</v>
      </c>
      <c r="D77" t="s">
        <v>100</v>
      </c>
      <c r="E77" t="s">
        <v>123</v>
      </c>
      <c r="F77" t="s">
        <v>1202</v>
      </c>
      <c r="G77" t="s">
        <v>614</v>
      </c>
      <c r="H77" t="s">
        <v>102</v>
      </c>
      <c r="I77" s="77">
        <v>1230</v>
      </c>
      <c r="J77" s="77">
        <v>30550</v>
      </c>
      <c r="K77" s="77">
        <v>0</v>
      </c>
      <c r="L77" s="77">
        <v>375.76499999999999</v>
      </c>
      <c r="M77" s="78">
        <v>1E-4</v>
      </c>
      <c r="N77" s="78">
        <v>1.9E-3</v>
      </c>
      <c r="O77" s="78">
        <v>6.9999999999999999E-4</v>
      </c>
    </row>
    <row r="78" spans="2:15">
      <c r="B78" t="s">
        <v>1203</v>
      </c>
      <c r="C78" t="s">
        <v>1204</v>
      </c>
      <c r="D78" t="s">
        <v>100</v>
      </c>
      <c r="E78" t="s">
        <v>123</v>
      </c>
      <c r="F78" t="s">
        <v>1205</v>
      </c>
      <c r="G78" t="s">
        <v>614</v>
      </c>
      <c r="H78" t="s">
        <v>102</v>
      </c>
      <c r="I78" s="77">
        <v>12780</v>
      </c>
      <c r="J78" s="77">
        <v>6565</v>
      </c>
      <c r="K78" s="77">
        <v>0</v>
      </c>
      <c r="L78" s="77">
        <v>839.00699999999995</v>
      </c>
      <c r="M78" s="78">
        <v>2.9999999999999997E-4</v>
      </c>
      <c r="N78" s="78">
        <v>4.1999999999999997E-3</v>
      </c>
      <c r="O78" s="78">
        <v>1.5E-3</v>
      </c>
    </row>
    <row r="79" spans="2:15">
      <c r="B79" t="s">
        <v>1206</v>
      </c>
      <c r="C79" t="s">
        <v>1207</v>
      </c>
      <c r="D79" t="s">
        <v>100</v>
      </c>
      <c r="E79" t="s">
        <v>123</v>
      </c>
      <c r="F79" t="s">
        <v>1208</v>
      </c>
      <c r="G79" t="s">
        <v>614</v>
      </c>
      <c r="H79" t="s">
        <v>102</v>
      </c>
      <c r="I79" s="77">
        <v>242600</v>
      </c>
      <c r="J79" s="77">
        <v>1741</v>
      </c>
      <c r="K79" s="77">
        <v>0</v>
      </c>
      <c r="L79" s="77">
        <v>4223.6660000000002</v>
      </c>
      <c r="M79" s="78">
        <v>8.9999999999999998E-4</v>
      </c>
      <c r="N79" s="78">
        <v>2.1299999999999999E-2</v>
      </c>
      <c r="O79" s="78">
        <v>7.6E-3</v>
      </c>
    </row>
    <row r="80" spans="2:15">
      <c r="B80" t="s">
        <v>1209</v>
      </c>
      <c r="C80" t="s">
        <v>1210</v>
      </c>
      <c r="D80" t="s">
        <v>100</v>
      </c>
      <c r="E80" t="s">
        <v>123</v>
      </c>
      <c r="F80" t="s">
        <v>1211</v>
      </c>
      <c r="G80" t="s">
        <v>639</v>
      </c>
      <c r="H80" t="s">
        <v>102</v>
      </c>
      <c r="I80" s="77">
        <v>62474</v>
      </c>
      <c r="J80" s="77">
        <v>3650</v>
      </c>
      <c r="K80" s="77">
        <v>25.33304</v>
      </c>
      <c r="L80" s="77">
        <v>2305.6340399999999</v>
      </c>
      <c r="M80" s="78">
        <v>8.9999999999999998E-4</v>
      </c>
      <c r="N80" s="78">
        <v>1.1599999999999999E-2</v>
      </c>
      <c r="O80" s="78">
        <v>4.1999999999999997E-3</v>
      </c>
    </row>
    <row r="81" spans="2:15">
      <c r="B81" t="s">
        <v>1212</v>
      </c>
      <c r="C81" t="s">
        <v>1213</v>
      </c>
      <c r="D81" t="s">
        <v>100</v>
      </c>
      <c r="E81" t="s">
        <v>123</v>
      </c>
      <c r="F81" t="s">
        <v>1214</v>
      </c>
      <c r="G81" t="s">
        <v>639</v>
      </c>
      <c r="H81" t="s">
        <v>102</v>
      </c>
      <c r="I81" s="77">
        <v>3000</v>
      </c>
      <c r="J81" s="77">
        <v>6316</v>
      </c>
      <c r="K81" s="77">
        <v>2.8302299999999998</v>
      </c>
      <c r="L81" s="77">
        <v>192.31022999999999</v>
      </c>
      <c r="M81" s="78">
        <v>0</v>
      </c>
      <c r="N81" s="78">
        <v>1E-3</v>
      </c>
      <c r="O81" s="78">
        <v>2.9999999999999997E-4</v>
      </c>
    </row>
    <row r="82" spans="2:15">
      <c r="B82" t="s">
        <v>1215</v>
      </c>
      <c r="C82" t="s">
        <v>1216</v>
      </c>
      <c r="D82" t="s">
        <v>100</v>
      </c>
      <c r="E82" t="s">
        <v>123</v>
      </c>
      <c r="F82" t="s">
        <v>638</v>
      </c>
      <c r="G82" t="s">
        <v>639</v>
      </c>
      <c r="H82" t="s">
        <v>102</v>
      </c>
      <c r="I82" s="77">
        <v>20400.55</v>
      </c>
      <c r="J82" s="77">
        <v>23750</v>
      </c>
      <c r="K82" s="77">
        <v>0</v>
      </c>
      <c r="L82" s="77">
        <v>4845.1306249999998</v>
      </c>
      <c r="M82" s="78">
        <v>1.2999999999999999E-3</v>
      </c>
      <c r="N82" s="78">
        <v>2.4500000000000001E-2</v>
      </c>
      <c r="O82" s="78">
        <v>8.8000000000000005E-3</v>
      </c>
    </row>
    <row r="83" spans="2:15">
      <c r="B83" t="s">
        <v>1217</v>
      </c>
      <c r="C83" t="s">
        <v>1218</v>
      </c>
      <c r="D83" t="s">
        <v>100</v>
      </c>
      <c r="E83" t="s">
        <v>123</v>
      </c>
      <c r="F83" t="s">
        <v>1219</v>
      </c>
      <c r="G83" t="s">
        <v>325</v>
      </c>
      <c r="H83" t="s">
        <v>102</v>
      </c>
      <c r="I83" s="77">
        <v>4360</v>
      </c>
      <c r="J83" s="77">
        <v>26300</v>
      </c>
      <c r="K83" s="77">
        <v>0</v>
      </c>
      <c r="L83" s="77">
        <v>1146.68</v>
      </c>
      <c r="M83" s="78">
        <v>6.9999999999999999E-4</v>
      </c>
      <c r="N83" s="78">
        <v>5.7999999999999996E-3</v>
      </c>
      <c r="O83" s="78">
        <v>2.0999999999999999E-3</v>
      </c>
    </row>
    <row r="84" spans="2:15">
      <c r="B84" t="s">
        <v>1220</v>
      </c>
      <c r="C84" t="s">
        <v>1221</v>
      </c>
      <c r="D84" t="s">
        <v>100</v>
      </c>
      <c r="E84" t="s">
        <v>123</v>
      </c>
      <c r="F84" t="s">
        <v>1222</v>
      </c>
      <c r="G84" t="s">
        <v>325</v>
      </c>
      <c r="H84" t="s">
        <v>102</v>
      </c>
      <c r="I84" s="77">
        <v>306500</v>
      </c>
      <c r="J84" s="77">
        <v>181</v>
      </c>
      <c r="K84" s="77">
        <v>10.182449999999999</v>
      </c>
      <c r="L84" s="77">
        <v>564.94745</v>
      </c>
      <c r="M84" s="78">
        <v>5.9999999999999995E-4</v>
      </c>
      <c r="N84" s="78">
        <v>2.8999999999999998E-3</v>
      </c>
      <c r="O84" s="78">
        <v>1E-3</v>
      </c>
    </row>
    <row r="85" spans="2:15">
      <c r="B85" t="s">
        <v>1223</v>
      </c>
      <c r="C85" t="s">
        <v>1224</v>
      </c>
      <c r="D85" t="s">
        <v>100</v>
      </c>
      <c r="E85" t="s">
        <v>123</v>
      </c>
      <c r="F85" t="s">
        <v>1225</v>
      </c>
      <c r="G85" t="s">
        <v>1226</v>
      </c>
      <c r="H85" t="s">
        <v>102</v>
      </c>
      <c r="I85" s="77">
        <v>90000</v>
      </c>
      <c r="J85" s="77">
        <v>703.5</v>
      </c>
      <c r="K85" s="77">
        <v>14.59104</v>
      </c>
      <c r="L85" s="77">
        <v>647.74104</v>
      </c>
      <c r="M85" s="78">
        <v>5.0000000000000001E-4</v>
      </c>
      <c r="N85" s="78">
        <v>3.3E-3</v>
      </c>
      <c r="O85" s="78">
        <v>1.1999999999999999E-3</v>
      </c>
    </row>
    <row r="86" spans="2:15">
      <c r="B86" t="s">
        <v>1227</v>
      </c>
      <c r="C86" t="s">
        <v>1228</v>
      </c>
      <c r="D86" t="s">
        <v>100</v>
      </c>
      <c r="E86" t="s">
        <v>123</v>
      </c>
      <c r="F86" t="s">
        <v>1229</v>
      </c>
      <c r="G86" t="s">
        <v>1226</v>
      </c>
      <c r="H86" t="s">
        <v>102</v>
      </c>
      <c r="I86" s="77">
        <v>195400</v>
      </c>
      <c r="J86" s="77">
        <v>1500</v>
      </c>
      <c r="K86" s="77">
        <v>0</v>
      </c>
      <c r="L86" s="77">
        <v>2931</v>
      </c>
      <c r="M86" s="78">
        <v>1E-3</v>
      </c>
      <c r="N86" s="78">
        <v>1.4800000000000001E-2</v>
      </c>
      <c r="O86" s="78">
        <v>5.3E-3</v>
      </c>
    </row>
    <row r="87" spans="2:15">
      <c r="B87" t="s">
        <v>1230</v>
      </c>
      <c r="C87" t="s">
        <v>1231</v>
      </c>
      <c r="D87" t="s">
        <v>100</v>
      </c>
      <c r="E87" t="s">
        <v>123</v>
      </c>
      <c r="F87" t="s">
        <v>1232</v>
      </c>
      <c r="G87" t="s">
        <v>129</v>
      </c>
      <c r="H87" t="s">
        <v>102</v>
      </c>
      <c r="I87" s="77">
        <v>47050.11</v>
      </c>
      <c r="J87" s="77">
        <v>4720</v>
      </c>
      <c r="K87" s="77">
        <v>0</v>
      </c>
      <c r="L87" s="77">
        <v>2220.7651919999998</v>
      </c>
      <c r="M87" s="78">
        <v>1E-3</v>
      </c>
      <c r="N87" s="78">
        <v>1.12E-2</v>
      </c>
      <c r="O87" s="78">
        <v>4.0000000000000001E-3</v>
      </c>
    </row>
    <row r="88" spans="2:15">
      <c r="B88" t="s">
        <v>1233</v>
      </c>
      <c r="C88" t="s">
        <v>1234</v>
      </c>
      <c r="D88" t="s">
        <v>100</v>
      </c>
      <c r="E88" t="s">
        <v>123</v>
      </c>
      <c r="F88" t="s">
        <v>883</v>
      </c>
      <c r="G88" t="s">
        <v>129</v>
      </c>
      <c r="H88" t="s">
        <v>102</v>
      </c>
      <c r="I88" s="77">
        <v>18100.09</v>
      </c>
      <c r="J88" s="77">
        <v>7669</v>
      </c>
      <c r="K88" s="77">
        <v>0</v>
      </c>
      <c r="L88" s="77">
        <v>1388.0959021000001</v>
      </c>
      <c r="M88" s="78">
        <v>2.9999999999999997E-4</v>
      </c>
      <c r="N88" s="78">
        <v>7.0000000000000001E-3</v>
      </c>
      <c r="O88" s="78">
        <v>2.5000000000000001E-3</v>
      </c>
    </row>
    <row r="89" spans="2:15">
      <c r="B89" t="s">
        <v>1235</v>
      </c>
      <c r="C89" t="s">
        <v>1236</v>
      </c>
      <c r="D89" t="s">
        <v>100</v>
      </c>
      <c r="E89" t="s">
        <v>123</v>
      </c>
      <c r="F89" t="s">
        <v>679</v>
      </c>
      <c r="G89" t="s">
        <v>132</v>
      </c>
      <c r="H89" t="s">
        <v>102</v>
      </c>
      <c r="I89" s="77">
        <v>15750</v>
      </c>
      <c r="J89" s="77">
        <v>1666</v>
      </c>
      <c r="K89" s="77">
        <v>0</v>
      </c>
      <c r="L89" s="77">
        <v>262.39499999999998</v>
      </c>
      <c r="M89" s="78">
        <v>1E-4</v>
      </c>
      <c r="N89" s="78">
        <v>1.2999999999999999E-3</v>
      </c>
      <c r="O89" s="78">
        <v>5.0000000000000001E-4</v>
      </c>
    </row>
    <row r="90" spans="2:15">
      <c r="B90" s="79" t="s">
        <v>1237</v>
      </c>
      <c r="E90" s="16"/>
      <c r="F90" s="16"/>
      <c r="G90" s="16"/>
      <c r="I90" s="81">
        <v>2359816.41</v>
      </c>
      <c r="K90" s="81">
        <v>20.364129999999999</v>
      </c>
      <c r="L90" s="81">
        <v>19076.860096119999</v>
      </c>
      <c r="N90" s="80">
        <v>9.6299999999999997E-2</v>
      </c>
      <c r="O90" s="80">
        <v>3.4500000000000003E-2</v>
      </c>
    </row>
    <row r="91" spans="2:15">
      <c r="B91" t="s">
        <v>1238</v>
      </c>
      <c r="C91" t="s">
        <v>1239</v>
      </c>
      <c r="D91" t="s">
        <v>100</v>
      </c>
      <c r="E91" t="s">
        <v>123</v>
      </c>
      <c r="F91" t="s">
        <v>1240</v>
      </c>
      <c r="G91" t="s">
        <v>1241</v>
      </c>
      <c r="H91" t="s">
        <v>102</v>
      </c>
      <c r="I91" s="77">
        <v>36780</v>
      </c>
      <c r="J91" s="77">
        <v>3999</v>
      </c>
      <c r="K91" s="77">
        <v>0</v>
      </c>
      <c r="L91" s="77">
        <v>1470.8322000000001</v>
      </c>
      <c r="M91" s="78">
        <v>1.5E-3</v>
      </c>
      <c r="N91" s="78">
        <v>7.4000000000000003E-3</v>
      </c>
      <c r="O91" s="78">
        <v>2.7000000000000001E-3</v>
      </c>
    </row>
    <row r="92" spans="2:15">
      <c r="B92" t="s">
        <v>1242</v>
      </c>
      <c r="C92" t="s">
        <v>1243</v>
      </c>
      <c r="D92" t="s">
        <v>100</v>
      </c>
      <c r="E92" t="s">
        <v>123</v>
      </c>
      <c r="F92" t="s">
        <v>1244</v>
      </c>
      <c r="G92" t="s">
        <v>1241</v>
      </c>
      <c r="H92" t="s">
        <v>102</v>
      </c>
      <c r="I92" s="77">
        <v>69640</v>
      </c>
      <c r="J92" s="77">
        <v>199</v>
      </c>
      <c r="K92" s="77">
        <v>0</v>
      </c>
      <c r="L92" s="77">
        <v>138.58359999999999</v>
      </c>
      <c r="M92" s="78">
        <v>1E-3</v>
      </c>
      <c r="N92" s="78">
        <v>6.9999999999999999E-4</v>
      </c>
      <c r="O92" s="78">
        <v>2.9999999999999997E-4</v>
      </c>
    </row>
    <row r="93" spans="2:15">
      <c r="B93" t="s">
        <v>1245</v>
      </c>
      <c r="C93" t="s">
        <v>1246</v>
      </c>
      <c r="D93" t="s">
        <v>100</v>
      </c>
      <c r="E93" t="s">
        <v>123</v>
      </c>
      <c r="F93" t="s">
        <v>1247</v>
      </c>
      <c r="G93" t="s">
        <v>338</v>
      </c>
      <c r="H93" t="s">
        <v>102</v>
      </c>
      <c r="I93" s="77">
        <v>16820</v>
      </c>
      <c r="J93" s="77">
        <v>3768</v>
      </c>
      <c r="K93" s="77">
        <v>0</v>
      </c>
      <c r="L93" s="77">
        <v>633.77760000000001</v>
      </c>
      <c r="M93" s="78">
        <v>1E-3</v>
      </c>
      <c r="N93" s="78">
        <v>3.2000000000000002E-3</v>
      </c>
      <c r="O93" s="78">
        <v>1.1000000000000001E-3</v>
      </c>
    </row>
    <row r="94" spans="2:15">
      <c r="B94" t="s">
        <v>1248</v>
      </c>
      <c r="C94" t="s">
        <v>1249</v>
      </c>
      <c r="D94" t="s">
        <v>100</v>
      </c>
      <c r="E94" t="s">
        <v>123</v>
      </c>
      <c r="F94" t="s">
        <v>791</v>
      </c>
      <c r="G94" t="s">
        <v>536</v>
      </c>
      <c r="H94" t="s">
        <v>102</v>
      </c>
      <c r="I94" s="77">
        <v>32664</v>
      </c>
      <c r="J94" s="77">
        <v>4338</v>
      </c>
      <c r="K94" s="77">
        <v>0</v>
      </c>
      <c r="L94" s="77">
        <v>1416.96432</v>
      </c>
      <c r="M94" s="78">
        <v>2.5000000000000001E-3</v>
      </c>
      <c r="N94" s="78">
        <v>7.1999999999999998E-3</v>
      </c>
      <c r="O94" s="78">
        <v>2.5999999999999999E-3</v>
      </c>
    </row>
    <row r="95" spans="2:15">
      <c r="B95" t="s">
        <v>1250</v>
      </c>
      <c r="C95" t="s">
        <v>1251</v>
      </c>
      <c r="D95" t="s">
        <v>100</v>
      </c>
      <c r="E95" t="s">
        <v>123</v>
      </c>
      <c r="F95" t="s">
        <v>808</v>
      </c>
      <c r="G95" t="s">
        <v>536</v>
      </c>
      <c r="H95" t="s">
        <v>102</v>
      </c>
      <c r="I95" s="77">
        <v>19440</v>
      </c>
      <c r="J95" s="77">
        <v>1211</v>
      </c>
      <c r="K95" s="77">
        <v>0</v>
      </c>
      <c r="L95" s="77">
        <v>235.41839999999999</v>
      </c>
      <c r="M95" s="78">
        <v>4.0000000000000002E-4</v>
      </c>
      <c r="N95" s="78">
        <v>1.1999999999999999E-3</v>
      </c>
      <c r="O95" s="78">
        <v>4.0000000000000002E-4</v>
      </c>
    </row>
    <row r="96" spans="2:15">
      <c r="B96" t="s">
        <v>1252</v>
      </c>
      <c r="C96" t="s">
        <v>1253</v>
      </c>
      <c r="D96" t="s">
        <v>100</v>
      </c>
      <c r="E96" t="s">
        <v>123</v>
      </c>
      <c r="F96" t="s">
        <v>569</v>
      </c>
      <c r="G96" t="s">
        <v>536</v>
      </c>
      <c r="H96" t="s">
        <v>102</v>
      </c>
      <c r="I96" s="77">
        <v>8500</v>
      </c>
      <c r="J96" s="77">
        <v>3201</v>
      </c>
      <c r="K96" s="77">
        <v>0</v>
      </c>
      <c r="L96" s="77">
        <v>272.08499999999998</v>
      </c>
      <c r="M96" s="78">
        <v>5.9999999999999995E-4</v>
      </c>
      <c r="N96" s="78">
        <v>1.4E-3</v>
      </c>
      <c r="O96" s="78">
        <v>5.0000000000000001E-4</v>
      </c>
    </row>
    <row r="97" spans="2:15">
      <c r="B97" t="s">
        <v>1254</v>
      </c>
      <c r="C97" t="s">
        <v>1255</v>
      </c>
      <c r="D97" t="s">
        <v>100</v>
      </c>
      <c r="E97" t="s">
        <v>123</v>
      </c>
      <c r="F97" t="s">
        <v>714</v>
      </c>
      <c r="G97" t="s">
        <v>453</v>
      </c>
      <c r="H97" t="s">
        <v>102</v>
      </c>
      <c r="I97" s="77">
        <v>90000</v>
      </c>
      <c r="J97" s="77">
        <v>150.1</v>
      </c>
      <c r="K97" s="77">
        <v>0</v>
      </c>
      <c r="L97" s="77">
        <v>135.09</v>
      </c>
      <c r="M97" s="78">
        <v>4.0000000000000002E-4</v>
      </c>
      <c r="N97" s="78">
        <v>6.9999999999999999E-4</v>
      </c>
      <c r="O97" s="78">
        <v>2.0000000000000001E-4</v>
      </c>
    </row>
    <row r="98" spans="2:15">
      <c r="B98" t="s">
        <v>1256</v>
      </c>
      <c r="C98" t="s">
        <v>1257</v>
      </c>
      <c r="D98" t="s">
        <v>100</v>
      </c>
      <c r="E98" t="s">
        <v>123</v>
      </c>
      <c r="F98" t="s">
        <v>1258</v>
      </c>
      <c r="G98" t="s">
        <v>634</v>
      </c>
      <c r="H98" t="s">
        <v>102</v>
      </c>
      <c r="I98" s="77">
        <v>8000</v>
      </c>
      <c r="J98" s="77">
        <v>319</v>
      </c>
      <c r="K98" s="77">
        <v>0</v>
      </c>
      <c r="L98" s="77">
        <v>25.52</v>
      </c>
      <c r="M98" s="78">
        <v>2.0000000000000001E-4</v>
      </c>
      <c r="N98" s="78">
        <v>1E-4</v>
      </c>
      <c r="O98" s="78">
        <v>0</v>
      </c>
    </row>
    <row r="99" spans="2:15">
      <c r="B99" t="s">
        <v>1259</v>
      </c>
      <c r="C99" t="s">
        <v>1260</v>
      </c>
      <c r="D99" t="s">
        <v>100</v>
      </c>
      <c r="E99" t="s">
        <v>123</v>
      </c>
      <c r="F99" t="s">
        <v>1261</v>
      </c>
      <c r="G99" t="s">
        <v>597</v>
      </c>
      <c r="H99" t="s">
        <v>102</v>
      </c>
      <c r="I99" s="77">
        <v>10500</v>
      </c>
      <c r="J99" s="77">
        <v>1498</v>
      </c>
      <c r="K99" s="77">
        <v>0</v>
      </c>
      <c r="L99" s="77">
        <v>157.29</v>
      </c>
      <c r="M99" s="78">
        <v>2.0000000000000001E-4</v>
      </c>
      <c r="N99" s="78">
        <v>8.0000000000000004E-4</v>
      </c>
      <c r="O99" s="78">
        <v>2.9999999999999997E-4</v>
      </c>
    </row>
    <row r="100" spans="2:15">
      <c r="B100" t="s">
        <v>1262</v>
      </c>
      <c r="C100" t="s">
        <v>1263</v>
      </c>
      <c r="D100" t="s">
        <v>100</v>
      </c>
      <c r="E100" t="s">
        <v>123</v>
      </c>
      <c r="F100" t="s">
        <v>543</v>
      </c>
      <c r="G100" t="s">
        <v>486</v>
      </c>
      <c r="H100" t="s">
        <v>102</v>
      </c>
      <c r="I100" s="77">
        <v>13000</v>
      </c>
      <c r="J100" s="77">
        <v>1004</v>
      </c>
      <c r="K100" s="77">
        <v>0</v>
      </c>
      <c r="L100" s="77">
        <v>130.52000000000001</v>
      </c>
      <c r="M100" s="78">
        <v>6.9999999999999999E-4</v>
      </c>
      <c r="N100" s="78">
        <v>6.9999999999999999E-4</v>
      </c>
      <c r="O100" s="78">
        <v>2.0000000000000001E-4</v>
      </c>
    </row>
    <row r="101" spans="2:15">
      <c r="B101" t="s">
        <v>1264</v>
      </c>
      <c r="C101" t="s">
        <v>1265</v>
      </c>
      <c r="D101" t="s">
        <v>100</v>
      </c>
      <c r="E101" t="s">
        <v>123</v>
      </c>
      <c r="F101" t="s">
        <v>771</v>
      </c>
      <c r="G101" t="s">
        <v>486</v>
      </c>
      <c r="H101" t="s">
        <v>102</v>
      </c>
      <c r="I101" s="77">
        <v>14850</v>
      </c>
      <c r="J101" s="77">
        <v>2138</v>
      </c>
      <c r="K101" s="77">
        <v>1.48332</v>
      </c>
      <c r="L101" s="77">
        <v>318.97631999999999</v>
      </c>
      <c r="M101" s="78">
        <v>6.9999999999999999E-4</v>
      </c>
      <c r="N101" s="78">
        <v>1.6000000000000001E-3</v>
      </c>
      <c r="O101" s="78">
        <v>5.9999999999999995E-4</v>
      </c>
    </row>
    <row r="102" spans="2:15">
      <c r="B102" t="s">
        <v>1266</v>
      </c>
      <c r="C102" t="s">
        <v>1267</v>
      </c>
      <c r="D102" t="s">
        <v>100</v>
      </c>
      <c r="E102" t="s">
        <v>123</v>
      </c>
      <c r="F102" t="s">
        <v>1268</v>
      </c>
      <c r="G102" t="s">
        <v>428</v>
      </c>
      <c r="H102" t="s">
        <v>102</v>
      </c>
      <c r="I102" s="77">
        <v>521800</v>
      </c>
      <c r="J102" s="77">
        <v>297.7</v>
      </c>
      <c r="K102" s="77">
        <v>0</v>
      </c>
      <c r="L102" s="77">
        <v>1553.3986</v>
      </c>
      <c r="M102" s="78">
        <v>2.2000000000000001E-3</v>
      </c>
      <c r="N102" s="78">
        <v>7.7999999999999996E-3</v>
      </c>
      <c r="O102" s="78">
        <v>2.8E-3</v>
      </c>
    </row>
    <row r="103" spans="2:15">
      <c r="B103" t="s">
        <v>1269</v>
      </c>
      <c r="C103" t="s">
        <v>1270</v>
      </c>
      <c r="D103" t="s">
        <v>100</v>
      </c>
      <c r="E103" t="s">
        <v>123</v>
      </c>
      <c r="F103" t="s">
        <v>1271</v>
      </c>
      <c r="G103" t="s">
        <v>428</v>
      </c>
      <c r="H103" t="s">
        <v>102</v>
      </c>
      <c r="I103" s="77">
        <v>32500</v>
      </c>
      <c r="J103" s="77">
        <v>6800</v>
      </c>
      <c r="K103" s="77">
        <v>0</v>
      </c>
      <c r="L103" s="77">
        <v>2210</v>
      </c>
      <c r="M103" s="78">
        <v>3.0999999999999999E-3</v>
      </c>
      <c r="N103" s="78">
        <v>1.12E-2</v>
      </c>
      <c r="O103" s="78">
        <v>4.0000000000000001E-3</v>
      </c>
    </row>
    <row r="104" spans="2:15">
      <c r="B104" t="s">
        <v>1272</v>
      </c>
      <c r="C104" t="s">
        <v>1273</v>
      </c>
      <c r="D104" t="s">
        <v>100</v>
      </c>
      <c r="E104" t="s">
        <v>123</v>
      </c>
      <c r="F104" t="s">
        <v>1274</v>
      </c>
      <c r="G104" t="s">
        <v>428</v>
      </c>
      <c r="H104" t="s">
        <v>102</v>
      </c>
      <c r="I104" s="77">
        <v>12000</v>
      </c>
      <c r="J104" s="77">
        <v>2500</v>
      </c>
      <c r="K104" s="77">
        <v>0</v>
      </c>
      <c r="L104" s="77">
        <v>300</v>
      </c>
      <c r="M104" s="78">
        <v>6.9999999999999999E-4</v>
      </c>
      <c r="N104" s="78">
        <v>1.5E-3</v>
      </c>
      <c r="O104" s="78">
        <v>5.0000000000000001E-4</v>
      </c>
    </row>
    <row r="105" spans="2:15">
      <c r="B105" t="s">
        <v>1275</v>
      </c>
      <c r="C105" t="s">
        <v>1276</v>
      </c>
      <c r="D105" t="s">
        <v>100</v>
      </c>
      <c r="E105" t="s">
        <v>123</v>
      </c>
      <c r="F105" t="s">
        <v>1277</v>
      </c>
      <c r="G105" t="s">
        <v>1278</v>
      </c>
      <c r="H105" t="s">
        <v>102</v>
      </c>
      <c r="I105" s="77">
        <v>70397.91</v>
      </c>
      <c r="J105" s="77">
        <v>40.200000000000003</v>
      </c>
      <c r="K105" s="77">
        <v>0</v>
      </c>
      <c r="L105" s="77">
        <v>28.299959820000002</v>
      </c>
      <c r="M105" s="78">
        <v>5.0000000000000001E-4</v>
      </c>
      <c r="N105" s="78">
        <v>1E-4</v>
      </c>
      <c r="O105" s="78">
        <v>1E-4</v>
      </c>
    </row>
    <row r="106" spans="2:15">
      <c r="B106" t="s">
        <v>1279</v>
      </c>
      <c r="C106" t="s">
        <v>1280</v>
      </c>
      <c r="D106" t="s">
        <v>100</v>
      </c>
      <c r="E106" t="s">
        <v>123</v>
      </c>
      <c r="F106" t="s">
        <v>1281</v>
      </c>
      <c r="G106" t="s">
        <v>605</v>
      </c>
      <c r="H106" t="s">
        <v>102</v>
      </c>
      <c r="I106" s="77">
        <v>22367</v>
      </c>
      <c r="J106" s="77">
        <v>702.2</v>
      </c>
      <c r="K106" s="77">
        <v>0</v>
      </c>
      <c r="L106" s="77">
        <v>157.06107399999999</v>
      </c>
      <c r="M106" s="78">
        <v>1.5E-3</v>
      </c>
      <c r="N106" s="78">
        <v>8.0000000000000004E-4</v>
      </c>
      <c r="O106" s="78">
        <v>2.9999999999999997E-4</v>
      </c>
    </row>
    <row r="107" spans="2:15">
      <c r="B107" t="s">
        <v>1282</v>
      </c>
      <c r="C107" t="s">
        <v>1283</v>
      </c>
      <c r="D107" t="s">
        <v>100</v>
      </c>
      <c r="E107" t="s">
        <v>123</v>
      </c>
      <c r="F107" t="s">
        <v>1284</v>
      </c>
      <c r="G107" t="s">
        <v>605</v>
      </c>
      <c r="H107" t="s">
        <v>102</v>
      </c>
      <c r="I107" s="77">
        <v>10710</v>
      </c>
      <c r="J107" s="77">
        <v>1670</v>
      </c>
      <c r="K107" s="77">
        <v>0</v>
      </c>
      <c r="L107" s="77">
        <v>178.857</v>
      </c>
      <c r="M107" s="78">
        <v>4.0000000000000002E-4</v>
      </c>
      <c r="N107" s="78">
        <v>8.9999999999999998E-4</v>
      </c>
      <c r="O107" s="78">
        <v>2.9999999999999997E-4</v>
      </c>
    </row>
    <row r="108" spans="2:15">
      <c r="B108" t="s">
        <v>1285</v>
      </c>
      <c r="C108" t="s">
        <v>1286</v>
      </c>
      <c r="D108" t="s">
        <v>100</v>
      </c>
      <c r="E108" t="s">
        <v>123</v>
      </c>
      <c r="F108" t="s">
        <v>1287</v>
      </c>
      <c r="G108" t="s">
        <v>605</v>
      </c>
      <c r="H108" t="s">
        <v>102</v>
      </c>
      <c r="I108" s="77">
        <v>105500</v>
      </c>
      <c r="J108" s="77">
        <v>470.4</v>
      </c>
      <c r="K108" s="77">
        <v>0</v>
      </c>
      <c r="L108" s="77">
        <v>496.27199999999999</v>
      </c>
      <c r="M108" s="78">
        <v>1.1999999999999999E-3</v>
      </c>
      <c r="N108" s="78">
        <v>2.5000000000000001E-3</v>
      </c>
      <c r="O108" s="78">
        <v>8.9999999999999998E-4</v>
      </c>
    </row>
    <row r="109" spans="2:15">
      <c r="B109" t="s">
        <v>1288</v>
      </c>
      <c r="C109" t="s">
        <v>1289</v>
      </c>
      <c r="D109" t="s">
        <v>100</v>
      </c>
      <c r="E109" t="s">
        <v>123</v>
      </c>
      <c r="F109" t="s">
        <v>1290</v>
      </c>
      <c r="G109" t="s">
        <v>605</v>
      </c>
      <c r="H109" t="s">
        <v>102</v>
      </c>
      <c r="I109" s="77">
        <v>14400</v>
      </c>
      <c r="J109" s="77">
        <v>1013</v>
      </c>
      <c r="K109" s="77">
        <v>2.3749500000000001</v>
      </c>
      <c r="L109" s="77">
        <v>148.24695</v>
      </c>
      <c r="M109" s="78">
        <v>8.0000000000000004E-4</v>
      </c>
      <c r="N109" s="78">
        <v>6.9999999999999999E-4</v>
      </c>
      <c r="O109" s="78">
        <v>2.9999999999999997E-4</v>
      </c>
    </row>
    <row r="110" spans="2:15">
      <c r="B110" t="s">
        <v>1291</v>
      </c>
      <c r="C110" t="s">
        <v>1292</v>
      </c>
      <c r="D110" t="s">
        <v>100</v>
      </c>
      <c r="E110" t="s">
        <v>123</v>
      </c>
      <c r="F110" t="s">
        <v>862</v>
      </c>
      <c r="G110" t="s">
        <v>863</v>
      </c>
      <c r="H110" t="s">
        <v>102</v>
      </c>
      <c r="I110" s="77">
        <v>13500</v>
      </c>
      <c r="J110" s="77">
        <v>6472</v>
      </c>
      <c r="K110" s="77">
        <v>0</v>
      </c>
      <c r="L110" s="77">
        <v>873.72</v>
      </c>
      <c r="M110" s="78">
        <v>1E-3</v>
      </c>
      <c r="N110" s="78">
        <v>4.4000000000000003E-3</v>
      </c>
      <c r="O110" s="78">
        <v>1.6000000000000001E-3</v>
      </c>
    </row>
    <row r="111" spans="2:15">
      <c r="B111" t="s">
        <v>1293</v>
      </c>
      <c r="C111" t="s">
        <v>1294</v>
      </c>
      <c r="D111" t="s">
        <v>100</v>
      </c>
      <c r="E111" t="s">
        <v>123</v>
      </c>
      <c r="F111" t="s">
        <v>1295</v>
      </c>
      <c r="G111" t="s">
        <v>666</v>
      </c>
      <c r="H111" t="s">
        <v>102</v>
      </c>
      <c r="I111" s="77">
        <v>4950</v>
      </c>
      <c r="J111" s="77">
        <v>1141</v>
      </c>
      <c r="K111" s="77">
        <v>0</v>
      </c>
      <c r="L111" s="77">
        <v>56.479500000000002</v>
      </c>
      <c r="M111" s="78">
        <v>2.9999999999999997E-4</v>
      </c>
      <c r="N111" s="78">
        <v>2.9999999999999997E-4</v>
      </c>
      <c r="O111" s="78">
        <v>1E-4</v>
      </c>
    </row>
    <row r="112" spans="2:15">
      <c r="B112" t="s">
        <v>1296</v>
      </c>
      <c r="C112" t="s">
        <v>1297</v>
      </c>
      <c r="D112" t="s">
        <v>100</v>
      </c>
      <c r="E112" t="s">
        <v>123</v>
      </c>
      <c r="F112" t="s">
        <v>1298</v>
      </c>
      <c r="G112" t="s">
        <v>666</v>
      </c>
      <c r="H112" t="s">
        <v>102</v>
      </c>
      <c r="I112" s="77">
        <v>20400</v>
      </c>
      <c r="J112" s="77">
        <v>1822</v>
      </c>
      <c r="K112" s="77">
        <v>0</v>
      </c>
      <c r="L112" s="77">
        <v>371.68799999999999</v>
      </c>
      <c r="M112" s="78">
        <v>1.1999999999999999E-3</v>
      </c>
      <c r="N112" s="78">
        <v>1.9E-3</v>
      </c>
      <c r="O112" s="78">
        <v>6.9999999999999999E-4</v>
      </c>
    </row>
    <row r="113" spans="2:15">
      <c r="B113" t="s">
        <v>1299</v>
      </c>
      <c r="C113" t="s">
        <v>1300</v>
      </c>
      <c r="D113" t="s">
        <v>100</v>
      </c>
      <c r="E113" t="s">
        <v>123</v>
      </c>
      <c r="F113" t="s">
        <v>1301</v>
      </c>
      <c r="G113" t="s">
        <v>666</v>
      </c>
      <c r="H113" t="s">
        <v>102</v>
      </c>
      <c r="I113" s="77">
        <v>4307</v>
      </c>
      <c r="J113" s="77">
        <v>11220</v>
      </c>
      <c r="K113" s="77">
        <v>0</v>
      </c>
      <c r="L113" s="77">
        <v>483.24540000000002</v>
      </c>
      <c r="M113" s="78">
        <v>1.2999999999999999E-3</v>
      </c>
      <c r="N113" s="78">
        <v>2.3999999999999998E-3</v>
      </c>
      <c r="O113" s="78">
        <v>8.9999999999999998E-4</v>
      </c>
    </row>
    <row r="114" spans="2:15">
      <c r="B114" t="s">
        <v>1302</v>
      </c>
      <c r="C114" t="s">
        <v>1303</v>
      </c>
      <c r="D114" t="s">
        <v>100</v>
      </c>
      <c r="E114" t="s">
        <v>123</v>
      </c>
      <c r="F114" t="s">
        <v>1304</v>
      </c>
      <c r="G114" t="s">
        <v>666</v>
      </c>
      <c r="H114" t="s">
        <v>102</v>
      </c>
      <c r="I114" s="77">
        <v>6330</v>
      </c>
      <c r="J114" s="77">
        <v>7878</v>
      </c>
      <c r="K114" s="77">
        <v>0</v>
      </c>
      <c r="L114" s="77">
        <v>498.67739999999998</v>
      </c>
      <c r="M114" s="78">
        <v>1.6999999999999999E-3</v>
      </c>
      <c r="N114" s="78">
        <v>2.5000000000000001E-3</v>
      </c>
      <c r="O114" s="78">
        <v>8.9999999999999998E-4</v>
      </c>
    </row>
    <row r="115" spans="2:15">
      <c r="B115" t="s">
        <v>1305</v>
      </c>
      <c r="C115" t="s">
        <v>1306</v>
      </c>
      <c r="D115" t="s">
        <v>100</v>
      </c>
      <c r="E115" t="s">
        <v>123</v>
      </c>
      <c r="F115" t="s">
        <v>1307</v>
      </c>
      <c r="G115" t="s">
        <v>666</v>
      </c>
      <c r="H115" t="s">
        <v>102</v>
      </c>
      <c r="I115" s="77">
        <v>2120.14</v>
      </c>
      <c r="J115" s="77">
        <v>7922</v>
      </c>
      <c r="K115" s="77">
        <v>0</v>
      </c>
      <c r="L115" s="77">
        <v>167.95749079999999</v>
      </c>
      <c r="M115" s="78">
        <v>2.0000000000000001E-4</v>
      </c>
      <c r="N115" s="78">
        <v>8.0000000000000004E-4</v>
      </c>
      <c r="O115" s="78">
        <v>2.9999999999999997E-4</v>
      </c>
    </row>
    <row r="116" spans="2:15">
      <c r="B116" t="s">
        <v>1308</v>
      </c>
      <c r="C116" t="s">
        <v>1309</v>
      </c>
      <c r="D116" t="s">
        <v>100</v>
      </c>
      <c r="E116" t="s">
        <v>123</v>
      </c>
      <c r="F116" t="s">
        <v>1310</v>
      </c>
      <c r="G116" t="s">
        <v>1311</v>
      </c>
      <c r="H116" t="s">
        <v>102</v>
      </c>
      <c r="I116" s="77">
        <v>21750</v>
      </c>
      <c r="J116" s="77">
        <v>933.8</v>
      </c>
      <c r="K116" s="77">
        <v>0</v>
      </c>
      <c r="L116" s="77">
        <v>203.10149999999999</v>
      </c>
      <c r="M116" s="78">
        <v>5.9999999999999995E-4</v>
      </c>
      <c r="N116" s="78">
        <v>1E-3</v>
      </c>
      <c r="O116" s="78">
        <v>4.0000000000000002E-4</v>
      </c>
    </row>
    <row r="117" spans="2:15">
      <c r="B117" t="s">
        <v>1312</v>
      </c>
      <c r="C117" t="s">
        <v>1313</v>
      </c>
      <c r="D117" t="s">
        <v>100</v>
      </c>
      <c r="E117" t="s">
        <v>123</v>
      </c>
      <c r="F117" t="s">
        <v>1314</v>
      </c>
      <c r="G117" t="s">
        <v>1311</v>
      </c>
      <c r="H117" t="s">
        <v>102</v>
      </c>
      <c r="I117" s="77">
        <v>29615</v>
      </c>
      <c r="J117" s="77">
        <v>751.1</v>
      </c>
      <c r="K117" s="77">
        <v>0</v>
      </c>
      <c r="L117" s="77">
        <v>222.438265</v>
      </c>
      <c r="M117" s="78">
        <v>5.9999999999999995E-4</v>
      </c>
      <c r="N117" s="78">
        <v>1.1000000000000001E-3</v>
      </c>
      <c r="O117" s="78">
        <v>4.0000000000000002E-4</v>
      </c>
    </row>
    <row r="118" spans="2:15">
      <c r="B118" t="s">
        <v>1315</v>
      </c>
      <c r="C118" t="s">
        <v>1316</v>
      </c>
      <c r="D118" t="s">
        <v>100</v>
      </c>
      <c r="E118" t="s">
        <v>123</v>
      </c>
      <c r="F118" t="s">
        <v>1317</v>
      </c>
      <c r="G118" t="s">
        <v>753</v>
      </c>
      <c r="H118" t="s">
        <v>102</v>
      </c>
      <c r="I118" s="77">
        <v>5300</v>
      </c>
      <c r="J118" s="77">
        <v>7273</v>
      </c>
      <c r="K118" s="77">
        <v>0</v>
      </c>
      <c r="L118" s="77">
        <v>385.46899999999999</v>
      </c>
      <c r="M118" s="78">
        <v>1E-4</v>
      </c>
      <c r="N118" s="78">
        <v>1.9E-3</v>
      </c>
      <c r="O118" s="78">
        <v>6.9999999999999999E-4</v>
      </c>
    </row>
    <row r="119" spans="2:15">
      <c r="B119" t="s">
        <v>1318</v>
      </c>
      <c r="C119" t="s">
        <v>1319</v>
      </c>
      <c r="D119" t="s">
        <v>100</v>
      </c>
      <c r="E119" t="s">
        <v>123</v>
      </c>
      <c r="F119" t="s">
        <v>1320</v>
      </c>
      <c r="G119" t="s">
        <v>396</v>
      </c>
      <c r="H119" t="s">
        <v>102</v>
      </c>
      <c r="I119" s="77">
        <v>572.47</v>
      </c>
      <c r="J119" s="77">
        <v>36600</v>
      </c>
      <c r="K119" s="77">
        <v>0</v>
      </c>
      <c r="L119" s="77">
        <v>209.52402000000001</v>
      </c>
      <c r="M119" s="78">
        <v>5.0000000000000001E-4</v>
      </c>
      <c r="N119" s="78">
        <v>1.1000000000000001E-3</v>
      </c>
      <c r="O119" s="78">
        <v>4.0000000000000002E-4</v>
      </c>
    </row>
    <row r="120" spans="2:15">
      <c r="B120" t="s">
        <v>1321</v>
      </c>
      <c r="C120" t="s">
        <v>1322</v>
      </c>
      <c r="D120" t="s">
        <v>100</v>
      </c>
      <c r="E120" t="s">
        <v>123</v>
      </c>
      <c r="F120" t="s">
        <v>1323</v>
      </c>
      <c r="G120" t="s">
        <v>822</v>
      </c>
      <c r="H120" t="s">
        <v>102</v>
      </c>
      <c r="I120" s="77">
        <v>3500.84</v>
      </c>
      <c r="J120" s="77">
        <v>7908</v>
      </c>
      <c r="K120" s="77">
        <v>0</v>
      </c>
      <c r="L120" s="77">
        <v>276.84642719999999</v>
      </c>
      <c r="M120" s="78">
        <v>4.0000000000000002E-4</v>
      </c>
      <c r="N120" s="78">
        <v>1.4E-3</v>
      </c>
      <c r="O120" s="78">
        <v>5.0000000000000001E-4</v>
      </c>
    </row>
    <row r="121" spans="2:15">
      <c r="B121" t="s">
        <v>1324</v>
      </c>
      <c r="C121" t="s">
        <v>1325</v>
      </c>
      <c r="D121" t="s">
        <v>100</v>
      </c>
      <c r="E121" t="s">
        <v>123</v>
      </c>
      <c r="F121" t="s">
        <v>1326</v>
      </c>
      <c r="G121" t="s">
        <v>822</v>
      </c>
      <c r="H121" t="s">
        <v>102</v>
      </c>
      <c r="I121" s="77">
        <v>4123</v>
      </c>
      <c r="J121" s="77">
        <v>17030</v>
      </c>
      <c r="K121" s="77">
        <v>0</v>
      </c>
      <c r="L121" s="77">
        <v>702.14689999999996</v>
      </c>
      <c r="M121" s="78">
        <v>1.5E-3</v>
      </c>
      <c r="N121" s="78">
        <v>3.5000000000000001E-3</v>
      </c>
      <c r="O121" s="78">
        <v>1.2999999999999999E-3</v>
      </c>
    </row>
    <row r="122" spans="2:15">
      <c r="B122" t="s">
        <v>1327</v>
      </c>
      <c r="C122" t="s">
        <v>1328</v>
      </c>
      <c r="D122" t="s">
        <v>100</v>
      </c>
      <c r="E122" t="s">
        <v>123</v>
      </c>
      <c r="F122" t="s">
        <v>466</v>
      </c>
      <c r="G122" t="s">
        <v>467</v>
      </c>
      <c r="H122" t="s">
        <v>102</v>
      </c>
      <c r="I122" s="77">
        <v>157760</v>
      </c>
      <c r="J122" s="77">
        <v>388.5</v>
      </c>
      <c r="K122" s="77">
        <v>14.545769999999999</v>
      </c>
      <c r="L122" s="77">
        <v>627.44336999999996</v>
      </c>
      <c r="M122" s="78">
        <v>1E-3</v>
      </c>
      <c r="N122" s="78">
        <v>3.2000000000000002E-3</v>
      </c>
      <c r="O122" s="78">
        <v>1.1000000000000001E-3</v>
      </c>
    </row>
    <row r="123" spans="2:15">
      <c r="B123" t="s">
        <v>1329</v>
      </c>
      <c r="C123" t="s">
        <v>1330</v>
      </c>
      <c r="D123" t="s">
        <v>100</v>
      </c>
      <c r="E123" t="s">
        <v>123</v>
      </c>
      <c r="F123" t="s">
        <v>532</v>
      </c>
      <c r="G123" t="s">
        <v>349</v>
      </c>
      <c r="H123" t="s">
        <v>102</v>
      </c>
      <c r="I123" s="77">
        <v>80000</v>
      </c>
      <c r="J123" s="77">
        <v>226.2</v>
      </c>
      <c r="K123" s="77">
        <v>0</v>
      </c>
      <c r="L123" s="77">
        <v>180.96</v>
      </c>
      <c r="M123" s="78">
        <v>2.9999999999999997E-4</v>
      </c>
      <c r="N123" s="78">
        <v>8.9999999999999998E-4</v>
      </c>
      <c r="O123" s="78">
        <v>2.9999999999999997E-4</v>
      </c>
    </row>
    <row r="124" spans="2:15">
      <c r="B124" t="s">
        <v>1331</v>
      </c>
      <c r="C124" t="s">
        <v>1332</v>
      </c>
      <c r="D124" t="s">
        <v>100</v>
      </c>
      <c r="E124" t="s">
        <v>123</v>
      </c>
      <c r="F124" t="s">
        <v>1333</v>
      </c>
      <c r="G124" t="s">
        <v>349</v>
      </c>
      <c r="H124" t="s">
        <v>102</v>
      </c>
      <c r="I124" s="77">
        <v>2950.3</v>
      </c>
      <c r="J124" s="77">
        <v>12870</v>
      </c>
      <c r="K124" s="77">
        <v>0</v>
      </c>
      <c r="L124" s="77">
        <v>379.70361000000003</v>
      </c>
      <c r="M124" s="78">
        <v>2.0000000000000001E-4</v>
      </c>
      <c r="N124" s="78">
        <v>1.9E-3</v>
      </c>
      <c r="O124" s="78">
        <v>6.9999999999999999E-4</v>
      </c>
    </row>
    <row r="125" spans="2:15">
      <c r="B125" t="s">
        <v>1334</v>
      </c>
      <c r="C125" t="s">
        <v>1335</v>
      </c>
      <c r="D125" t="s">
        <v>100</v>
      </c>
      <c r="E125" t="s">
        <v>123</v>
      </c>
      <c r="F125" t="s">
        <v>1336</v>
      </c>
      <c r="G125" t="s">
        <v>1337</v>
      </c>
      <c r="H125" t="s">
        <v>102</v>
      </c>
      <c r="I125" s="77">
        <v>236000</v>
      </c>
      <c r="J125" s="77">
        <v>174.1</v>
      </c>
      <c r="K125" s="77">
        <v>0</v>
      </c>
      <c r="L125" s="77">
        <v>410.87599999999998</v>
      </c>
      <c r="M125" s="78">
        <v>8.0000000000000004E-4</v>
      </c>
      <c r="N125" s="78">
        <v>2.0999999999999999E-3</v>
      </c>
      <c r="O125" s="78">
        <v>6.9999999999999999E-4</v>
      </c>
    </row>
    <row r="126" spans="2:15">
      <c r="B126" t="s">
        <v>1338</v>
      </c>
      <c r="C126" t="s">
        <v>1339</v>
      </c>
      <c r="D126" t="s">
        <v>100</v>
      </c>
      <c r="E126" t="s">
        <v>123</v>
      </c>
      <c r="F126" t="s">
        <v>1340</v>
      </c>
      <c r="G126" t="s">
        <v>1337</v>
      </c>
      <c r="H126" t="s">
        <v>102</v>
      </c>
      <c r="I126" s="77">
        <v>3650</v>
      </c>
      <c r="J126" s="77">
        <v>938.2</v>
      </c>
      <c r="K126" s="77">
        <v>0</v>
      </c>
      <c r="L126" s="77">
        <v>34.244300000000003</v>
      </c>
      <c r="M126" s="78">
        <v>4.0000000000000002E-4</v>
      </c>
      <c r="N126" s="78">
        <v>2.0000000000000001E-4</v>
      </c>
      <c r="O126" s="78">
        <v>1E-4</v>
      </c>
    </row>
    <row r="127" spans="2:15">
      <c r="B127" t="s">
        <v>1341</v>
      </c>
      <c r="C127" t="s">
        <v>1342</v>
      </c>
      <c r="D127" t="s">
        <v>100</v>
      </c>
      <c r="E127" t="s">
        <v>123</v>
      </c>
      <c r="F127" t="s">
        <v>1343</v>
      </c>
      <c r="G127" t="s">
        <v>1337</v>
      </c>
      <c r="H127" t="s">
        <v>102</v>
      </c>
      <c r="I127" s="77">
        <v>38800</v>
      </c>
      <c r="J127" s="77">
        <v>309.8</v>
      </c>
      <c r="K127" s="77">
        <v>0</v>
      </c>
      <c r="L127" s="77">
        <v>120.2024</v>
      </c>
      <c r="M127" s="78">
        <v>5.9999999999999995E-4</v>
      </c>
      <c r="N127" s="78">
        <v>5.9999999999999995E-4</v>
      </c>
      <c r="O127" s="78">
        <v>2.0000000000000001E-4</v>
      </c>
    </row>
    <row r="128" spans="2:15">
      <c r="B128" t="s">
        <v>1344</v>
      </c>
      <c r="C128" t="s">
        <v>1345</v>
      </c>
      <c r="D128" t="s">
        <v>100</v>
      </c>
      <c r="E128" t="s">
        <v>123</v>
      </c>
      <c r="F128" t="s">
        <v>1346</v>
      </c>
      <c r="G128" t="s">
        <v>125</v>
      </c>
      <c r="H128" t="s">
        <v>102</v>
      </c>
      <c r="I128" s="77">
        <v>106500</v>
      </c>
      <c r="J128" s="77">
        <v>194.5</v>
      </c>
      <c r="K128" s="77">
        <v>0</v>
      </c>
      <c r="L128" s="77">
        <v>207.14250000000001</v>
      </c>
      <c r="M128" s="78">
        <v>1E-3</v>
      </c>
      <c r="N128" s="78">
        <v>1E-3</v>
      </c>
      <c r="O128" s="78">
        <v>4.0000000000000002E-4</v>
      </c>
    </row>
    <row r="129" spans="2:15">
      <c r="B129" t="s">
        <v>1347</v>
      </c>
      <c r="C129" t="s">
        <v>1348</v>
      </c>
      <c r="D129" t="s">
        <v>100</v>
      </c>
      <c r="E129" t="s">
        <v>123</v>
      </c>
      <c r="F129" t="s">
        <v>1349</v>
      </c>
      <c r="G129" t="s">
        <v>125</v>
      </c>
      <c r="H129" t="s">
        <v>102</v>
      </c>
      <c r="I129" s="77">
        <v>86000</v>
      </c>
      <c r="J129" s="77">
        <v>102.5</v>
      </c>
      <c r="K129" s="77">
        <v>0</v>
      </c>
      <c r="L129" s="77">
        <v>88.15</v>
      </c>
      <c r="M129" s="78">
        <v>1.2999999999999999E-3</v>
      </c>
      <c r="N129" s="78">
        <v>4.0000000000000002E-4</v>
      </c>
      <c r="O129" s="78">
        <v>2.0000000000000001E-4</v>
      </c>
    </row>
    <row r="130" spans="2:15">
      <c r="B130" t="s">
        <v>1350</v>
      </c>
      <c r="C130" t="s">
        <v>1351</v>
      </c>
      <c r="D130" t="s">
        <v>100</v>
      </c>
      <c r="E130" t="s">
        <v>123</v>
      </c>
      <c r="F130" t="s">
        <v>1352</v>
      </c>
      <c r="G130" t="s">
        <v>125</v>
      </c>
      <c r="H130" t="s">
        <v>102</v>
      </c>
      <c r="I130" s="77">
        <v>84800</v>
      </c>
      <c r="J130" s="77">
        <v>265.39999999999998</v>
      </c>
      <c r="K130" s="77">
        <v>0</v>
      </c>
      <c r="L130" s="77">
        <v>225.0592</v>
      </c>
      <c r="M130" s="78">
        <v>1.1000000000000001E-3</v>
      </c>
      <c r="N130" s="78">
        <v>1.1000000000000001E-3</v>
      </c>
      <c r="O130" s="78">
        <v>4.0000000000000002E-4</v>
      </c>
    </row>
    <row r="131" spans="2:15">
      <c r="B131" t="s">
        <v>1353</v>
      </c>
      <c r="C131" t="s">
        <v>1354</v>
      </c>
      <c r="D131" t="s">
        <v>100</v>
      </c>
      <c r="E131" t="s">
        <v>123</v>
      </c>
      <c r="F131" t="s">
        <v>1355</v>
      </c>
      <c r="G131" t="s">
        <v>1197</v>
      </c>
      <c r="H131" t="s">
        <v>102</v>
      </c>
      <c r="I131" s="77">
        <v>17530</v>
      </c>
      <c r="J131" s="77">
        <v>70</v>
      </c>
      <c r="K131" s="77">
        <v>0</v>
      </c>
      <c r="L131" s="77">
        <v>12.271000000000001</v>
      </c>
      <c r="M131" s="78">
        <v>5.0000000000000001E-4</v>
      </c>
      <c r="N131" s="78">
        <v>1E-4</v>
      </c>
      <c r="O131" s="78">
        <v>0</v>
      </c>
    </row>
    <row r="132" spans="2:15">
      <c r="B132" t="s">
        <v>1356</v>
      </c>
      <c r="C132" t="s">
        <v>1357</v>
      </c>
      <c r="D132" t="s">
        <v>100</v>
      </c>
      <c r="E132" t="s">
        <v>123</v>
      </c>
      <c r="F132" t="s">
        <v>1358</v>
      </c>
      <c r="G132" t="s">
        <v>1197</v>
      </c>
      <c r="H132" t="s">
        <v>102</v>
      </c>
      <c r="I132" s="77">
        <v>135000</v>
      </c>
      <c r="J132" s="77">
        <v>51.5</v>
      </c>
      <c r="K132" s="77">
        <v>0</v>
      </c>
      <c r="L132" s="77">
        <v>69.525000000000006</v>
      </c>
      <c r="M132" s="78">
        <v>1.5E-3</v>
      </c>
      <c r="N132" s="78">
        <v>4.0000000000000002E-4</v>
      </c>
      <c r="O132" s="78">
        <v>1E-4</v>
      </c>
    </row>
    <row r="133" spans="2:15">
      <c r="B133" t="s">
        <v>1359</v>
      </c>
      <c r="C133" t="s">
        <v>1360</v>
      </c>
      <c r="D133" t="s">
        <v>100</v>
      </c>
      <c r="E133" t="s">
        <v>123</v>
      </c>
      <c r="F133" t="s">
        <v>704</v>
      </c>
      <c r="G133" t="s">
        <v>614</v>
      </c>
      <c r="H133" t="s">
        <v>102</v>
      </c>
      <c r="I133" s="77">
        <v>15550</v>
      </c>
      <c r="J133" s="77">
        <v>3590</v>
      </c>
      <c r="K133" s="77">
        <v>0</v>
      </c>
      <c r="L133" s="77">
        <v>558.245</v>
      </c>
      <c r="M133" s="78">
        <v>1.1000000000000001E-3</v>
      </c>
      <c r="N133" s="78">
        <v>2.8E-3</v>
      </c>
      <c r="O133" s="78">
        <v>1E-3</v>
      </c>
    </row>
    <row r="134" spans="2:15">
      <c r="B134" t="s">
        <v>1361</v>
      </c>
      <c r="C134" t="s">
        <v>1362</v>
      </c>
      <c r="D134" t="s">
        <v>100</v>
      </c>
      <c r="E134" t="s">
        <v>123</v>
      </c>
      <c r="F134" t="s">
        <v>1363</v>
      </c>
      <c r="G134" t="s">
        <v>639</v>
      </c>
      <c r="H134" t="s">
        <v>102</v>
      </c>
      <c r="I134" s="77">
        <v>910</v>
      </c>
      <c r="J134" s="77">
        <v>22040</v>
      </c>
      <c r="K134" s="77">
        <v>0</v>
      </c>
      <c r="L134" s="77">
        <v>200.56399999999999</v>
      </c>
      <c r="M134" s="78">
        <v>2.0000000000000001E-4</v>
      </c>
      <c r="N134" s="78">
        <v>1E-3</v>
      </c>
      <c r="O134" s="78">
        <v>4.0000000000000002E-4</v>
      </c>
    </row>
    <row r="135" spans="2:15">
      <c r="B135" t="s">
        <v>1364</v>
      </c>
      <c r="C135" t="s">
        <v>1365</v>
      </c>
      <c r="D135" t="s">
        <v>100</v>
      </c>
      <c r="E135" t="s">
        <v>123</v>
      </c>
      <c r="F135" t="s">
        <v>1366</v>
      </c>
      <c r="G135" t="s">
        <v>325</v>
      </c>
      <c r="H135" t="s">
        <v>102</v>
      </c>
      <c r="I135" s="77">
        <v>107827.78</v>
      </c>
      <c r="J135" s="77">
        <v>455</v>
      </c>
      <c r="K135" s="77">
        <v>1.9600900000000001</v>
      </c>
      <c r="L135" s="77">
        <v>492.57648899999998</v>
      </c>
      <c r="M135" s="78">
        <v>2E-3</v>
      </c>
      <c r="N135" s="78">
        <v>2.5000000000000001E-3</v>
      </c>
      <c r="O135" s="78">
        <v>8.9999999999999998E-4</v>
      </c>
    </row>
    <row r="136" spans="2:15">
      <c r="B136" t="s">
        <v>1367</v>
      </c>
      <c r="C136" t="s">
        <v>1368</v>
      </c>
      <c r="D136" t="s">
        <v>100</v>
      </c>
      <c r="E136" t="s">
        <v>123</v>
      </c>
      <c r="F136" t="s">
        <v>721</v>
      </c>
      <c r="G136" t="s">
        <v>325</v>
      </c>
      <c r="H136" t="s">
        <v>102</v>
      </c>
      <c r="I136" s="77">
        <v>24950</v>
      </c>
      <c r="J136" s="77">
        <v>2137</v>
      </c>
      <c r="K136" s="77">
        <v>0</v>
      </c>
      <c r="L136" s="77">
        <v>533.18150000000003</v>
      </c>
      <c r="M136" s="78">
        <v>1.5E-3</v>
      </c>
      <c r="N136" s="78">
        <v>2.7000000000000001E-3</v>
      </c>
      <c r="O136" s="78">
        <v>1E-3</v>
      </c>
    </row>
    <row r="137" spans="2:15">
      <c r="B137" t="s">
        <v>1369</v>
      </c>
      <c r="C137" t="s">
        <v>1370</v>
      </c>
      <c r="D137" t="s">
        <v>100</v>
      </c>
      <c r="E137" t="s">
        <v>123</v>
      </c>
      <c r="F137" t="s">
        <v>1371</v>
      </c>
      <c r="G137" t="s">
        <v>129</v>
      </c>
      <c r="H137" t="s">
        <v>102</v>
      </c>
      <c r="I137" s="77">
        <v>2670</v>
      </c>
      <c r="J137" s="77">
        <v>2060</v>
      </c>
      <c r="K137" s="77">
        <v>0</v>
      </c>
      <c r="L137" s="77">
        <v>55.002000000000002</v>
      </c>
      <c r="M137" s="78">
        <v>2.0000000000000001E-4</v>
      </c>
      <c r="N137" s="78">
        <v>2.9999999999999997E-4</v>
      </c>
      <c r="O137" s="78">
        <v>1E-4</v>
      </c>
    </row>
    <row r="138" spans="2:15">
      <c r="B138" t="s">
        <v>1372</v>
      </c>
      <c r="C138" t="s">
        <v>1373</v>
      </c>
      <c r="D138" t="s">
        <v>100</v>
      </c>
      <c r="E138" t="s">
        <v>123</v>
      </c>
      <c r="F138" t="s">
        <v>811</v>
      </c>
      <c r="G138" t="s">
        <v>132</v>
      </c>
      <c r="H138" t="s">
        <v>102</v>
      </c>
      <c r="I138" s="77">
        <v>32580.97</v>
      </c>
      <c r="J138" s="77">
        <v>1299</v>
      </c>
      <c r="K138" s="77">
        <v>0</v>
      </c>
      <c r="L138" s="77">
        <v>423.22680029999998</v>
      </c>
      <c r="M138" s="78">
        <v>2.9999999999999997E-4</v>
      </c>
      <c r="N138" s="78">
        <v>2.0999999999999999E-3</v>
      </c>
      <c r="O138" s="78">
        <v>8.0000000000000004E-4</v>
      </c>
    </row>
    <row r="139" spans="2:15">
      <c r="B139" s="79" t="s">
        <v>1374</v>
      </c>
      <c r="E139" s="16"/>
      <c r="F139" s="16"/>
      <c r="G139" s="16"/>
      <c r="I139" s="81">
        <v>0</v>
      </c>
      <c r="K139" s="81">
        <v>0</v>
      </c>
      <c r="L139" s="81">
        <v>0</v>
      </c>
      <c r="N139" s="80">
        <v>0</v>
      </c>
      <c r="O139" s="80">
        <v>0</v>
      </c>
    </row>
    <row r="140" spans="2:15">
      <c r="B140" t="s">
        <v>220</v>
      </c>
      <c r="C140" t="s">
        <v>220</v>
      </c>
      <c r="E140" s="16"/>
      <c r="F140" s="16"/>
      <c r="G140" t="s">
        <v>220</v>
      </c>
      <c r="H140" t="s">
        <v>220</v>
      </c>
      <c r="I140" s="77">
        <v>0</v>
      </c>
      <c r="J140" s="77">
        <v>0</v>
      </c>
      <c r="L140" s="77">
        <v>0</v>
      </c>
      <c r="M140" s="78">
        <v>0</v>
      </c>
      <c r="N140" s="78">
        <v>0</v>
      </c>
      <c r="O140" s="78">
        <v>0</v>
      </c>
    </row>
    <row r="141" spans="2:15">
      <c r="B141" s="79" t="s">
        <v>225</v>
      </c>
      <c r="E141" s="16"/>
      <c r="F141" s="16"/>
      <c r="G141" s="16"/>
      <c r="I141" s="81">
        <v>147530.23000000001</v>
      </c>
      <c r="K141" s="81">
        <v>3.8986200000000002</v>
      </c>
      <c r="L141" s="81">
        <v>5590.9322090470741</v>
      </c>
      <c r="N141" s="80">
        <v>2.8199999999999999E-2</v>
      </c>
      <c r="O141" s="80">
        <v>1.01E-2</v>
      </c>
    </row>
    <row r="142" spans="2:15">
      <c r="B142" s="79" t="s">
        <v>286</v>
      </c>
      <c r="E142" s="16"/>
      <c r="F142" s="16"/>
      <c r="G142" s="16"/>
      <c r="I142" s="81">
        <v>31281</v>
      </c>
      <c r="K142" s="81">
        <v>0.52817000000000003</v>
      </c>
      <c r="L142" s="81">
        <v>4198.9455730999998</v>
      </c>
      <c r="N142" s="80">
        <v>2.12E-2</v>
      </c>
      <c r="O142" s="80">
        <v>7.6E-3</v>
      </c>
    </row>
    <row r="143" spans="2:15">
      <c r="B143" t="s">
        <v>1375</v>
      </c>
      <c r="C143" t="s">
        <v>1376</v>
      </c>
      <c r="D143" t="s">
        <v>1377</v>
      </c>
      <c r="E143" t="s">
        <v>912</v>
      </c>
      <c r="F143" t="s">
        <v>1378</v>
      </c>
      <c r="G143" t="s">
        <v>1379</v>
      </c>
      <c r="H143" t="s">
        <v>106</v>
      </c>
      <c r="I143" s="77">
        <v>1705</v>
      </c>
      <c r="J143" s="77">
        <v>413</v>
      </c>
      <c r="K143" s="77">
        <v>0</v>
      </c>
      <c r="L143" s="77">
        <v>25.455564750000001</v>
      </c>
      <c r="M143" s="78">
        <v>0</v>
      </c>
      <c r="N143" s="78">
        <v>1E-4</v>
      </c>
      <c r="O143" s="78">
        <v>0</v>
      </c>
    </row>
    <row r="144" spans="2:15">
      <c r="B144" t="s">
        <v>1380</v>
      </c>
      <c r="C144" t="s">
        <v>1381</v>
      </c>
      <c r="D144" t="s">
        <v>1382</v>
      </c>
      <c r="E144" t="s">
        <v>912</v>
      </c>
      <c r="F144" t="s">
        <v>1383</v>
      </c>
      <c r="G144" t="s">
        <v>1379</v>
      </c>
      <c r="H144" t="s">
        <v>106</v>
      </c>
      <c r="I144" s="77">
        <v>8661</v>
      </c>
      <c r="J144" s="77">
        <v>1936</v>
      </c>
      <c r="K144" s="77">
        <v>0</v>
      </c>
      <c r="L144" s="77">
        <v>606.15221039999994</v>
      </c>
      <c r="M144" s="78">
        <v>2.0000000000000001E-4</v>
      </c>
      <c r="N144" s="78">
        <v>3.0999999999999999E-3</v>
      </c>
      <c r="O144" s="78">
        <v>1.1000000000000001E-3</v>
      </c>
    </row>
    <row r="145" spans="2:15">
      <c r="B145" t="s">
        <v>1384</v>
      </c>
      <c r="C145" t="s">
        <v>1385</v>
      </c>
      <c r="D145" t="s">
        <v>1377</v>
      </c>
      <c r="E145" t="s">
        <v>912</v>
      </c>
      <c r="F145" t="s">
        <v>1386</v>
      </c>
      <c r="G145" t="s">
        <v>1387</v>
      </c>
      <c r="H145" t="s">
        <v>106</v>
      </c>
      <c r="I145" s="77">
        <v>7378</v>
      </c>
      <c r="J145" s="77">
        <v>3196</v>
      </c>
      <c r="K145" s="77">
        <v>0</v>
      </c>
      <c r="L145" s="77">
        <v>852.4201812</v>
      </c>
      <c r="M145" s="78">
        <v>1E-4</v>
      </c>
      <c r="N145" s="78">
        <v>4.3E-3</v>
      </c>
      <c r="O145" s="78">
        <v>1.5E-3</v>
      </c>
    </row>
    <row r="146" spans="2:15">
      <c r="B146" t="s">
        <v>1388</v>
      </c>
      <c r="C146" t="s">
        <v>1389</v>
      </c>
      <c r="D146" t="s">
        <v>1377</v>
      </c>
      <c r="E146" t="s">
        <v>912</v>
      </c>
      <c r="F146" t="s">
        <v>1390</v>
      </c>
      <c r="G146" t="s">
        <v>980</v>
      </c>
      <c r="H146" t="s">
        <v>106</v>
      </c>
      <c r="I146" s="77">
        <v>1375</v>
      </c>
      <c r="J146" s="77">
        <v>9980</v>
      </c>
      <c r="K146" s="77">
        <v>0</v>
      </c>
      <c r="L146" s="77">
        <v>496.068375</v>
      </c>
      <c r="M146" s="78">
        <v>0</v>
      </c>
      <c r="N146" s="78">
        <v>2.5000000000000001E-3</v>
      </c>
      <c r="O146" s="78">
        <v>8.9999999999999998E-4</v>
      </c>
    </row>
    <row r="147" spans="2:15">
      <c r="B147" t="s">
        <v>1391</v>
      </c>
      <c r="C147" t="s">
        <v>1392</v>
      </c>
      <c r="D147" t="s">
        <v>1382</v>
      </c>
      <c r="E147" t="s">
        <v>912</v>
      </c>
      <c r="F147" t="s">
        <v>1393</v>
      </c>
      <c r="G147" t="s">
        <v>940</v>
      </c>
      <c r="H147" t="s">
        <v>106</v>
      </c>
      <c r="I147" s="77">
        <v>1400</v>
      </c>
      <c r="J147" s="77">
        <v>2178</v>
      </c>
      <c r="K147" s="77">
        <v>0.52817000000000003</v>
      </c>
      <c r="L147" s="77">
        <v>110.75675</v>
      </c>
      <c r="M147" s="78">
        <v>1E-4</v>
      </c>
      <c r="N147" s="78">
        <v>5.9999999999999995E-4</v>
      </c>
      <c r="O147" s="78">
        <v>2.0000000000000001E-4</v>
      </c>
    </row>
    <row r="148" spans="2:15">
      <c r="B148" t="s">
        <v>1394</v>
      </c>
      <c r="C148" t="s">
        <v>1395</v>
      </c>
      <c r="D148" t="s">
        <v>1377</v>
      </c>
      <c r="E148" t="s">
        <v>912</v>
      </c>
      <c r="F148" t="s">
        <v>1396</v>
      </c>
      <c r="G148" t="s">
        <v>940</v>
      </c>
      <c r="H148" t="s">
        <v>106</v>
      </c>
      <c r="I148" s="77">
        <v>2900</v>
      </c>
      <c r="J148" s="77">
        <v>2154</v>
      </c>
      <c r="K148" s="77">
        <v>0</v>
      </c>
      <c r="L148" s="77">
        <v>225.81459000000001</v>
      </c>
      <c r="M148" s="78">
        <v>1E-4</v>
      </c>
      <c r="N148" s="78">
        <v>1.1000000000000001E-3</v>
      </c>
      <c r="O148" s="78">
        <v>4.0000000000000002E-4</v>
      </c>
    </row>
    <row r="149" spans="2:15">
      <c r="B149" t="s">
        <v>1397</v>
      </c>
      <c r="C149" t="s">
        <v>1398</v>
      </c>
      <c r="D149" t="s">
        <v>1382</v>
      </c>
      <c r="E149" t="s">
        <v>912</v>
      </c>
      <c r="F149" t="s">
        <v>1399</v>
      </c>
      <c r="G149" t="s">
        <v>940</v>
      </c>
      <c r="H149" t="s">
        <v>106</v>
      </c>
      <c r="I149" s="77">
        <v>1347</v>
      </c>
      <c r="J149" s="77">
        <v>30395</v>
      </c>
      <c r="K149" s="77">
        <v>0</v>
      </c>
      <c r="L149" s="77">
        <v>1480.0556497499999</v>
      </c>
      <c r="M149" s="78">
        <v>0</v>
      </c>
      <c r="N149" s="78">
        <v>7.4999999999999997E-3</v>
      </c>
      <c r="O149" s="78">
        <v>2.7000000000000001E-3</v>
      </c>
    </row>
    <row r="150" spans="2:15">
      <c r="B150" t="s">
        <v>1400</v>
      </c>
      <c r="C150" t="s">
        <v>1401</v>
      </c>
      <c r="D150" t="s">
        <v>1382</v>
      </c>
      <c r="E150" t="s">
        <v>912</v>
      </c>
      <c r="F150" t="s">
        <v>1402</v>
      </c>
      <c r="G150" t="s">
        <v>940</v>
      </c>
      <c r="H150" t="s">
        <v>106</v>
      </c>
      <c r="I150" s="77">
        <v>1664</v>
      </c>
      <c r="J150" s="77">
        <v>3748</v>
      </c>
      <c r="K150" s="77">
        <v>0</v>
      </c>
      <c r="L150" s="77">
        <v>225.45569280000001</v>
      </c>
      <c r="M150" s="78">
        <v>2.0000000000000001E-4</v>
      </c>
      <c r="N150" s="78">
        <v>1.1000000000000001E-3</v>
      </c>
      <c r="O150" s="78">
        <v>4.0000000000000002E-4</v>
      </c>
    </row>
    <row r="151" spans="2:15">
      <c r="B151" t="s">
        <v>1403</v>
      </c>
      <c r="C151" t="s">
        <v>1404</v>
      </c>
      <c r="D151" t="s">
        <v>1382</v>
      </c>
      <c r="E151" t="s">
        <v>912</v>
      </c>
      <c r="F151" t="s">
        <v>1405</v>
      </c>
      <c r="G151" t="s">
        <v>965</v>
      </c>
      <c r="H151" t="s">
        <v>106</v>
      </c>
      <c r="I151" s="77">
        <v>4851</v>
      </c>
      <c r="J151" s="77">
        <v>1008</v>
      </c>
      <c r="K151" s="77">
        <v>0</v>
      </c>
      <c r="L151" s="77">
        <v>176.76655919999999</v>
      </c>
      <c r="M151" s="78">
        <v>2.9999999999999997E-4</v>
      </c>
      <c r="N151" s="78">
        <v>8.9999999999999998E-4</v>
      </c>
      <c r="O151" s="78">
        <v>2.9999999999999997E-4</v>
      </c>
    </row>
    <row r="152" spans="2:15">
      <c r="B152" s="79" t="s">
        <v>287</v>
      </c>
      <c r="E152" s="16"/>
      <c r="F152" s="16"/>
      <c r="G152" s="16"/>
      <c r="I152" s="81">
        <v>116249.23</v>
      </c>
      <c r="K152" s="81">
        <v>3.3704499999999999</v>
      </c>
      <c r="L152" s="81">
        <v>1391.9866359470741</v>
      </c>
      <c r="N152" s="80">
        <v>7.0000000000000001E-3</v>
      </c>
      <c r="O152" s="80">
        <v>2.5000000000000001E-3</v>
      </c>
    </row>
    <row r="153" spans="2:15">
      <c r="B153" t="s">
        <v>1406</v>
      </c>
      <c r="C153" t="s">
        <v>1407</v>
      </c>
      <c r="D153" t="s">
        <v>1382</v>
      </c>
      <c r="E153" t="s">
        <v>912</v>
      </c>
      <c r="F153" t="s">
        <v>1408</v>
      </c>
      <c r="G153" t="s">
        <v>960</v>
      </c>
      <c r="H153" t="s">
        <v>106</v>
      </c>
      <c r="I153" s="77">
        <v>1544.14</v>
      </c>
      <c r="J153" s="77">
        <v>9196</v>
      </c>
      <c r="K153" s="77">
        <v>3.3704499999999999</v>
      </c>
      <c r="L153" s="77">
        <v>516.69724855599998</v>
      </c>
      <c r="M153" s="78">
        <v>0</v>
      </c>
      <c r="N153" s="78">
        <v>2.5999999999999999E-3</v>
      </c>
      <c r="O153" s="78">
        <v>8.9999999999999998E-4</v>
      </c>
    </row>
    <row r="154" spans="2:15">
      <c r="B154" t="s">
        <v>1409</v>
      </c>
      <c r="C154" t="s">
        <v>1410</v>
      </c>
      <c r="D154" t="s">
        <v>1377</v>
      </c>
      <c r="E154" t="s">
        <v>912</v>
      </c>
      <c r="F154" t="s">
        <v>1004</v>
      </c>
      <c r="G154" t="s">
        <v>929</v>
      </c>
      <c r="H154" t="s">
        <v>106</v>
      </c>
      <c r="I154" s="77">
        <v>1150</v>
      </c>
      <c r="J154" s="77">
        <v>962</v>
      </c>
      <c r="K154" s="77">
        <v>0</v>
      </c>
      <c r="L154" s="77">
        <v>39.992744999999999</v>
      </c>
      <c r="M154" s="78">
        <v>0</v>
      </c>
      <c r="N154" s="78">
        <v>2.0000000000000001E-4</v>
      </c>
      <c r="O154" s="78">
        <v>1E-4</v>
      </c>
    </row>
    <row r="155" spans="2:15">
      <c r="B155" t="s">
        <v>1411</v>
      </c>
      <c r="C155" t="s">
        <v>1412</v>
      </c>
      <c r="D155" t="s">
        <v>1382</v>
      </c>
      <c r="E155" t="s">
        <v>912</v>
      </c>
      <c r="F155" t="s">
        <v>1413</v>
      </c>
      <c r="G155" t="s">
        <v>929</v>
      </c>
      <c r="H155" t="s">
        <v>106</v>
      </c>
      <c r="I155" s="77">
        <v>2000</v>
      </c>
      <c r="J155" s="77">
        <v>3587</v>
      </c>
      <c r="K155" s="77">
        <v>0</v>
      </c>
      <c r="L155" s="77">
        <v>259.34010000000001</v>
      </c>
      <c r="M155" s="78">
        <v>0</v>
      </c>
      <c r="N155" s="78">
        <v>1.2999999999999999E-3</v>
      </c>
      <c r="O155" s="78">
        <v>5.0000000000000001E-4</v>
      </c>
    </row>
    <row r="156" spans="2:15">
      <c r="B156" t="s">
        <v>1414</v>
      </c>
      <c r="C156" t="s">
        <v>1415</v>
      </c>
      <c r="D156" t="s">
        <v>1416</v>
      </c>
      <c r="E156" t="s">
        <v>912</v>
      </c>
      <c r="F156" t="s">
        <v>1417</v>
      </c>
      <c r="G156" t="s">
        <v>990</v>
      </c>
      <c r="H156" t="s">
        <v>110</v>
      </c>
      <c r="I156" s="77">
        <v>111555.09</v>
      </c>
      <c r="J156" s="77">
        <v>131.30000000000001</v>
      </c>
      <c r="K156" s="77">
        <v>0</v>
      </c>
      <c r="L156" s="77">
        <v>575.95654239107398</v>
      </c>
      <c r="M156" s="78">
        <v>1E-4</v>
      </c>
      <c r="N156" s="78">
        <v>2.8999999999999998E-3</v>
      </c>
      <c r="O156" s="78">
        <v>1E-3</v>
      </c>
    </row>
    <row r="157" spans="2:15">
      <c r="B157" t="s">
        <v>227</v>
      </c>
      <c r="E157" s="16"/>
      <c r="F157" s="16"/>
      <c r="G157" s="16"/>
    </row>
    <row r="158" spans="2:15">
      <c r="B158" t="s">
        <v>280</v>
      </c>
      <c r="E158" s="16"/>
      <c r="F158" s="16"/>
      <c r="G158" s="16"/>
    </row>
    <row r="159" spans="2:15">
      <c r="B159" t="s">
        <v>281</v>
      </c>
      <c r="E159" s="16"/>
      <c r="F159" s="16"/>
      <c r="G159" s="16"/>
    </row>
    <row r="160" spans="2:15">
      <c r="B160" t="s">
        <v>282</v>
      </c>
      <c r="E160" s="16"/>
      <c r="F160" s="16"/>
      <c r="G160" s="16"/>
    </row>
    <row r="161" spans="2:7">
      <c r="B161" t="s">
        <v>283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1077418</v>
      </c>
      <c r="I11" s="7"/>
      <c r="J11" s="75">
        <v>62.499589999999998</v>
      </c>
      <c r="K11" s="75">
        <v>161009.15545737999</v>
      </c>
      <c r="L11" s="7"/>
      <c r="M11" s="76">
        <v>1</v>
      </c>
      <c r="N11" s="76">
        <v>0.29149999999999998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853425</v>
      </c>
      <c r="J12" s="81">
        <v>0</v>
      </c>
      <c r="K12" s="81">
        <v>65802.877330000003</v>
      </c>
      <c r="M12" s="80">
        <v>0.40870000000000001</v>
      </c>
      <c r="N12" s="80">
        <v>0.1192</v>
      </c>
    </row>
    <row r="13" spans="2:63">
      <c r="B13" s="79" t="s">
        <v>1418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1419</v>
      </c>
      <c r="D15" s="16"/>
      <c r="E15" s="16"/>
      <c r="F15" s="16"/>
      <c r="G15" s="16"/>
      <c r="H15" s="81">
        <v>853425</v>
      </c>
      <c r="J15" s="81">
        <v>0</v>
      </c>
      <c r="K15" s="81">
        <v>65802.877330000003</v>
      </c>
      <c r="M15" s="80">
        <v>0.40870000000000001</v>
      </c>
      <c r="N15" s="80">
        <v>0.1192</v>
      </c>
    </row>
    <row r="16" spans="2:63">
      <c r="B16" t="s">
        <v>1420</v>
      </c>
      <c r="C16" t="s">
        <v>1421</v>
      </c>
      <c r="D16" t="s">
        <v>100</v>
      </c>
      <c r="E16" t="s">
        <v>1422</v>
      </c>
      <c r="F16" t="s">
        <v>1423</v>
      </c>
      <c r="G16" t="s">
        <v>102</v>
      </c>
      <c r="H16" s="77">
        <v>46072</v>
      </c>
      <c r="I16" s="77">
        <v>13870</v>
      </c>
      <c r="J16" s="77">
        <v>0</v>
      </c>
      <c r="K16" s="77">
        <v>6390.1863999999996</v>
      </c>
      <c r="L16" s="78">
        <v>6.3E-3</v>
      </c>
      <c r="M16" s="78">
        <v>3.9699999999999999E-2</v>
      </c>
      <c r="N16" s="78">
        <v>1.1599999999999999E-2</v>
      </c>
    </row>
    <row r="17" spans="2:14">
      <c r="B17" t="s">
        <v>1424</v>
      </c>
      <c r="C17" t="s">
        <v>1425</v>
      </c>
      <c r="D17" t="s">
        <v>100</v>
      </c>
      <c r="E17" t="s">
        <v>1426</v>
      </c>
      <c r="F17" t="s">
        <v>1423</v>
      </c>
      <c r="G17" t="s">
        <v>102</v>
      </c>
      <c r="H17" s="77">
        <v>303421</v>
      </c>
      <c r="I17" s="77">
        <v>5588</v>
      </c>
      <c r="J17" s="77">
        <v>0</v>
      </c>
      <c r="K17" s="77">
        <v>16955.16548</v>
      </c>
      <c r="L17" s="78">
        <v>6.7400000000000002E-2</v>
      </c>
      <c r="M17" s="78">
        <v>0.1053</v>
      </c>
      <c r="N17" s="78">
        <v>3.0700000000000002E-2</v>
      </c>
    </row>
    <row r="18" spans="2:14">
      <c r="B18" t="s">
        <v>1427</v>
      </c>
      <c r="C18" t="s">
        <v>1428</v>
      </c>
      <c r="D18" t="s">
        <v>100</v>
      </c>
      <c r="E18" t="s">
        <v>1426</v>
      </c>
      <c r="F18" t="s">
        <v>1423</v>
      </c>
      <c r="G18" t="s">
        <v>102</v>
      </c>
      <c r="H18" s="77">
        <v>225191</v>
      </c>
      <c r="I18" s="77">
        <v>6093</v>
      </c>
      <c r="J18" s="77">
        <v>0</v>
      </c>
      <c r="K18" s="77">
        <v>13720.887629999999</v>
      </c>
      <c r="L18" s="78">
        <v>4.1999999999999997E-3</v>
      </c>
      <c r="M18" s="78">
        <v>8.5199999999999998E-2</v>
      </c>
      <c r="N18" s="78">
        <v>2.4799999999999999E-2</v>
      </c>
    </row>
    <row r="19" spans="2:14">
      <c r="B19" t="s">
        <v>1429</v>
      </c>
      <c r="C19" t="s">
        <v>1430</v>
      </c>
      <c r="D19" t="s">
        <v>100</v>
      </c>
      <c r="E19" t="s">
        <v>1431</v>
      </c>
      <c r="F19" t="s">
        <v>1423</v>
      </c>
      <c r="G19" t="s">
        <v>102</v>
      </c>
      <c r="H19" s="77">
        <v>16500</v>
      </c>
      <c r="I19" s="77">
        <v>24160</v>
      </c>
      <c r="J19" s="77">
        <v>0</v>
      </c>
      <c r="K19" s="77">
        <v>3986.4</v>
      </c>
      <c r="L19" s="78">
        <v>1E-3</v>
      </c>
      <c r="M19" s="78">
        <v>2.4799999999999999E-2</v>
      </c>
      <c r="N19" s="78">
        <v>7.1999999999999998E-3</v>
      </c>
    </row>
    <row r="20" spans="2:14">
      <c r="B20" t="s">
        <v>1432</v>
      </c>
      <c r="C20" t="s">
        <v>1433</v>
      </c>
      <c r="D20" t="s">
        <v>100</v>
      </c>
      <c r="E20" t="s">
        <v>1431</v>
      </c>
      <c r="F20" t="s">
        <v>1423</v>
      </c>
      <c r="G20" t="s">
        <v>102</v>
      </c>
      <c r="H20" s="77">
        <v>195398</v>
      </c>
      <c r="I20" s="77">
        <v>6899</v>
      </c>
      <c r="J20" s="77">
        <v>0</v>
      </c>
      <c r="K20" s="77">
        <v>13480.508019999999</v>
      </c>
      <c r="L20" s="78">
        <v>2.0899999999999998E-2</v>
      </c>
      <c r="M20" s="78">
        <v>8.3699999999999997E-2</v>
      </c>
      <c r="N20" s="78">
        <v>2.4400000000000002E-2</v>
      </c>
    </row>
    <row r="21" spans="2:14">
      <c r="B21" t="s">
        <v>1434</v>
      </c>
      <c r="C21" t="s">
        <v>1435</v>
      </c>
      <c r="D21" t="s">
        <v>100</v>
      </c>
      <c r="E21" t="s">
        <v>1431</v>
      </c>
      <c r="F21" t="s">
        <v>1423</v>
      </c>
      <c r="G21" t="s">
        <v>102</v>
      </c>
      <c r="H21" s="77">
        <v>66843</v>
      </c>
      <c r="I21" s="77">
        <v>16860</v>
      </c>
      <c r="J21" s="77">
        <v>0</v>
      </c>
      <c r="K21" s="77">
        <v>11269.729799999999</v>
      </c>
      <c r="L21" s="78">
        <v>2.5999999999999999E-3</v>
      </c>
      <c r="M21" s="78">
        <v>7.0000000000000007E-2</v>
      </c>
      <c r="N21" s="78">
        <v>2.0400000000000001E-2</v>
      </c>
    </row>
    <row r="22" spans="2:14">
      <c r="B22" s="79" t="s">
        <v>1436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1437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909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1438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225</v>
      </c>
      <c r="D30" s="16"/>
      <c r="E30" s="16"/>
      <c r="F30" s="16"/>
      <c r="G30" s="16"/>
      <c r="H30" s="81">
        <v>223993</v>
      </c>
      <c r="J30" s="81">
        <v>62.499589999999998</v>
      </c>
      <c r="K30" s="81">
        <v>95206.278127380006</v>
      </c>
      <c r="M30" s="80">
        <v>0.59130000000000005</v>
      </c>
      <c r="N30" s="80">
        <v>0.1724</v>
      </c>
    </row>
    <row r="31" spans="2:14">
      <c r="B31" s="79" t="s">
        <v>1439</v>
      </c>
      <c r="D31" s="16"/>
      <c r="E31" s="16"/>
      <c r="F31" s="16"/>
      <c r="G31" s="16"/>
      <c r="H31" s="81">
        <v>223993</v>
      </c>
      <c r="J31" s="81">
        <v>62.499589999999998</v>
      </c>
      <c r="K31" s="81">
        <v>95206.278127380006</v>
      </c>
      <c r="M31" s="80">
        <v>0.59130000000000005</v>
      </c>
      <c r="N31" s="80">
        <v>0.1724</v>
      </c>
    </row>
    <row r="32" spans="2:14">
      <c r="B32" t="s">
        <v>1440</v>
      </c>
      <c r="C32" t="s">
        <v>1441</v>
      </c>
      <c r="D32" t="s">
        <v>1382</v>
      </c>
      <c r="E32" t="s">
        <v>1442</v>
      </c>
      <c r="F32" t="s">
        <v>929</v>
      </c>
      <c r="G32" t="s">
        <v>106</v>
      </c>
      <c r="H32" s="77">
        <v>3615</v>
      </c>
      <c r="I32" s="77">
        <v>7621</v>
      </c>
      <c r="J32" s="77">
        <v>0</v>
      </c>
      <c r="K32" s="77">
        <v>995.92942725</v>
      </c>
      <c r="L32" s="78">
        <v>0</v>
      </c>
      <c r="M32" s="78">
        <v>6.1999999999999998E-3</v>
      </c>
      <c r="N32" s="78">
        <v>1.8E-3</v>
      </c>
    </row>
    <row r="33" spans="2:14">
      <c r="B33" t="s">
        <v>1443</v>
      </c>
      <c r="C33" t="s">
        <v>1444</v>
      </c>
      <c r="D33" t="s">
        <v>1377</v>
      </c>
      <c r="E33" t="s">
        <v>1445</v>
      </c>
      <c r="F33" t="s">
        <v>1423</v>
      </c>
      <c r="G33" t="s">
        <v>106</v>
      </c>
      <c r="H33" s="77">
        <v>45714</v>
      </c>
      <c r="I33" s="77">
        <v>32093</v>
      </c>
      <c r="J33" s="77">
        <v>62.499589999999998</v>
      </c>
      <c r="K33" s="77">
        <v>53098.142972299996</v>
      </c>
      <c r="L33" s="78">
        <v>0</v>
      </c>
      <c r="M33" s="78">
        <v>0.32979999999999998</v>
      </c>
      <c r="N33" s="78">
        <v>9.6100000000000005E-2</v>
      </c>
    </row>
    <row r="34" spans="2:14">
      <c r="B34" t="s">
        <v>1446</v>
      </c>
      <c r="C34" t="s">
        <v>1447</v>
      </c>
      <c r="D34" t="s">
        <v>123</v>
      </c>
      <c r="E34" t="s">
        <v>1448</v>
      </c>
      <c r="F34" t="s">
        <v>1423</v>
      </c>
      <c r="G34" t="s">
        <v>106</v>
      </c>
      <c r="H34" s="77">
        <v>94344</v>
      </c>
      <c r="I34" s="77">
        <v>2982</v>
      </c>
      <c r="J34" s="77">
        <v>0</v>
      </c>
      <c r="K34" s="77">
        <v>10170.2171592</v>
      </c>
      <c r="L34" s="78">
        <v>0</v>
      </c>
      <c r="M34" s="78">
        <v>6.3200000000000006E-2</v>
      </c>
      <c r="N34" s="78">
        <v>1.84E-2</v>
      </c>
    </row>
    <row r="35" spans="2:14">
      <c r="B35" t="s">
        <v>1449</v>
      </c>
      <c r="C35" t="s">
        <v>1450</v>
      </c>
      <c r="D35" t="s">
        <v>1451</v>
      </c>
      <c r="E35" t="s">
        <v>1452</v>
      </c>
      <c r="F35" t="s">
        <v>1423</v>
      </c>
      <c r="G35" t="s">
        <v>106</v>
      </c>
      <c r="H35" s="77">
        <v>4521</v>
      </c>
      <c r="I35" s="77">
        <v>28449</v>
      </c>
      <c r="J35" s="77">
        <v>0</v>
      </c>
      <c r="K35" s="77">
        <v>4649.53813335</v>
      </c>
      <c r="L35" s="78">
        <v>0</v>
      </c>
      <c r="M35" s="78">
        <v>2.8899999999999999E-2</v>
      </c>
      <c r="N35" s="78">
        <v>8.3999999999999995E-3</v>
      </c>
    </row>
    <row r="36" spans="2:14">
      <c r="B36" t="s">
        <v>1453</v>
      </c>
      <c r="C36" t="s">
        <v>1454</v>
      </c>
      <c r="D36" t="s">
        <v>123</v>
      </c>
      <c r="E36" t="s">
        <v>1452</v>
      </c>
      <c r="F36" t="s">
        <v>1423</v>
      </c>
      <c r="G36" t="s">
        <v>110</v>
      </c>
      <c r="H36" s="77">
        <v>17630</v>
      </c>
      <c r="I36" s="77">
        <v>20348</v>
      </c>
      <c r="J36" s="77">
        <v>0</v>
      </c>
      <c r="K36" s="77">
        <v>14106.18710728</v>
      </c>
      <c r="L36" s="78">
        <v>0</v>
      </c>
      <c r="M36" s="78">
        <v>8.7599999999999997E-2</v>
      </c>
      <c r="N36" s="78">
        <v>2.5499999999999998E-2</v>
      </c>
    </row>
    <row r="37" spans="2:14">
      <c r="B37" t="s">
        <v>1455</v>
      </c>
      <c r="C37" t="s">
        <v>1456</v>
      </c>
      <c r="D37" t="s">
        <v>1382</v>
      </c>
      <c r="E37" t="s">
        <v>1457</v>
      </c>
      <c r="F37" t="s">
        <v>1423</v>
      </c>
      <c r="G37" t="s">
        <v>106</v>
      </c>
      <c r="H37" s="77">
        <v>8419</v>
      </c>
      <c r="I37" s="77">
        <v>12946</v>
      </c>
      <c r="J37" s="77">
        <v>0</v>
      </c>
      <c r="K37" s="77">
        <v>3940.0743201</v>
      </c>
      <c r="L37" s="78">
        <v>0</v>
      </c>
      <c r="M37" s="78">
        <v>2.4500000000000001E-2</v>
      </c>
      <c r="N37" s="78">
        <v>7.1000000000000004E-3</v>
      </c>
    </row>
    <row r="38" spans="2:14">
      <c r="B38" t="s">
        <v>1458</v>
      </c>
      <c r="C38" t="s">
        <v>1459</v>
      </c>
      <c r="D38" t="s">
        <v>1382</v>
      </c>
      <c r="E38" t="s">
        <v>1457</v>
      </c>
      <c r="F38" t="s">
        <v>1423</v>
      </c>
      <c r="G38" t="s">
        <v>106</v>
      </c>
      <c r="H38" s="77">
        <v>33734</v>
      </c>
      <c r="I38" s="77">
        <v>3215</v>
      </c>
      <c r="J38" s="77">
        <v>0</v>
      </c>
      <c r="K38" s="77">
        <v>3920.6413815000001</v>
      </c>
      <c r="L38" s="78">
        <v>0</v>
      </c>
      <c r="M38" s="78">
        <v>2.4400000000000002E-2</v>
      </c>
      <c r="N38" s="78">
        <v>7.1000000000000004E-3</v>
      </c>
    </row>
    <row r="39" spans="2:14">
      <c r="B39" t="s">
        <v>1460</v>
      </c>
      <c r="C39" t="s">
        <v>1461</v>
      </c>
      <c r="D39" t="s">
        <v>1382</v>
      </c>
      <c r="E39" t="s">
        <v>1457</v>
      </c>
      <c r="F39" t="s">
        <v>1423</v>
      </c>
      <c r="G39" t="s">
        <v>106</v>
      </c>
      <c r="H39" s="77">
        <v>16016</v>
      </c>
      <c r="I39" s="77">
        <v>7471</v>
      </c>
      <c r="J39" s="77">
        <v>0</v>
      </c>
      <c r="K39" s="77">
        <v>4325.5476263999999</v>
      </c>
      <c r="L39" s="78">
        <v>0</v>
      </c>
      <c r="M39" s="78">
        <v>2.69E-2</v>
      </c>
      <c r="N39" s="78">
        <v>7.7999999999999996E-3</v>
      </c>
    </row>
    <row r="40" spans="2:14">
      <c r="B40" s="79" t="s">
        <v>1462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220</v>
      </c>
      <c r="C41" t="s">
        <v>220</v>
      </c>
      <c r="D41" s="16"/>
      <c r="E41" s="16"/>
      <c r="F41" t="s">
        <v>220</v>
      </c>
      <c r="G41" t="s">
        <v>220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909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220</v>
      </c>
      <c r="C43" t="s">
        <v>220</v>
      </c>
      <c r="D43" s="16"/>
      <c r="E43" s="16"/>
      <c r="F43" t="s">
        <v>220</v>
      </c>
      <c r="G43" t="s">
        <v>220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1438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220</v>
      </c>
      <c r="C45" t="s">
        <v>220</v>
      </c>
      <c r="D45" s="16"/>
      <c r="E45" s="16"/>
      <c r="F45" t="s">
        <v>220</v>
      </c>
      <c r="G45" t="s">
        <v>220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227</v>
      </c>
      <c r="D46" s="16"/>
      <c r="E46" s="16"/>
      <c r="F46" s="16"/>
      <c r="G46" s="16"/>
    </row>
    <row r="47" spans="2:14">
      <c r="B47" t="s">
        <v>280</v>
      </c>
      <c r="D47" s="16"/>
      <c r="E47" s="16"/>
      <c r="F47" s="16"/>
      <c r="G47" s="16"/>
    </row>
    <row r="48" spans="2:14">
      <c r="B48" t="s">
        <v>281</v>
      </c>
      <c r="D48" s="16"/>
      <c r="E48" s="16"/>
      <c r="F48" s="16"/>
      <c r="G48" s="16"/>
    </row>
    <row r="49" spans="2:7">
      <c r="B49" t="s">
        <v>282</v>
      </c>
      <c r="D49" s="16"/>
      <c r="E49" s="16"/>
      <c r="F49" s="16"/>
      <c r="G49" s="16"/>
    </row>
    <row r="50" spans="2:7">
      <c r="B50" t="s">
        <v>283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909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91450.64</v>
      </c>
      <c r="H11" s="7"/>
      <c r="I11" s="75">
        <v>35.0020472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91450.64</v>
      </c>
      <c r="I12" s="81">
        <v>35.0020472</v>
      </c>
      <c r="K12" s="80">
        <v>1</v>
      </c>
      <c r="L12" s="80">
        <v>1E-4</v>
      </c>
    </row>
    <row r="13" spans="2:60">
      <c r="B13" s="79" t="s">
        <v>1465</v>
      </c>
      <c r="D13" s="16"/>
      <c r="E13" s="16"/>
      <c r="G13" s="81">
        <v>91450.64</v>
      </c>
      <c r="I13" s="81">
        <v>35.0020472</v>
      </c>
      <c r="K13" s="80">
        <v>1</v>
      </c>
      <c r="L13" s="80">
        <v>1E-4</v>
      </c>
    </row>
    <row r="14" spans="2:60">
      <c r="B14" t="s">
        <v>1466</v>
      </c>
      <c r="C14" t="s">
        <v>1467</v>
      </c>
      <c r="D14" t="s">
        <v>100</v>
      </c>
      <c r="E14" t="s">
        <v>536</v>
      </c>
      <c r="F14" t="s">
        <v>102</v>
      </c>
      <c r="G14" s="77">
        <v>85</v>
      </c>
      <c r="H14" s="77">
        <v>276.39999999999998</v>
      </c>
      <c r="I14" s="77">
        <v>0.23494000000000001</v>
      </c>
      <c r="J14" s="78">
        <v>2.0000000000000001E-4</v>
      </c>
      <c r="K14" s="78">
        <v>6.7000000000000002E-3</v>
      </c>
      <c r="L14" s="78">
        <v>0</v>
      </c>
    </row>
    <row r="15" spans="2:60">
      <c r="B15" t="s">
        <v>1468</v>
      </c>
      <c r="C15" t="s">
        <v>1469</v>
      </c>
      <c r="D15" t="s">
        <v>100</v>
      </c>
      <c r="E15" t="s">
        <v>428</v>
      </c>
      <c r="F15" t="s">
        <v>102</v>
      </c>
      <c r="G15" s="77">
        <v>34600</v>
      </c>
      <c r="H15" s="77">
        <v>1.1000000000000001</v>
      </c>
      <c r="I15" s="77">
        <v>0.38059999999999999</v>
      </c>
      <c r="J15" s="78">
        <v>2.0000000000000001E-4</v>
      </c>
      <c r="K15" s="78">
        <v>1.09E-2</v>
      </c>
      <c r="L15" s="78">
        <v>0</v>
      </c>
    </row>
    <row r="16" spans="2:60">
      <c r="B16" t="s">
        <v>1470</v>
      </c>
      <c r="C16" t="s">
        <v>1471</v>
      </c>
      <c r="D16" t="s">
        <v>100</v>
      </c>
      <c r="E16" t="s">
        <v>349</v>
      </c>
      <c r="F16" t="s">
        <v>102</v>
      </c>
      <c r="G16" s="77">
        <v>865.64</v>
      </c>
      <c r="H16" s="77">
        <v>2048</v>
      </c>
      <c r="I16" s="77">
        <v>17.7283072</v>
      </c>
      <c r="J16" s="78">
        <v>6.9999999999999999E-4</v>
      </c>
      <c r="K16" s="78">
        <v>0.50649999999999995</v>
      </c>
      <c r="L16" s="78">
        <v>0</v>
      </c>
    </row>
    <row r="17" spans="2:12">
      <c r="B17" t="s">
        <v>1472</v>
      </c>
      <c r="C17" t="s">
        <v>1473</v>
      </c>
      <c r="D17" t="s">
        <v>100</v>
      </c>
      <c r="E17" t="s">
        <v>125</v>
      </c>
      <c r="F17" t="s">
        <v>102</v>
      </c>
      <c r="G17" s="77">
        <v>55900</v>
      </c>
      <c r="H17" s="77">
        <v>29.8</v>
      </c>
      <c r="I17" s="77">
        <v>16.658200000000001</v>
      </c>
      <c r="J17" s="78">
        <v>2E-3</v>
      </c>
      <c r="K17" s="78">
        <v>0.47589999999999999</v>
      </c>
      <c r="L17" s="78">
        <v>0</v>
      </c>
    </row>
    <row r="18" spans="2:12">
      <c r="B18" s="79" t="s">
        <v>225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1474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227</v>
      </c>
      <c r="D21" s="16"/>
      <c r="E21" s="16"/>
    </row>
    <row r="22" spans="2:12">
      <c r="B22" t="s">
        <v>280</v>
      </c>
      <c r="D22" s="16"/>
      <c r="E22" s="16"/>
    </row>
    <row r="23" spans="2:12">
      <c r="B23" t="s">
        <v>281</v>
      </c>
      <c r="D23" s="16"/>
      <c r="E23" s="16"/>
    </row>
    <row r="24" spans="2:12">
      <c r="B24" t="s">
        <v>282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1475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1478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2738387.56</v>
      </c>
      <c r="H11" s="25"/>
      <c r="I11" s="75">
        <v>8541.7841494257245</v>
      </c>
      <c r="J11" s="76">
        <v>1</v>
      </c>
      <c r="K11" s="76">
        <v>1.55E-2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2738387.56</v>
      </c>
      <c r="H14" s="19"/>
      <c r="I14" s="81">
        <v>8541.7841494257245</v>
      </c>
      <c r="J14" s="80">
        <v>1</v>
      </c>
      <c r="K14" s="80">
        <v>1.55E-2</v>
      </c>
      <c r="BF14" s="16" t="s">
        <v>126</v>
      </c>
    </row>
    <row r="15" spans="1:60">
      <c r="B15" t="s">
        <v>1480</v>
      </c>
      <c r="C15" t="s">
        <v>1481</v>
      </c>
      <c r="D15" t="s">
        <v>123</v>
      </c>
      <c r="E15" t="s">
        <v>1016</v>
      </c>
      <c r="F15" t="s">
        <v>120</v>
      </c>
      <c r="G15" s="77">
        <v>34</v>
      </c>
      <c r="H15" s="77">
        <v>7.1910000000000003E-3</v>
      </c>
      <c r="I15" s="77">
        <v>5.9067305460000002E-6</v>
      </c>
      <c r="J15" s="78">
        <v>0</v>
      </c>
      <c r="K15" s="78">
        <v>0</v>
      </c>
      <c r="BF15" s="16" t="s">
        <v>127</v>
      </c>
    </row>
    <row r="16" spans="1:60">
      <c r="B16" t="s">
        <v>1482</v>
      </c>
      <c r="C16" t="s">
        <v>1483</v>
      </c>
      <c r="D16" t="s">
        <v>123</v>
      </c>
      <c r="E16" t="s">
        <v>1016</v>
      </c>
      <c r="F16" t="s">
        <v>110</v>
      </c>
      <c r="G16" s="77">
        <v>6</v>
      </c>
      <c r="H16" s="77">
        <v>1.5796999999999999E-2</v>
      </c>
      <c r="I16" s="77">
        <v>3.7270178039999998E-6</v>
      </c>
      <c r="J16" s="78">
        <v>0</v>
      </c>
      <c r="K16" s="78">
        <v>0</v>
      </c>
      <c r="BF16" s="16" t="s">
        <v>128</v>
      </c>
    </row>
    <row r="17" spans="2:58">
      <c r="B17" t="s">
        <v>1484</v>
      </c>
      <c r="C17" t="s">
        <v>1485</v>
      </c>
      <c r="D17" t="s">
        <v>123</v>
      </c>
      <c r="E17" t="s">
        <v>1016</v>
      </c>
      <c r="F17" t="s">
        <v>106</v>
      </c>
      <c r="G17" s="77">
        <v>28</v>
      </c>
      <c r="H17" s="77">
        <v>3.3459999999999997E-2</v>
      </c>
      <c r="I17" s="77">
        <v>3.3868212000000002E-5</v>
      </c>
      <c r="J17" s="78">
        <v>0</v>
      </c>
      <c r="K17" s="78">
        <v>0</v>
      </c>
      <c r="BF17" s="16" t="s">
        <v>129</v>
      </c>
    </row>
    <row r="18" spans="2:58">
      <c r="B18" t="s">
        <v>1486</v>
      </c>
      <c r="C18" t="s">
        <v>1487</v>
      </c>
      <c r="D18" t="s">
        <v>123</v>
      </c>
      <c r="E18" t="s">
        <v>1016</v>
      </c>
      <c r="F18" t="s">
        <v>110</v>
      </c>
      <c r="G18" s="77">
        <v>58</v>
      </c>
      <c r="H18" s="77">
        <v>4.261E-3</v>
      </c>
      <c r="I18" s="77">
        <v>9.7179604359999992E-6</v>
      </c>
      <c r="J18" s="78">
        <v>0</v>
      </c>
      <c r="K18" s="78">
        <v>0</v>
      </c>
      <c r="BF18" s="16" t="s">
        <v>130</v>
      </c>
    </row>
    <row r="19" spans="2:58">
      <c r="B19" t="s">
        <v>1488</v>
      </c>
      <c r="C19" t="s">
        <v>1489</v>
      </c>
      <c r="D19" t="s">
        <v>123</v>
      </c>
      <c r="E19" t="s">
        <v>1016</v>
      </c>
      <c r="F19" t="s">
        <v>113</v>
      </c>
      <c r="G19" s="77">
        <v>6</v>
      </c>
      <c r="H19" s="77">
        <v>7.639E-3</v>
      </c>
      <c r="I19" s="77">
        <v>2.0474964480000001E-6</v>
      </c>
      <c r="J19" s="78">
        <v>0</v>
      </c>
      <c r="K19" s="78">
        <v>0</v>
      </c>
      <c r="BF19" s="16" t="s">
        <v>131</v>
      </c>
    </row>
    <row r="20" spans="2:58">
      <c r="B20" t="s">
        <v>1490</v>
      </c>
      <c r="C20" t="s">
        <v>1491</v>
      </c>
      <c r="D20" t="s">
        <v>123</v>
      </c>
      <c r="E20" t="s">
        <v>1016</v>
      </c>
      <c r="F20" t="s">
        <v>120</v>
      </c>
      <c r="G20" s="77">
        <v>164900</v>
      </c>
      <c r="H20" s="77">
        <v>100</v>
      </c>
      <c r="I20" s="77">
        <v>398.38191</v>
      </c>
      <c r="J20" s="78">
        <v>4.6600000000000003E-2</v>
      </c>
      <c r="K20" s="78">
        <v>6.9999999999999999E-4</v>
      </c>
      <c r="BF20" s="16" t="s">
        <v>132</v>
      </c>
    </row>
    <row r="21" spans="2:58">
      <c r="B21" t="s">
        <v>1492</v>
      </c>
      <c r="C21" t="s">
        <v>1493</v>
      </c>
      <c r="D21" t="s">
        <v>123</v>
      </c>
      <c r="E21" t="s">
        <v>1016</v>
      </c>
      <c r="F21" t="s">
        <v>110</v>
      </c>
      <c r="G21" s="77">
        <v>230292.5</v>
      </c>
      <c r="H21" s="77">
        <v>100</v>
      </c>
      <c r="I21" s="77">
        <v>905.55616850000001</v>
      </c>
      <c r="J21" s="78">
        <v>0.106</v>
      </c>
      <c r="K21" s="78">
        <v>1.6000000000000001E-3</v>
      </c>
      <c r="BF21" s="16" t="s">
        <v>123</v>
      </c>
    </row>
    <row r="22" spans="2:58">
      <c r="B22" t="s">
        <v>1494</v>
      </c>
      <c r="C22" t="s">
        <v>1495</v>
      </c>
      <c r="D22" t="s">
        <v>123</v>
      </c>
      <c r="E22" t="s">
        <v>1016</v>
      </c>
      <c r="F22" t="s">
        <v>113</v>
      </c>
      <c r="G22" s="77">
        <v>4200</v>
      </c>
      <c r="H22" s="77">
        <v>100</v>
      </c>
      <c r="I22" s="77">
        <v>18.762239999999998</v>
      </c>
      <c r="J22" s="78">
        <v>2.2000000000000001E-3</v>
      </c>
      <c r="K22" s="78">
        <v>0</v>
      </c>
    </row>
    <row r="23" spans="2:58">
      <c r="B23" t="s">
        <v>1496</v>
      </c>
      <c r="C23" t="s">
        <v>1497</v>
      </c>
      <c r="D23" t="s">
        <v>123</v>
      </c>
      <c r="E23" t="s">
        <v>1016</v>
      </c>
      <c r="F23" t="s">
        <v>200</v>
      </c>
      <c r="G23" s="77">
        <v>391616.14</v>
      </c>
      <c r="H23" s="77">
        <v>100</v>
      </c>
      <c r="I23" s="77">
        <v>180.33923247000001</v>
      </c>
      <c r="J23" s="78">
        <v>2.1100000000000001E-2</v>
      </c>
      <c r="K23" s="78">
        <v>2.9999999999999997E-4</v>
      </c>
    </row>
    <row r="24" spans="2:58">
      <c r="B24" t="s">
        <v>1498</v>
      </c>
      <c r="C24" t="s">
        <v>1499</v>
      </c>
      <c r="D24" t="s">
        <v>123</v>
      </c>
      <c r="E24" t="s">
        <v>1016</v>
      </c>
      <c r="F24" t="s">
        <v>106</v>
      </c>
      <c r="G24" s="77">
        <v>1947093.92</v>
      </c>
      <c r="H24" s="77">
        <v>100</v>
      </c>
      <c r="I24" s="77">
        <v>7038.7445207999999</v>
      </c>
      <c r="J24" s="78">
        <v>0.82399999999999995</v>
      </c>
      <c r="K24" s="78">
        <v>1.2699999999999999E-2</v>
      </c>
    </row>
    <row r="25" spans="2:58">
      <c r="B25" t="s">
        <v>1500</v>
      </c>
      <c r="C25" t="s">
        <v>1501</v>
      </c>
      <c r="D25" t="s">
        <v>123</v>
      </c>
      <c r="E25" t="s">
        <v>1016</v>
      </c>
      <c r="F25" t="s">
        <v>200</v>
      </c>
      <c r="G25" s="77">
        <v>9</v>
      </c>
      <c r="H25" s="77">
        <v>2.0480999999999999E-2</v>
      </c>
      <c r="I25" s="77">
        <v>8.4883504499999999E-7</v>
      </c>
      <c r="J25" s="78">
        <v>0</v>
      </c>
      <c r="K25" s="78">
        <v>0</v>
      </c>
    </row>
    <row r="26" spans="2:58">
      <c r="B26" t="s">
        <v>1502</v>
      </c>
      <c r="C26" t="s">
        <v>1503</v>
      </c>
      <c r="D26" t="s">
        <v>123</v>
      </c>
      <c r="E26" t="s">
        <v>1016</v>
      </c>
      <c r="F26" t="s">
        <v>106</v>
      </c>
      <c r="G26" s="77">
        <v>144</v>
      </c>
      <c r="H26" s="77">
        <v>4.1377499999999999E-3</v>
      </c>
      <c r="I26" s="77">
        <v>2.15394714E-5</v>
      </c>
      <c r="J26" s="78">
        <v>0</v>
      </c>
      <c r="K26" s="78">
        <v>0</v>
      </c>
    </row>
    <row r="27" spans="2:58">
      <c r="B27" t="s">
        <v>227</v>
      </c>
      <c r="C27" s="19"/>
      <c r="D27" s="19"/>
      <c r="E27" s="19"/>
      <c r="F27" s="19"/>
      <c r="G27" s="19"/>
      <c r="H27" s="19"/>
    </row>
    <row r="28" spans="2:58">
      <c r="B28" t="s">
        <v>280</v>
      </c>
      <c r="C28" s="19"/>
      <c r="D28" s="19"/>
      <c r="E28" s="19"/>
      <c r="F28" s="19"/>
      <c r="G28" s="19"/>
      <c r="H28" s="19"/>
    </row>
    <row r="29" spans="2:58">
      <c r="B29" t="s">
        <v>281</v>
      </c>
      <c r="C29" s="19"/>
      <c r="D29" s="19"/>
      <c r="E29" s="19"/>
      <c r="F29" s="19"/>
      <c r="G29" s="19"/>
      <c r="H29" s="19"/>
    </row>
    <row r="30" spans="2:58">
      <c r="B30" t="s">
        <v>282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3.76</v>
      </c>
      <c r="K11" s="7"/>
      <c r="L11" s="7"/>
      <c r="M11" s="76">
        <v>7.4700000000000003E-2</v>
      </c>
      <c r="N11" s="75">
        <v>452586.99</v>
      </c>
      <c r="O11" s="7"/>
      <c r="P11" s="75">
        <v>412.553080255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3.76</v>
      </c>
      <c r="M12" s="80">
        <v>7.4700000000000003E-2</v>
      </c>
      <c r="N12" s="81">
        <v>452586.99</v>
      </c>
      <c r="P12" s="81">
        <v>412.553080255</v>
      </c>
      <c r="R12" s="80">
        <v>1</v>
      </c>
      <c r="S12" s="80">
        <v>6.9999999999999999E-4</v>
      </c>
    </row>
    <row r="13" spans="2:81">
      <c r="B13" s="79" t="s">
        <v>1516</v>
      </c>
      <c r="C13" s="16"/>
      <c r="D13" s="16"/>
      <c r="E13" s="16"/>
      <c r="J13" s="81">
        <v>5.54</v>
      </c>
      <c r="M13" s="80">
        <v>2.8400000000000002E-2</v>
      </c>
      <c r="N13" s="81">
        <v>119337</v>
      </c>
      <c r="P13" s="81">
        <v>115.2566604</v>
      </c>
      <c r="R13" s="80">
        <v>0.27939999999999998</v>
      </c>
      <c r="S13" s="80">
        <v>2.0000000000000001E-4</v>
      </c>
    </row>
    <row r="14" spans="2:81">
      <c r="B14" t="s">
        <v>1520</v>
      </c>
      <c r="C14" t="s">
        <v>1521</v>
      </c>
      <c r="D14" t="s">
        <v>123</v>
      </c>
      <c r="E14" t="s">
        <v>1522</v>
      </c>
      <c r="F14" t="s">
        <v>325</v>
      </c>
      <c r="G14" t="s">
        <v>304</v>
      </c>
      <c r="H14" t="s">
        <v>150</v>
      </c>
      <c r="I14" t="s">
        <v>852</v>
      </c>
      <c r="J14" s="77">
        <v>5.0199999999999996</v>
      </c>
      <c r="K14" t="s">
        <v>102</v>
      </c>
      <c r="L14" s="78">
        <v>1.55E-2</v>
      </c>
      <c r="M14" s="78">
        <v>2.9000000000000001E-2</v>
      </c>
      <c r="N14" s="77">
        <v>99099</v>
      </c>
      <c r="O14" s="77">
        <v>96.92</v>
      </c>
      <c r="P14" s="77">
        <v>96.046750799999998</v>
      </c>
      <c r="Q14" s="78">
        <v>2.0000000000000001E-4</v>
      </c>
      <c r="R14" s="78">
        <v>0.23280000000000001</v>
      </c>
      <c r="S14" s="78">
        <v>2.0000000000000001E-4</v>
      </c>
    </row>
    <row r="15" spans="2:81">
      <c r="B15" t="s">
        <v>1523</v>
      </c>
      <c r="C15" t="s">
        <v>1524</v>
      </c>
      <c r="D15" t="s">
        <v>123</v>
      </c>
      <c r="E15" t="s">
        <v>1525</v>
      </c>
      <c r="F15" t="s">
        <v>338</v>
      </c>
      <c r="G15" t="s">
        <v>304</v>
      </c>
      <c r="H15" t="s">
        <v>150</v>
      </c>
      <c r="I15" t="s">
        <v>1526</v>
      </c>
      <c r="J15" s="77">
        <v>8.1300000000000008</v>
      </c>
      <c r="K15" t="s">
        <v>102</v>
      </c>
      <c r="L15" s="78">
        <v>8.3000000000000001E-3</v>
      </c>
      <c r="M15" s="78">
        <v>2.53E-2</v>
      </c>
      <c r="N15" s="77">
        <v>20238</v>
      </c>
      <c r="O15" s="77">
        <v>94.92</v>
      </c>
      <c r="P15" s="77">
        <v>19.2099096</v>
      </c>
      <c r="Q15" s="78">
        <v>1E-4</v>
      </c>
      <c r="R15" s="78">
        <v>4.6600000000000003E-2</v>
      </c>
      <c r="S15" s="78">
        <v>0</v>
      </c>
    </row>
    <row r="16" spans="2:81">
      <c r="B16" s="79" t="s">
        <v>1517</v>
      </c>
      <c r="C16" s="16"/>
      <c r="D16" s="16"/>
      <c r="E16" s="16"/>
      <c r="J16" s="81">
        <v>3.07</v>
      </c>
      <c r="M16" s="80">
        <v>9.2600000000000002E-2</v>
      </c>
      <c r="N16" s="81">
        <v>333249.99</v>
      </c>
      <c r="P16" s="81">
        <v>297.29641985500001</v>
      </c>
      <c r="R16" s="80">
        <v>0.72060000000000002</v>
      </c>
      <c r="S16" s="80">
        <v>5.0000000000000001E-4</v>
      </c>
    </row>
    <row r="17" spans="2:19">
      <c r="B17" t="s">
        <v>1527</v>
      </c>
      <c r="C17" t="s">
        <v>1528</v>
      </c>
      <c r="D17" t="s">
        <v>123</v>
      </c>
      <c r="E17" t="s">
        <v>1038</v>
      </c>
      <c r="F17" t="s">
        <v>536</v>
      </c>
      <c r="G17" t="s">
        <v>397</v>
      </c>
      <c r="H17" t="s">
        <v>207</v>
      </c>
      <c r="I17" t="s">
        <v>1529</v>
      </c>
      <c r="J17" s="77">
        <v>3.59</v>
      </c>
      <c r="K17" t="s">
        <v>102</v>
      </c>
      <c r="L17" s="78">
        <v>3.3500000000000002E-2</v>
      </c>
      <c r="M17" s="78">
        <v>7.3700000000000002E-2</v>
      </c>
      <c r="N17" s="77">
        <v>90000</v>
      </c>
      <c r="O17" s="77">
        <v>87.74</v>
      </c>
      <c r="P17" s="77">
        <v>78.965999999999994</v>
      </c>
      <c r="Q17" s="78">
        <v>1E-4</v>
      </c>
      <c r="R17" s="78">
        <v>0.19139999999999999</v>
      </c>
      <c r="S17" s="78">
        <v>1E-4</v>
      </c>
    </row>
    <row r="18" spans="2:19">
      <c r="B18" t="s">
        <v>1530</v>
      </c>
      <c r="C18" t="s">
        <v>1531</v>
      </c>
      <c r="D18" t="s">
        <v>123</v>
      </c>
      <c r="E18" t="s">
        <v>1532</v>
      </c>
      <c r="F18" t="s">
        <v>428</v>
      </c>
      <c r="G18" t="s">
        <v>470</v>
      </c>
      <c r="H18" t="s">
        <v>207</v>
      </c>
      <c r="I18" t="s">
        <v>1533</v>
      </c>
      <c r="J18" s="77">
        <v>2.95</v>
      </c>
      <c r="K18" t="s">
        <v>102</v>
      </c>
      <c r="L18" s="78">
        <v>2.86E-2</v>
      </c>
      <c r="M18" s="78">
        <v>8.3000000000000004E-2</v>
      </c>
      <c r="N18" s="77">
        <v>60000</v>
      </c>
      <c r="O18" s="77">
        <v>86.15</v>
      </c>
      <c r="P18" s="77">
        <v>51.69</v>
      </c>
      <c r="Q18" s="78">
        <v>4.0000000000000002E-4</v>
      </c>
      <c r="R18" s="78">
        <v>0.12529999999999999</v>
      </c>
      <c r="S18" s="78">
        <v>1E-4</v>
      </c>
    </row>
    <row r="19" spans="2:19">
      <c r="B19" t="s">
        <v>1534</v>
      </c>
      <c r="C19" t="s">
        <v>1535</v>
      </c>
      <c r="D19" t="s">
        <v>123</v>
      </c>
      <c r="E19" t="s">
        <v>1536</v>
      </c>
      <c r="F19" t="s">
        <v>396</v>
      </c>
      <c r="G19" t="s">
        <v>489</v>
      </c>
      <c r="H19" t="s">
        <v>150</v>
      </c>
      <c r="I19" t="s">
        <v>1537</v>
      </c>
      <c r="J19" s="77">
        <v>2.5</v>
      </c>
      <c r="K19" t="s">
        <v>102</v>
      </c>
      <c r="L19" s="78">
        <v>4.2999999999999997E-2</v>
      </c>
      <c r="M19" s="78">
        <v>7.6700000000000004E-2</v>
      </c>
      <c r="N19" s="77">
        <v>56000</v>
      </c>
      <c r="O19" s="77">
        <v>93.38</v>
      </c>
      <c r="P19" s="77">
        <v>52.2928</v>
      </c>
      <c r="Q19" s="78">
        <v>2.9999999999999997E-4</v>
      </c>
      <c r="R19" s="78">
        <v>0.1268</v>
      </c>
      <c r="S19" s="78">
        <v>1E-4</v>
      </c>
    </row>
    <row r="20" spans="2:19">
      <c r="B20" t="s">
        <v>1538</v>
      </c>
      <c r="C20" t="s">
        <v>1539</v>
      </c>
      <c r="D20" t="s">
        <v>123</v>
      </c>
      <c r="E20" t="s">
        <v>1540</v>
      </c>
      <c r="F20" t="s">
        <v>338</v>
      </c>
      <c r="G20" t="s">
        <v>489</v>
      </c>
      <c r="H20" t="s">
        <v>150</v>
      </c>
      <c r="I20" t="s">
        <v>1541</v>
      </c>
      <c r="J20" s="77">
        <v>3.7</v>
      </c>
      <c r="K20" t="s">
        <v>102</v>
      </c>
      <c r="L20" s="78">
        <v>7.4999999999999997E-2</v>
      </c>
      <c r="M20" s="78">
        <v>0.11210000000000001</v>
      </c>
      <c r="N20" s="77">
        <v>100000</v>
      </c>
      <c r="O20" s="77">
        <v>89.59</v>
      </c>
      <c r="P20" s="77">
        <v>89.59</v>
      </c>
      <c r="Q20" s="78">
        <v>2.0000000000000001E-4</v>
      </c>
      <c r="R20" s="78">
        <v>0.2172</v>
      </c>
      <c r="S20" s="78">
        <v>2.0000000000000001E-4</v>
      </c>
    </row>
    <row r="21" spans="2:19">
      <c r="B21" t="s">
        <v>1542</v>
      </c>
      <c r="C21" t="s">
        <v>1543</v>
      </c>
      <c r="D21" t="s">
        <v>123</v>
      </c>
      <c r="E21" t="s">
        <v>1544</v>
      </c>
      <c r="F21" t="s">
        <v>486</v>
      </c>
      <c r="G21" t="s">
        <v>220</v>
      </c>
      <c r="H21" t="s">
        <v>529</v>
      </c>
      <c r="I21" t="s">
        <v>1545</v>
      </c>
      <c r="J21" s="77">
        <v>0</v>
      </c>
      <c r="K21" t="s">
        <v>102</v>
      </c>
      <c r="L21" s="78">
        <v>8.6499999999999994E-2</v>
      </c>
      <c r="M21" s="78">
        <v>0</v>
      </c>
      <c r="N21" s="77">
        <v>2249.9899999999998</v>
      </c>
      <c r="O21" s="77">
        <v>51.45</v>
      </c>
      <c r="P21" s="77">
        <v>1.1576198550000001</v>
      </c>
      <c r="Q21" s="78">
        <v>1E-4</v>
      </c>
      <c r="R21" s="78">
        <v>2.8E-3</v>
      </c>
      <c r="S21" s="78">
        <v>0</v>
      </c>
    </row>
    <row r="22" spans="2:19">
      <c r="B22" t="s">
        <v>1546</v>
      </c>
      <c r="C22" t="s">
        <v>1547</v>
      </c>
      <c r="D22" t="s">
        <v>123</v>
      </c>
      <c r="E22" t="s">
        <v>1548</v>
      </c>
      <c r="F22" t="s">
        <v>1226</v>
      </c>
      <c r="G22" t="s">
        <v>220</v>
      </c>
      <c r="H22" t="s">
        <v>529</v>
      </c>
      <c r="I22" t="s">
        <v>1549</v>
      </c>
      <c r="J22" s="77">
        <v>0.66</v>
      </c>
      <c r="K22" t="s">
        <v>102</v>
      </c>
      <c r="L22" s="78">
        <v>4.1500000000000002E-2</v>
      </c>
      <c r="M22" s="78">
        <v>0.1431</v>
      </c>
      <c r="N22" s="77">
        <v>25000</v>
      </c>
      <c r="O22" s="77">
        <v>94.4</v>
      </c>
      <c r="P22" s="77">
        <v>23.6</v>
      </c>
      <c r="Q22" s="78">
        <v>2.9999999999999997E-4</v>
      </c>
      <c r="R22" s="78">
        <v>5.7200000000000001E-2</v>
      </c>
      <c r="S22" s="78">
        <v>0</v>
      </c>
    </row>
    <row r="23" spans="2:19">
      <c r="B23" s="79" t="s">
        <v>285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909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1550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1551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1552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1553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1554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1555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1556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1557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69650</v>
      </c>
      <c r="H11" s="7"/>
      <c r="I11" s="75">
        <v>3.6937335E-3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1558</v>
      </c>
      <c r="C12" s="16"/>
      <c r="D12" s="16"/>
      <c r="G12" s="81">
        <v>69650</v>
      </c>
      <c r="I12" s="81">
        <v>3.6937335E-3</v>
      </c>
      <c r="K12" s="80">
        <v>1</v>
      </c>
      <c r="L12" s="80">
        <v>0</v>
      </c>
    </row>
    <row r="13" spans="2:59">
      <c r="B13" t="s">
        <v>1559</v>
      </c>
      <c r="C13" t="s">
        <v>1560</v>
      </c>
      <c r="D13" t="s">
        <v>753</v>
      </c>
      <c r="E13" t="s">
        <v>102</v>
      </c>
      <c r="F13" t="s">
        <v>1561</v>
      </c>
      <c r="G13" s="77">
        <v>2150</v>
      </c>
      <c r="H13" s="77">
        <v>0.16206899999999999</v>
      </c>
      <c r="I13" s="77">
        <v>3.4844835000000002E-3</v>
      </c>
      <c r="J13" s="78">
        <v>0</v>
      </c>
      <c r="K13" s="78">
        <v>0.94340000000000002</v>
      </c>
      <c r="L13" s="78">
        <v>0</v>
      </c>
    </row>
    <row r="14" spans="2:59">
      <c r="B14" t="s">
        <v>1562</v>
      </c>
      <c r="C14" t="s">
        <v>1563</v>
      </c>
      <c r="D14" t="s">
        <v>1197</v>
      </c>
      <c r="E14" t="s">
        <v>102</v>
      </c>
      <c r="F14" t="s">
        <v>673</v>
      </c>
      <c r="G14" s="77">
        <v>67500</v>
      </c>
      <c r="H14" s="77">
        <v>3.1E-4</v>
      </c>
      <c r="I14" s="77">
        <v>2.0924999999999999E-4</v>
      </c>
      <c r="J14" s="78">
        <v>0</v>
      </c>
      <c r="K14" s="78">
        <v>5.6599999999999998E-2</v>
      </c>
      <c r="L14" s="78">
        <v>0</v>
      </c>
    </row>
    <row r="15" spans="2:59">
      <c r="B15" s="79" t="s">
        <v>1474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227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B20" t="s">
        <v>282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1564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1476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1564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1477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909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1475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1478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1477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909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227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1565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220</v>
      </c>
      <c r="D14" t="s">
        <v>220</v>
      </c>
      <c r="F14" t="s">
        <v>220</v>
      </c>
      <c r="I14" s="77">
        <v>0</v>
      </c>
      <c r="J14" t="s">
        <v>220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1400000</v>
      </c>
      <c r="L11" s="7"/>
      <c r="M11" s="75">
        <v>5113.2174368625001</v>
      </c>
      <c r="N11" s="76">
        <v>1</v>
      </c>
      <c r="O11" s="76">
        <v>9.2999999999999992E-3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1400000</v>
      </c>
      <c r="M12" s="81">
        <v>5113.2174368625001</v>
      </c>
      <c r="N12" s="80">
        <v>1</v>
      </c>
      <c r="O12" s="80">
        <v>9.2999999999999992E-3</v>
      </c>
    </row>
    <row r="13" spans="2:64">
      <c r="B13" s="79" t="s">
        <v>1516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1576</v>
      </c>
      <c r="G17" s="81">
        <v>0</v>
      </c>
      <c r="J17" s="80">
        <v>0</v>
      </c>
      <c r="K17" s="81">
        <v>1400000</v>
      </c>
      <c r="M17" s="81">
        <v>5113.2174368625001</v>
      </c>
      <c r="N17" s="80">
        <v>1</v>
      </c>
      <c r="O17" s="80">
        <v>9.2999999999999992E-3</v>
      </c>
    </row>
    <row r="18" spans="2:15">
      <c r="B18" t="s">
        <v>1577</v>
      </c>
      <c r="C18" t="s">
        <v>1578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102.14767123333333</v>
      </c>
      <c r="M18" s="77">
        <v>1107.7914945255</v>
      </c>
      <c r="N18" s="78">
        <v>0.2167</v>
      </c>
      <c r="O18" s="78">
        <v>2E-3</v>
      </c>
    </row>
    <row r="19" spans="2:15">
      <c r="B19" t="s">
        <v>1579</v>
      </c>
      <c r="C19" t="s">
        <v>1580</v>
      </c>
      <c r="D19" t="s">
        <v>205</v>
      </c>
      <c r="E19" t="s">
        <v>206</v>
      </c>
      <c r="F19" t="s">
        <v>207</v>
      </c>
      <c r="H19" t="s">
        <v>106</v>
      </c>
      <c r="I19" s="78">
        <v>5.1999999999999998E-2</v>
      </c>
      <c r="J19" s="78">
        <v>0</v>
      </c>
      <c r="K19" s="77">
        <v>600000</v>
      </c>
      <c r="L19" s="77">
        <v>100.82630136666667</v>
      </c>
      <c r="M19" s="77">
        <v>2186.9224766430002</v>
      </c>
      <c r="N19" s="78">
        <v>0.42770000000000002</v>
      </c>
      <c r="O19" s="78">
        <v>4.0000000000000001E-3</v>
      </c>
    </row>
    <row r="20" spans="2:15">
      <c r="B20" t="s">
        <v>1581</v>
      </c>
      <c r="C20" t="s">
        <v>1582</v>
      </c>
      <c r="D20" t="s">
        <v>205</v>
      </c>
      <c r="E20" t="s">
        <v>206</v>
      </c>
      <c r="F20" t="s">
        <v>207</v>
      </c>
      <c r="H20" t="s">
        <v>106</v>
      </c>
      <c r="I20" s="78">
        <v>5.5E-2</v>
      </c>
      <c r="J20" s="78">
        <v>0</v>
      </c>
      <c r="K20" s="77">
        <v>100000</v>
      </c>
      <c r="L20" s="77">
        <v>101.2356164</v>
      </c>
      <c r="M20" s="77">
        <v>365.96675328600003</v>
      </c>
      <c r="N20" s="78">
        <v>7.1599999999999997E-2</v>
      </c>
      <c r="O20" s="78">
        <v>6.9999999999999999E-4</v>
      </c>
    </row>
    <row r="21" spans="2:15">
      <c r="B21" t="s">
        <v>1583</v>
      </c>
      <c r="C21" t="s">
        <v>1584</v>
      </c>
      <c r="D21" t="s">
        <v>205</v>
      </c>
      <c r="E21" t="s">
        <v>206</v>
      </c>
      <c r="F21" t="s">
        <v>207</v>
      </c>
      <c r="H21" t="s">
        <v>106</v>
      </c>
      <c r="I21" s="78">
        <v>5.5E-2</v>
      </c>
      <c r="J21" s="78">
        <v>0</v>
      </c>
      <c r="K21" s="77">
        <v>400000</v>
      </c>
      <c r="L21" s="77">
        <v>100.4520548</v>
      </c>
      <c r="M21" s="77">
        <v>1452.5367124080001</v>
      </c>
      <c r="N21" s="78">
        <v>0.28410000000000002</v>
      </c>
      <c r="O21" s="78">
        <v>2.5999999999999999E-3</v>
      </c>
    </row>
    <row r="22" spans="2:15">
      <c r="B22" s="79" t="s">
        <v>1585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E23" t="s">
        <v>220</v>
      </c>
      <c r="G23" s="77">
        <v>0</v>
      </c>
      <c r="H23" t="s">
        <v>220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909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E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225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E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227</v>
      </c>
    </row>
    <row r="29" spans="2:15">
      <c r="B29" t="s">
        <v>280</v>
      </c>
    </row>
    <row r="30" spans="2:15">
      <c r="B30" t="s">
        <v>281</v>
      </c>
    </row>
    <row r="31" spans="2:15">
      <c r="B31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1587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1587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12360.438941496001</v>
      </c>
      <c r="J11" s="76">
        <v>1</v>
      </c>
      <c r="K11" s="76">
        <v>2.24E-2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12360.438941496001</v>
      </c>
      <c r="J14" s="80">
        <v>1</v>
      </c>
      <c r="K14" s="80">
        <v>2.24E-2</v>
      </c>
    </row>
    <row r="15" spans="2:60">
      <c r="B15" t="s">
        <v>1588</v>
      </c>
      <c r="C15" t="s">
        <v>1589</v>
      </c>
      <c r="D15" t="s">
        <v>220</v>
      </c>
      <c r="E15" t="s">
        <v>529</v>
      </c>
      <c r="F15" s="78">
        <v>0</v>
      </c>
      <c r="G15" t="s">
        <v>113</v>
      </c>
      <c r="H15" s="78">
        <v>0</v>
      </c>
      <c r="I15" s="77">
        <v>366.95256000000001</v>
      </c>
      <c r="J15" s="78">
        <v>2.9700000000000001E-2</v>
      </c>
      <c r="K15" s="78">
        <v>6.9999999999999999E-4</v>
      </c>
    </row>
    <row r="16" spans="2:60">
      <c r="B16" t="s">
        <v>1590</v>
      </c>
      <c r="C16" t="s">
        <v>1591</v>
      </c>
      <c r="D16" t="s">
        <v>220</v>
      </c>
      <c r="E16" t="s">
        <v>529</v>
      </c>
      <c r="F16" s="78">
        <v>0</v>
      </c>
      <c r="G16" t="s">
        <v>200</v>
      </c>
      <c r="H16" s="78">
        <v>0</v>
      </c>
      <c r="I16" s="77">
        <v>864.39485187000002</v>
      </c>
      <c r="J16" s="78">
        <v>6.9900000000000004E-2</v>
      </c>
      <c r="K16" s="78">
        <v>1.6000000000000001E-3</v>
      </c>
    </row>
    <row r="17" spans="2:11">
      <c r="B17" t="s">
        <v>1592</v>
      </c>
      <c r="C17" t="s">
        <v>1593</v>
      </c>
      <c r="D17" t="s">
        <v>220</v>
      </c>
      <c r="E17" t="s">
        <v>529</v>
      </c>
      <c r="F17" s="78">
        <v>0</v>
      </c>
      <c r="G17" t="s">
        <v>120</v>
      </c>
      <c r="H17" s="78">
        <v>0</v>
      </c>
      <c r="I17" s="77">
        <v>1373.621743722</v>
      </c>
      <c r="J17" s="78">
        <v>0.1111</v>
      </c>
      <c r="K17" s="78">
        <v>2.5000000000000001E-3</v>
      </c>
    </row>
    <row r="18" spans="2:11">
      <c r="B18" t="s">
        <v>1594</v>
      </c>
      <c r="C18" t="s">
        <v>1595</v>
      </c>
      <c r="D18" t="s">
        <v>220</v>
      </c>
      <c r="E18" t="s">
        <v>529</v>
      </c>
      <c r="F18" s="78">
        <v>0</v>
      </c>
      <c r="G18" t="s">
        <v>110</v>
      </c>
      <c r="H18" s="78">
        <v>0</v>
      </c>
      <c r="I18" s="77">
        <v>2852.5911720539998</v>
      </c>
      <c r="J18" s="78">
        <v>0.23080000000000001</v>
      </c>
      <c r="K18" s="78">
        <v>5.1999999999999998E-3</v>
      </c>
    </row>
    <row r="19" spans="2:11">
      <c r="B19" t="s">
        <v>1596</v>
      </c>
      <c r="C19" t="s">
        <v>1597</v>
      </c>
      <c r="D19" t="s">
        <v>220</v>
      </c>
      <c r="E19" t="s">
        <v>529</v>
      </c>
      <c r="F19" s="78">
        <v>0</v>
      </c>
      <c r="G19" t="s">
        <v>106</v>
      </c>
      <c r="H19" s="78">
        <v>0</v>
      </c>
      <c r="I19" s="77">
        <v>6902.87861385</v>
      </c>
      <c r="J19" s="78">
        <v>0.5585</v>
      </c>
      <c r="K19" s="78">
        <v>1.2500000000000001E-2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A2505C-0AA1-4650-BB17-B007847ACBA0}"/>
</file>

<file path=customXml/itemProps2.xml><?xml version="1.0" encoding="utf-8"?>
<ds:datastoreItem xmlns:ds="http://schemas.openxmlformats.org/officeDocument/2006/customXml" ds:itemID="{7EAD7A4B-BDCB-4BDF-A09C-D1B1AF6EEBEA}"/>
</file>

<file path=customXml/itemProps3.xml><?xml version="1.0" encoding="utf-8"?>
<ds:datastoreItem xmlns:ds="http://schemas.openxmlformats.org/officeDocument/2006/customXml" ds:itemID="{38ED3E1C-1EA8-4724-9325-75BB75C55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2023-04-25T09:12:38Z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