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2023\נכס בודד 31.12.23\"/>
    </mc:Choice>
  </mc:AlternateContent>
  <bookViews>
    <workbookView xWindow="0" yWindow="105" windowWidth="24240" windowHeight="12585" activeTab="4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C42" i="1" l="1"/>
  <c r="D42" i="1" s="1"/>
  <c r="D40" i="1"/>
  <c r="D39" i="1"/>
  <c r="D35" i="1"/>
  <c r="D34" i="1"/>
  <c r="D31" i="1"/>
  <c r="D30" i="1"/>
  <c r="D27" i="1"/>
  <c r="D26" i="1"/>
  <c r="D22" i="1"/>
  <c r="D21" i="1"/>
  <c r="D18" i="1"/>
  <c r="D17" i="1"/>
  <c r="D14" i="1"/>
  <c r="D13" i="1"/>
  <c r="C11" i="1"/>
  <c r="L37" i="2"/>
  <c r="K37" i="2"/>
  <c r="L36" i="2"/>
  <c r="K36" i="2"/>
  <c r="L35" i="2"/>
  <c r="K35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7" i="2"/>
  <c r="K17" i="2"/>
  <c r="L16" i="2"/>
  <c r="K16" i="2"/>
  <c r="L15" i="2"/>
  <c r="K15" i="2"/>
  <c r="L14" i="2"/>
  <c r="K14" i="2"/>
  <c r="L13" i="2"/>
  <c r="K13" i="2"/>
  <c r="L12" i="2"/>
  <c r="K12" i="2"/>
  <c r="L11" i="2"/>
  <c r="K11" i="2"/>
  <c r="J11" i="2"/>
  <c r="J13" i="2"/>
  <c r="J12" i="2" s="1"/>
  <c r="J14" i="2"/>
  <c r="D15" i="1" l="1"/>
  <c r="D19" i="1"/>
  <c r="D24" i="1"/>
  <c r="D28" i="1"/>
  <c r="D32" i="1"/>
  <c r="D36" i="1"/>
  <c r="D41" i="1"/>
  <c r="D11" i="1"/>
  <c r="D16" i="1"/>
  <c r="D20" i="1"/>
  <c r="D25" i="1"/>
  <c r="D29" i="1"/>
  <c r="D33" i="1"/>
  <c r="D37" i="1"/>
  <c r="U236" i="5"/>
  <c r="T236" i="5"/>
  <c r="U235" i="5"/>
  <c r="T235" i="5"/>
  <c r="U234" i="5"/>
  <c r="T234" i="5"/>
  <c r="U233" i="5"/>
  <c r="T233" i="5"/>
  <c r="U232" i="5"/>
  <c r="T232" i="5"/>
  <c r="U231" i="5"/>
  <c r="T231" i="5"/>
  <c r="U230" i="5"/>
  <c r="T230" i="5"/>
  <c r="U229" i="5"/>
  <c r="T229" i="5"/>
  <c r="U228" i="5"/>
  <c r="T228" i="5"/>
  <c r="U227" i="5"/>
  <c r="T227" i="5"/>
  <c r="U226" i="5"/>
  <c r="T226" i="5"/>
  <c r="U225" i="5"/>
  <c r="T225" i="5"/>
  <c r="U224" i="5"/>
  <c r="T224" i="5"/>
  <c r="U223" i="5"/>
  <c r="T223" i="5"/>
  <c r="U222" i="5"/>
  <c r="T222" i="5"/>
  <c r="U221" i="5"/>
  <c r="T221" i="5"/>
  <c r="U220" i="5"/>
  <c r="T220" i="5"/>
  <c r="U219" i="5"/>
  <c r="T219" i="5"/>
  <c r="U218" i="5"/>
  <c r="T218" i="5"/>
  <c r="U217" i="5"/>
  <c r="T217" i="5"/>
  <c r="U216" i="5"/>
  <c r="T216" i="5"/>
  <c r="U215" i="5"/>
  <c r="T215" i="5"/>
  <c r="U214" i="5"/>
  <c r="T214" i="5"/>
  <c r="U213" i="5"/>
  <c r="T213" i="5"/>
  <c r="U212" i="5"/>
  <c r="T212" i="5"/>
  <c r="U211" i="5"/>
  <c r="T211" i="5"/>
  <c r="U210" i="5"/>
  <c r="T210" i="5"/>
  <c r="U209" i="5"/>
  <c r="T209" i="5"/>
  <c r="U208" i="5"/>
  <c r="T208" i="5"/>
  <c r="U207" i="5"/>
  <c r="T207" i="5"/>
  <c r="U206" i="5"/>
  <c r="T206" i="5"/>
  <c r="U205" i="5"/>
  <c r="T205" i="5"/>
  <c r="U204" i="5"/>
  <c r="T204" i="5"/>
  <c r="U203" i="5"/>
  <c r="T203" i="5"/>
  <c r="U202" i="5"/>
  <c r="T202" i="5"/>
  <c r="U201" i="5"/>
  <c r="T201" i="5"/>
  <c r="U200" i="5"/>
  <c r="T200" i="5"/>
  <c r="U199" i="5"/>
  <c r="T199" i="5"/>
  <c r="U198" i="5"/>
  <c r="T198" i="5"/>
  <c r="U197" i="5"/>
  <c r="T197" i="5"/>
  <c r="U196" i="5"/>
  <c r="T196" i="5"/>
  <c r="U195" i="5"/>
  <c r="T195" i="5"/>
  <c r="U194" i="5"/>
  <c r="T194" i="5"/>
  <c r="U193" i="5"/>
  <c r="T193" i="5"/>
  <c r="U192" i="5"/>
  <c r="T192" i="5"/>
  <c r="U191" i="5"/>
  <c r="T191" i="5"/>
  <c r="U190" i="5"/>
  <c r="T190" i="5"/>
  <c r="U189" i="5"/>
  <c r="T189" i="5"/>
  <c r="U188" i="5"/>
  <c r="T188" i="5"/>
  <c r="U187" i="5"/>
  <c r="T187" i="5"/>
  <c r="U186" i="5"/>
  <c r="T186" i="5"/>
  <c r="U185" i="5"/>
  <c r="T185" i="5"/>
  <c r="U184" i="5"/>
  <c r="T184" i="5"/>
  <c r="U183" i="5"/>
  <c r="T183" i="5"/>
  <c r="U182" i="5"/>
  <c r="T182" i="5"/>
  <c r="U181" i="5"/>
  <c r="T181" i="5"/>
  <c r="U180" i="5"/>
  <c r="T180" i="5"/>
  <c r="U179" i="5"/>
  <c r="T179" i="5"/>
  <c r="U178" i="5"/>
  <c r="T178" i="5"/>
  <c r="U177" i="5"/>
  <c r="T177" i="5"/>
  <c r="U176" i="5"/>
  <c r="T176" i="5"/>
  <c r="U175" i="5"/>
  <c r="T175" i="5"/>
  <c r="U174" i="5"/>
  <c r="T174" i="5"/>
  <c r="U173" i="5"/>
  <c r="T173" i="5"/>
  <c r="U172" i="5"/>
  <c r="T172" i="5"/>
  <c r="U171" i="5"/>
  <c r="T171" i="5"/>
  <c r="U170" i="5"/>
  <c r="T170" i="5"/>
  <c r="U169" i="5"/>
  <c r="T169" i="5"/>
  <c r="U168" i="5"/>
  <c r="T168" i="5"/>
  <c r="U167" i="5"/>
  <c r="T167" i="5"/>
  <c r="U166" i="5"/>
  <c r="T166" i="5"/>
  <c r="U165" i="5"/>
  <c r="T165" i="5"/>
  <c r="U164" i="5"/>
  <c r="T164" i="5"/>
  <c r="U163" i="5"/>
  <c r="T163" i="5"/>
  <c r="U162" i="5"/>
  <c r="T162" i="5"/>
  <c r="U161" i="5"/>
  <c r="T161" i="5"/>
  <c r="U160" i="5"/>
  <c r="T160" i="5"/>
  <c r="U159" i="5"/>
  <c r="T159" i="5"/>
  <c r="U158" i="5"/>
  <c r="T158" i="5"/>
  <c r="U157" i="5"/>
  <c r="T157" i="5"/>
  <c r="U156" i="5"/>
  <c r="T156" i="5"/>
  <c r="U155" i="5"/>
  <c r="T155" i="5"/>
  <c r="U154" i="5"/>
  <c r="T154" i="5"/>
  <c r="U153" i="5"/>
  <c r="T153" i="5"/>
  <c r="U152" i="5"/>
  <c r="T152" i="5"/>
  <c r="U151" i="5"/>
  <c r="T151" i="5"/>
  <c r="U150" i="5"/>
  <c r="T150" i="5"/>
  <c r="U149" i="5"/>
  <c r="T149" i="5"/>
  <c r="U148" i="5"/>
  <c r="T148" i="5"/>
  <c r="U147" i="5"/>
  <c r="T147" i="5"/>
  <c r="U146" i="5"/>
  <c r="T146" i="5"/>
  <c r="U145" i="5"/>
  <c r="T145" i="5"/>
  <c r="U144" i="5"/>
  <c r="T144" i="5"/>
  <c r="U143" i="5"/>
  <c r="T143" i="5"/>
  <c r="U142" i="5"/>
  <c r="T142" i="5"/>
  <c r="U141" i="5"/>
  <c r="T141" i="5"/>
  <c r="U140" i="5"/>
  <c r="T140" i="5"/>
  <c r="U139" i="5"/>
  <c r="T139" i="5"/>
  <c r="U138" i="5"/>
  <c r="T138" i="5"/>
  <c r="U137" i="5"/>
  <c r="T137" i="5"/>
  <c r="U136" i="5"/>
  <c r="T136" i="5"/>
  <c r="U135" i="5"/>
  <c r="T135" i="5"/>
  <c r="U134" i="5"/>
  <c r="T134" i="5"/>
  <c r="U133" i="5"/>
  <c r="T133" i="5"/>
  <c r="U132" i="5"/>
  <c r="T132" i="5"/>
  <c r="U131" i="5"/>
  <c r="T131" i="5"/>
  <c r="U130" i="5"/>
  <c r="T130" i="5"/>
  <c r="U129" i="5"/>
  <c r="T129" i="5"/>
  <c r="U128" i="5"/>
  <c r="T128" i="5"/>
  <c r="U127" i="5"/>
  <c r="T127" i="5"/>
  <c r="U126" i="5"/>
  <c r="T126" i="5"/>
  <c r="U125" i="5"/>
  <c r="T125" i="5"/>
  <c r="U124" i="5"/>
  <c r="T124" i="5"/>
  <c r="U123" i="5"/>
  <c r="T123" i="5"/>
  <c r="U122" i="5"/>
  <c r="T122" i="5"/>
  <c r="U121" i="5"/>
  <c r="T121" i="5"/>
  <c r="U120" i="5"/>
  <c r="T120" i="5"/>
  <c r="U119" i="5"/>
  <c r="T119" i="5"/>
  <c r="U118" i="5"/>
  <c r="T118" i="5"/>
  <c r="U117" i="5"/>
  <c r="T117" i="5"/>
  <c r="U116" i="5"/>
  <c r="T116" i="5"/>
  <c r="U115" i="5"/>
  <c r="T115" i="5"/>
  <c r="U114" i="5"/>
  <c r="T114" i="5"/>
  <c r="U113" i="5"/>
  <c r="T113" i="5"/>
  <c r="U112" i="5"/>
  <c r="T112" i="5"/>
  <c r="U111" i="5"/>
  <c r="T111" i="5"/>
  <c r="U110" i="5"/>
  <c r="T110" i="5"/>
  <c r="U109" i="5"/>
  <c r="T109" i="5"/>
  <c r="U108" i="5"/>
  <c r="T108" i="5"/>
  <c r="U107" i="5"/>
  <c r="T107" i="5"/>
  <c r="U106" i="5"/>
  <c r="T106" i="5"/>
  <c r="U105" i="5"/>
  <c r="T105" i="5"/>
  <c r="U104" i="5"/>
  <c r="T104" i="5"/>
  <c r="U103" i="5"/>
  <c r="T103" i="5"/>
  <c r="U102" i="5"/>
  <c r="T102" i="5"/>
  <c r="U101" i="5"/>
  <c r="T101" i="5"/>
  <c r="U100" i="5"/>
  <c r="T100" i="5"/>
  <c r="U99" i="5"/>
  <c r="T99" i="5"/>
  <c r="U98" i="5"/>
  <c r="T98" i="5"/>
  <c r="U97" i="5"/>
  <c r="T97" i="5"/>
  <c r="U96" i="5"/>
  <c r="T96" i="5"/>
  <c r="U95" i="5"/>
  <c r="T95" i="5"/>
  <c r="U94" i="5"/>
  <c r="T94" i="5"/>
  <c r="U93" i="5"/>
  <c r="T93" i="5"/>
  <c r="U92" i="5"/>
  <c r="T92" i="5"/>
  <c r="U91" i="5"/>
  <c r="T91" i="5"/>
  <c r="U90" i="5"/>
  <c r="T90" i="5"/>
  <c r="U89" i="5"/>
  <c r="T89" i="5"/>
  <c r="U88" i="5"/>
  <c r="T88" i="5"/>
  <c r="U87" i="5"/>
  <c r="T87" i="5"/>
  <c r="U86" i="5"/>
  <c r="T86" i="5"/>
  <c r="U85" i="5"/>
  <c r="T85" i="5"/>
  <c r="U84" i="5"/>
  <c r="T84" i="5"/>
  <c r="U83" i="5"/>
  <c r="T83" i="5"/>
  <c r="U82" i="5"/>
  <c r="T82" i="5"/>
  <c r="U81" i="5"/>
  <c r="T81" i="5"/>
  <c r="U80" i="5"/>
  <c r="T80" i="5"/>
  <c r="U79" i="5"/>
  <c r="T79" i="5"/>
  <c r="U78" i="5"/>
  <c r="T78" i="5"/>
  <c r="U77" i="5"/>
  <c r="T77" i="5"/>
  <c r="U76" i="5"/>
  <c r="T76" i="5"/>
  <c r="U75" i="5"/>
  <c r="T75" i="5"/>
  <c r="U74" i="5"/>
  <c r="T74" i="5"/>
  <c r="U73" i="5"/>
  <c r="T73" i="5"/>
  <c r="U72" i="5"/>
  <c r="T72" i="5"/>
  <c r="U71" i="5"/>
  <c r="T71" i="5"/>
  <c r="U70" i="5"/>
  <c r="T70" i="5"/>
  <c r="U69" i="5"/>
  <c r="T69" i="5"/>
  <c r="U68" i="5"/>
  <c r="T68" i="5"/>
  <c r="U67" i="5"/>
  <c r="T67" i="5"/>
  <c r="U66" i="5"/>
  <c r="T66" i="5"/>
  <c r="U65" i="5"/>
  <c r="T65" i="5"/>
  <c r="U64" i="5"/>
  <c r="T64" i="5"/>
  <c r="U63" i="5"/>
  <c r="T63" i="5"/>
  <c r="U62" i="5"/>
  <c r="T62" i="5"/>
  <c r="U61" i="5"/>
  <c r="T61" i="5"/>
  <c r="U60" i="5"/>
  <c r="T60" i="5"/>
  <c r="U59" i="5"/>
  <c r="T59" i="5"/>
  <c r="U58" i="5"/>
  <c r="T58" i="5"/>
  <c r="U57" i="5"/>
  <c r="T57" i="5"/>
  <c r="U56" i="5"/>
  <c r="T56" i="5"/>
  <c r="U55" i="5"/>
  <c r="T55" i="5"/>
  <c r="U54" i="5"/>
  <c r="T54" i="5"/>
  <c r="U53" i="5"/>
  <c r="T53" i="5"/>
  <c r="U52" i="5"/>
  <c r="T52" i="5"/>
  <c r="U51" i="5"/>
  <c r="T51" i="5"/>
  <c r="U50" i="5"/>
  <c r="T50" i="5"/>
  <c r="U49" i="5"/>
  <c r="T49" i="5"/>
  <c r="U48" i="5"/>
  <c r="T48" i="5"/>
  <c r="U47" i="5"/>
  <c r="T47" i="5"/>
  <c r="U46" i="5"/>
  <c r="T46" i="5"/>
  <c r="U45" i="5"/>
  <c r="T45" i="5"/>
  <c r="U44" i="5"/>
  <c r="T44" i="5"/>
  <c r="U43" i="5"/>
  <c r="T43" i="5"/>
  <c r="U42" i="5"/>
  <c r="T42" i="5"/>
  <c r="U41" i="5"/>
  <c r="T41" i="5"/>
  <c r="U40" i="5"/>
  <c r="T40" i="5"/>
  <c r="U39" i="5"/>
  <c r="T39" i="5"/>
  <c r="U38" i="5"/>
  <c r="T38" i="5"/>
  <c r="U37" i="5"/>
  <c r="T37" i="5"/>
  <c r="U36" i="5"/>
  <c r="T36" i="5"/>
  <c r="U35" i="5"/>
  <c r="T35" i="5"/>
  <c r="U34" i="5"/>
  <c r="T34" i="5"/>
  <c r="U33" i="5"/>
  <c r="T33" i="5"/>
  <c r="U32" i="5"/>
  <c r="T32" i="5"/>
  <c r="U31" i="5"/>
  <c r="T31" i="5"/>
  <c r="U30" i="5"/>
  <c r="T30" i="5"/>
  <c r="U29" i="5"/>
  <c r="T29" i="5"/>
  <c r="U28" i="5"/>
  <c r="T28" i="5"/>
  <c r="U27" i="5"/>
  <c r="T27" i="5"/>
  <c r="U26" i="5"/>
  <c r="T26" i="5"/>
  <c r="U25" i="5"/>
  <c r="T25" i="5"/>
  <c r="U24" i="5"/>
  <c r="T24" i="5"/>
  <c r="U23" i="5"/>
  <c r="T23" i="5"/>
  <c r="U22" i="5"/>
  <c r="T22" i="5"/>
  <c r="U21" i="5"/>
  <c r="T21" i="5"/>
  <c r="U20" i="5"/>
  <c r="T20" i="5"/>
  <c r="U19" i="5"/>
  <c r="T19" i="5"/>
  <c r="U18" i="5"/>
  <c r="T18" i="5"/>
  <c r="U17" i="5"/>
  <c r="T17" i="5"/>
  <c r="U16" i="5"/>
  <c r="T16" i="5"/>
  <c r="U15" i="5"/>
  <c r="T15" i="5"/>
  <c r="U14" i="5"/>
  <c r="T14" i="5"/>
  <c r="U13" i="5"/>
  <c r="T13" i="5"/>
  <c r="U12" i="5"/>
  <c r="T12" i="5"/>
  <c r="U11" i="5"/>
  <c r="T11" i="5"/>
  <c r="O11" i="5"/>
  <c r="O12" i="5"/>
  <c r="O13" i="5"/>
  <c r="O180" i="5"/>
  <c r="P50" i="5"/>
  <c r="P49" i="5"/>
  <c r="R50" i="5"/>
  <c r="R49" i="5"/>
  <c r="P81" i="5"/>
  <c r="P80" i="5"/>
  <c r="R81" i="5"/>
  <c r="R80" i="5"/>
  <c r="P92" i="5"/>
  <c r="P91" i="5"/>
  <c r="R91" i="5"/>
  <c r="R92" i="5"/>
  <c r="P86" i="5"/>
  <c r="P85" i="5"/>
  <c r="R86" i="5"/>
  <c r="R85" i="5"/>
  <c r="P65" i="5"/>
  <c r="P64" i="5"/>
  <c r="R64" i="5"/>
  <c r="R65" i="5"/>
  <c r="P189" i="5"/>
  <c r="R189" i="5"/>
</calcChain>
</file>

<file path=xl/sharedStrings.xml><?xml version="1.0" encoding="utf-8"?>
<sst xmlns="http://schemas.openxmlformats.org/spreadsheetml/2006/main" count="5886" uniqueCount="1640">
  <si>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</si>
  <si>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</si>
  <si>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</si>
  <si>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</si>
  <si>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</si>
  <si>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</si>
  <si>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</si>
  <si>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</si>
  <si>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</si>
  <si>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</si>
  <si>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</si>
  <si>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</si>
  <si>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</si>
  <si>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</si>
  <si>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</si>
  <si>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</si>
  <si>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</si>
  <si>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</si>
  <si>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</si>
  <si>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</si>
  <si>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</si>
  <si>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</si>
  <si>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</si>
  <si>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</si>
  <si>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</si>
  <si>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</si>
  <si>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</si>
  <si>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</si>
  <si>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</si>
  <si>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</si>
  <si>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</si>
  <si>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</si>
  <si>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</si>
  <si>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</si>
  <si>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</si>
  <si>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</si>
  <si>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</si>
  <si>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</si>
  <si>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</si>
  <si>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</si>
  <si>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</si>
  <si>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</si>
  <si>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</si>
  <si>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</si>
  <si>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</si>
  <si>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</si>
  <si>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</si>
  <si>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</si>
  <si>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</si>
  <si>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</si>
  <si>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</si>
  <si>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</si>
  <si>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</si>
  <si>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</si>
  <si>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</si>
  <si>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</si>
  <si>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</si>
  <si>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</si>
  <si>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</si>
  <si>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</si>
  <si>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</si>
  <si>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</si>
  <si>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</si>
  <si>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</si>
  <si>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</si>
  <si>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</si>
  <si>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</si>
  <si>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</si>
  <si>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</si>
  <si>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</si>
  <si>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</si>
  <si>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</si>
  <si>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</si>
  <si>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</si>
  <si>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</si>
  <si>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</si>
  <si>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</si>
  <si>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</si>
  <si>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</si>
  <si>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</si>
  <si>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</si>
  <si>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</si>
  <si>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</si>
  <si>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</si>
  <si>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</si>
  <si>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</si>
  <si>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</si>
  <si>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</si>
  <si>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</si>
  <si>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</si>
  <si>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</si>
  <si>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</si>
  <si>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</si>
  <si>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</si>
  <si>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</si>
  <si>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</si>
  <si>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</si>
  <si>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</si>
  <si>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</si>
  <si>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</si>
  <si>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</si>
  <si>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</si>
  <si>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</si>
  <si>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</si>
  <si>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</si>
  <si>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</si>
  <si>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</si>
  <si>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</si>
  <si>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</si>
  <si>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</si>
  <si>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</si>
  <si>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</si>
  <si>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</si>
  <si>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</si>
  <si>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</si>
  <si>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</si>
  <si>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</si>
  <si>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</si>
  <si>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</si>
  <si>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</si>
  <si>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</si>
  <si>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</si>
  <si>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</si>
  <si>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</si>
  <si>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</si>
  <si>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</si>
  <si>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</si>
  <si>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</si>
  <si>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</si>
  <si>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</si>
  <si>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</si>
  <si>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</si>
  <si>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</si>
  <si>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</si>
  <si>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</si>
  <si>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</si>
  <si>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</si>
  <si>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</si>
  <si>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</si>
  <si>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</si>
  <si>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</si>
  <si>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</si>
  <si>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</si>
  <si>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</si>
  <si>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</si>
  <si>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</si>
  <si>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</si>
  <si>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</si>
  <si>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</si>
  <si>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</si>
  <si>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</si>
  <si>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</si>
  <si>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</si>
  <si>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</si>
  <si>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</si>
  <si>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</si>
  <si>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</si>
  <si>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</si>
  <si>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</si>
  <si>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</si>
  <si>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</si>
  <si>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</si>
  <si>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</si>
  <si>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</si>
  <si>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</si>
  <si>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</si>
  <si>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</si>
  <si>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</si>
  <si>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</si>
  <si>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</si>
  <si>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</si>
  <si>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</si>
  <si>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</si>
  <si>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</si>
  <si>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</si>
  <si>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</si>
  <si>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</si>
  <si>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</si>
  <si>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</si>
  <si>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</si>
  <si>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</si>
  <si>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</si>
  <si>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</si>
  <si>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</si>
  <si>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</si>
  <si>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</si>
  <si>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</si>
  <si>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</si>
  <si>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</si>
  <si>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</si>
  <si>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</si>
  <si>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</si>
  <si>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</si>
  <si>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</si>
  <si>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</si>
  <si>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</si>
  <si>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</si>
  <si>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31/12/2023</t>
  </si>
  <si>
    <t>ילין לפידות מניות</t>
  </si>
  <si>
    <t>בהתאם לשיטה שיושמה בדוח הכספי *</t>
  </si>
  <si>
    <t>דולר הונג קונג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</si>
  <si>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</si>
  <si>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</si>
  <si>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</si>
  <si>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</si>
  <si>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</si>
  <si>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</si>
  <si>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</si>
  <si>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עו'ש(לקבל)- בנק מזרחי</t>
  </si>
  <si>
    <t>עו'ש(לשלם)- בנק מזרחי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</si>
  <si>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</si>
  <si>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</si>
  <si>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</si>
  <si>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</si>
  <si>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</si>
  <si>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דולר אוסטרלי 183- בנק מזרחי</t>
  </si>
  <si>
    <t>183- 20- בנק מזרחי</t>
  </si>
  <si>
    <t>דולר הונג קונג-353- בנק מזרחי</t>
  </si>
  <si>
    <t>353- 20-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</si>
  <si>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</si>
  <si>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</si>
  <si>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</si>
  <si>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</si>
  <si>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</si>
  <si>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</si>
  <si>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</si>
  <si>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פיקדון דולרי 5.90% 05/03/24- בנק מזרחי</t>
  </si>
  <si>
    <t>96080- 20- בנק מזרחי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</si>
  <si>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</si>
  <si>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</si>
  <si>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</si>
  <si>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</si>
  <si>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</si>
  <si>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</si>
  <si>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</si>
  <si>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</si>
  <si>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</si>
  <si>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12/06/23</t>
  </si>
  <si>
    <t>סה"כ לא צמודות</t>
  </si>
  <si>
    <t>סה"כ מלווה קצר מועד</t>
  </si>
  <si>
    <t>מ.ק.מ.   1114- בנק ישראל- מק"מ</t>
  </si>
  <si>
    <t>8241119</t>
  </si>
  <si>
    <t>25/12/23</t>
  </si>
  <si>
    <t>מ.ק.מ.  214- בנק ישראל- מק"מ</t>
  </si>
  <si>
    <t>8240210</t>
  </si>
  <si>
    <t>07/11/23</t>
  </si>
  <si>
    <t>מ.ק.מ.  914- בנק ישראל- מק"מ</t>
  </si>
  <si>
    <t>8240913</t>
  </si>
  <si>
    <t>24/12/23</t>
  </si>
  <si>
    <t>מ.ק.מ. 114- בנק ישראל- מק"מ</t>
  </si>
  <si>
    <t>8240111</t>
  </si>
  <si>
    <t>17/10/23</t>
  </si>
  <si>
    <t>מ.ק.מ. 1214- בנק ישראל- מק"מ</t>
  </si>
  <si>
    <t>8241218</t>
  </si>
  <si>
    <t>26/12/23</t>
  </si>
  <si>
    <t>מ.ק.מ. 314- בנק ישראל- מק"מ</t>
  </si>
  <si>
    <t>8240319</t>
  </si>
  <si>
    <t>05/12/23</t>
  </si>
  <si>
    <t>מ.ק.מ. 414- בנק ישראל- מק"מ</t>
  </si>
  <si>
    <t>8240418</t>
  </si>
  <si>
    <t>19/11/23</t>
  </si>
  <si>
    <t>מ.ק.מ. 524- בנק ישראל- מק"מ</t>
  </si>
  <si>
    <t>8240525</t>
  </si>
  <si>
    <t>26/11/23</t>
  </si>
  <si>
    <t>מ.ק.מ. 614- בנק ישראל- מק"מ</t>
  </si>
  <si>
    <t>8240616</t>
  </si>
  <si>
    <t>22/11/23</t>
  </si>
  <si>
    <t>מ.ק.מ. 714- בנק ישראל- מק"מ</t>
  </si>
  <si>
    <t>8240715</t>
  </si>
  <si>
    <t>מ.ק.מ. 814- בנק ישראל- מק"מ</t>
  </si>
  <si>
    <t>8240814</t>
  </si>
  <si>
    <t>06/12/23</t>
  </si>
  <si>
    <t>סה"כ שחר</t>
  </si>
  <si>
    <t>ממשל קצרה 08/24- האוצר - ממשלתית קצרה</t>
  </si>
  <si>
    <t>1199975</t>
  </si>
  <si>
    <t>21/12/23</t>
  </si>
  <si>
    <t>ממשלתי 0825- האוצר - ממשלתית שקלית</t>
  </si>
  <si>
    <t>1135557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</si>
  <si>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</si>
  <si>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</si>
  <si>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</si>
  <si>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</si>
  <si>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US TREASURY 0 13/06/24- ממשלת ארה"ב</t>
  </si>
  <si>
    <t>US912797FS14</t>
  </si>
  <si>
    <t>Aaa</t>
  </si>
  <si>
    <t>Moodys</t>
  </si>
  <si>
    <t>14/12/23</t>
  </si>
  <si>
    <t>US TREASURY 0 29/02/24- ממשלת ארה"ב</t>
  </si>
  <si>
    <t>US912797GP65</t>
  </si>
  <si>
    <t>31/08/23</t>
  </si>
  <si>
    <t>US TREASURY 0.125 15/02/24- ממשלת ארה"ב</t>
  </si>
  <si>
    <t>US91282CBM29</t>
  </si>
  <si>
    <t>21/02/23</t>
  </si>
  <si>
    <t>US TREASURY 0.375 15/04/24- ממשלת ארה"ב</t>
  </si>
  <si>
    <t>US91282CBV28</t>
  </si>
  <si>
    <t>03/04/23</t>
  </si>
  <si>
    <t>Us Treasury 0.625 15/10/24- ממשלת ארה"ב</t>
  </si>
  <si>
    <t>US91282CDB46</t>
  </si>
  <si>
    <t>30/11/23</t>
  </si>
  <si>
    <t>US TREASURY 0.875 31/01/24- ממשלת ארה"ב</t>
  </si>
  <si>
    <t>US91282CDV00</t>
  </si>
  <si>
    <t>17/04/23</t>
  </si>
  <si>
    <t>US TREASURY 1 15/12/24- ממשלת ארה"ב</t>
  </si>
  <si>
    <t>US91282CDN83</t>
  </si>
  <si>
    <t>US TREASURY 1.25 31/08/24- ממשלת ארה"ב</t>
  </si>
  <si>
    <t>US912828YE44</t>
  </si>
  <si>
    <t>21/11/23</t>
  </si>
  <si>
    <t>US TREASURY 1.5 30/11/24- ממשלת ארה"ב</t>
  </si>
  <si>
    <t>US912828YV68</t>
  </si>
  <si>
    <t>29/11/23</t>
  </si>
  <si>
    <t>US TREASURY 1.75 31/07/24- ממשלת ארה"ב</t>
  </si>
  <si>
    <t>US912828Y875</t>
  </si>
  <si>
    <t>07/12/23</t>
  </si>
  <si>
    <t>US TREASURY 2.125 30/09/24- ממשלת ארה"ב</t>
  </si>
  <si>
    <t>US9128282Y56</t>
  </si>
  <si>
    <t>11/10/23</t>
  </si>
  <si>
    <t>US TREASURY 2.125 30/11/24- ממשלת ארה"ב</t>
  </si>
  <si>
    <t>US9128283J70</t>
  </si>
  <si>
    <t>12/10/23</t>
  </si>
  <si>
    <t>US TREASURY 2.5 31/05/24- ממשלת ארה"ב</t>
  </si>
  <si>
    <t>US91282CER88</t>
  </si>
  <si>
    <t>31/07/23</t>
  </si>
  <si>
    <t>US TREASURY 3.25  31/08/24- ממשלת ארה"ב</t>
  </si>
  <si>
    <t>US91282CFG15</t>
  </si>
  <si>
    <t>14/11/23</t>
  </si>
  <si>
    <t>US TREASURY 4.5 30/11/24- ממשלת ארה"ב</t>
  </si>
  <si>
    <t>US91282CFX48</t>
  </si>
  <si>
    <t>04/12/23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</si>
  <si>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</si>
  <si>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</si>
  <si>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</si>
  <si>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</si>
  <si>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</si>
  <si>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</si>
  <si>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</si>
  <si>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</si>
  <si>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ה- אלה פקדונות</t>
  </si>
  <si>
    <t>1162577</t>
  </si>
  <si>
    <t>515666881</t>
  </si>
  <si>
    <t>אגח מובנות</t>
  </si>
  <si>
    <t>בינל הנפק אגח יא- בינלאומי הנפקות</t>
  </si>
  <si>
    <t>1167048</t>
  </si>
  <si>
    <t>513141879</t>
  </si>
  <si>
    <t>בנקים</t>
  </si>
  <si>
    <t>27/09/23</t>
  </si>
  <si>
    <t>דיסק מנ אגח טו- דיסקונט מנפיקים</t>
  </si>
  <si>
    <t>7480304</t>
  </si>
  <si>
    <t>520029935</t>
  </si>
  <si>
    <t>12/07/23</t>
  </si>
  <si>
    <t>לאומי   אגח 179- לאומי</t>
  </si>
  <si>
    <t>6040372</t>
  </si>
  <si>
    <t>520018078</t>
  </si>
  <si>
    <t>26/07/23</t>
  </si>
  <si>
    <t>מז טפ הנ אגח 64- מזרחי טפחות הנפ</t>
  </si>
  <si>
    <t>2310555</t>
  </si>
  <si>
    <t>520032046</t>
  </si>
  <si>
    <t>28/06/23</t>
  </si>
  <si>
    <t>מז טפ הנ אגח 66- מזרחי טפחות הנפ</t>
  </si>
  <si>
    <t>1191667</t>
  </si>
  <si>
    <t>03/07/23</t>
  </si>
  <si>
    <t>מז טפ הנ אגח 67- מזרחי טפחות הנפ</t>
  </si>
  <si>
    <t>1196807</t>
  </si>
  <si>
    <t>מז טפ הנפ אגח 57- מזרחי טפחות הנפ</t>
  </si>
  <si>
    <t>2310423</t>
  </si>
  <si>
    <t>Aaa.il</t>
  </si>
  <si>
    <t>13/07/23</t>
  </si>
  <si>
    <t>מז טפ הנפ אגח 59- מזרחי טפחות הנפ</t>
  </si>
  <si>
    <t>2310449</t>
  </si>
  <si>
    <t>05/04/22</t>
  </si>
  <si>
    <t>מז טפ הנפק   45- מזרחי טפחות הנפ</t>
  </si>
  <si>
    <t>2310217</t>
  </si>
  <si>
    <t>08/08/23</t>
  </si>
  <si>
    <t>מקורות אגח 10- מקורות</t>
  </si>
  <si>
    <t>1158468</t>
  </si>
  <si>
    <t>520010869</t>
  </si>
  <si>
    <t>שרותים</t>
  </si>
  <si>
    <t>23/11/23</t>
  </si>
  <si>
    <t>מרכנתיל הנ אגח ד- מרכנתיל הנפקות</t>
  </si>
  <si>
    <t>1171305</t>
  </si>
  <si>
    <t>513686154</t>
  </si>
  <si>
    <t>14/09/23</t>
  </si>
  <si>
    <t>נמלי ישראל אג "ח א- נמלי ישראל</t>
  </si>
  <si>
    <t>1145564</t>
  </si>
  <si>
    <t>513569780</t>
  </si>
  <si>
    <t>נדלן מניב בישראל</t>
  </si>
  <si>
    <t>17/08/23</t>
  </si>
  <si>
    <t>פועלים  אגח 203- פועלים</t>
  </si>
  <si>
    <t>1199868</t>
  </si>
  <si>
    <t>בלומברג</t>
  </si>
  <si>
    <t>520000118</t>
  </si>
  <si>
    <t>חשמל     אגח 29- חשמל</t>
  </si>
  <si>
    <t>6000236</t>
  </si>
  <si>
    <t>520000472</t>
  </si>
  <si>
    <t>אנרגיה</t>
  </si>
  <si>
    <t>Aa1.il</t>
  </si>
  <si>
    <t>10/08/23</t>
  </si>
  <si>
    <t>חשמל  אג"ח 31- חשמל</t>
  </si>
  <si>
    <t>6000285</t>
  </si>
  <si>
    <t>24/05/23</t>
  </si>
  <si>
    <t>חשמל אגח 33- חשמל</t>
  </si>
  <si>
    <t>6000392</t>
  </si>
  <si>
    <t>חשמל אגח 35- חשמל</t>
  </si>
  <si>
    <t>1196799</t>
  </si>
  <si>
    <t>נתיבי הגז אג"ח ד- נתיבי הגז</t>
  </si>
  <si>
    <t>1147503</t>
  </si>
  <si>
    <t>513436394</t>
  </si>
  <si>
    <t>31/05/20</t>
  </si>
  <si>
    <t>עזריאלי אג"ח ד</t>
  </si>
  <si>
    <t>1138650</t>
  </si>
  <si>
    <t>510960719</t>
  </si>
  <si>
    <t>10/09/23</t>
  </si>
  <si>
    <t>עזריאלי אג"ח ו- עזריאלי קבוצה</t>
  </si>
  <si>
    <t>1156611</t>
  </si>
  <si>
    <t>30/07/23</t>
  </si>
  <si>
    <t>רכבת ישר  אגח ג- רכבת ישראל</t>
  </si>
  <si>
    <t>1177625</t>
  </si>
  <si>
    <t>520043613</t>
  </si>
  <si>
    <t>ilAA+</t>
  </si>
  <si>
    <t>ביג אג"ח יא- ביג</t>
  </si>
  <si>
    <t>1151117</t>
  </si>
  <si>
    <t>513623314</t>
  </si>
  <si>
    <t>ilAA</t>
  </si>
  <si>
    <t>21/09/23</t>
  </si>
  <si>
    <t>ביג אגח ח- ביג</t>
  </si>
  <si>
    <t>1138924</t>
  </si>
  <si>
    <t>20/11/23</t>
  </si>
  <si>
    <t>ביג אגח טז</t>
  </si>
  <si>
    <t>1168442</t>
  </si>
  <si>
    <t>12/04/22</t>
  </si>
  <si>
    <t>ביג אגח יד- ביג</t>
  </si>
  <si>
    <t>1161512</t>
  </si>
  <si>
    <t>23/10/23</t>
  </si>
  <si>
    <t>ביג אגח יז</t>
  </si>
  <si>
    <t>1168459</t>
  </si>
  <si>
    <t>13/07/22</t>
  </si>
  <si>
    <t>גב ים אג"ח 6- גב ים</t>
  </si>
  <si>
    <t>7590128</t>
  </si>
  <si>
    <t>520001736</t>
  </si>
  <si>
    <t>15/05/22</t>
  </si>
  <si>
    <t>ישרס אג18- ישרס</t>
  </si>
  <si>
    <t>6130280</t>
  </si>
  <si>
    <t>520017807</t>
  </si>
  <si>
    <t>מבני תעשיה אגח כג- מבנה</t>
  </si>
  <si>
    <t>2260545</t>
  </si>
  <si>
    <t>520024126</t>
  </si>
  <si>
    <t>מליסרון  אגח יד</t>
  </si>
  <si>
    <t>3230232</t>
  </si>
  <si>
    <t>520037789</t>
  </si>
  <si>
    <t>מליסרון  אגח יט</t>
  </si>
  <si>
    <t>3230398</t>
  </si>
  <si>
    <t>מליסרון  אגח16- מליסרון</t>
  </si>
  <si>
    <t>3230265</t>
  </si>
  <si>
    <t>מליסרון אג10- מליסרון</t>
  </si>
  <si>
    <t>3230190</t>
  </si>
  <si>
    <t>02/10/22</t>
  </si>
  <si>
    <t>רבוע נדלן אגח ז- רבוע כחול נדל"ן</t>
  </si>
  <si>
    <t>1140615</t>
  </si>
  <si>
    <t>513765859</t>
  </si>
  <si>
    <t>רבוע נדלן אגח ח- רבוע כחול נדל"ן</t>
  </si>
  <si>
    <t>ריט 1 אגח ה- 1 ריט</t>
  </si>
  <si>
    <t>1136753</t>
  </si>
  <si>
    <t>513821488</t>
  </si>
  <si>
    <t>ריט אג"ח 4- 1 ריט</t>
  </si>
  <si>
    <t>1129899</t>
  </si>
  <si>
    <t>שלמה החזקות אג18- שלמה החזקות</t>
  </si>
  <si>
    <t>1410307</t>
  </si>
  <si>
    <t>520034372</t>
  </si>
  <si>
    <t>10/03/22</t>
  </si>
  <si>
    <t>יוניברסל  אגח ה- יוניברסל מוטורס (UMI)</t>
  </si>
  <si>
    <t>1192608</t>
  </si>
  <si>
    <t>511809071</t>
  </si>
  <si>
    <t>מסחר</t>
  </si>
  <si>
    <t>ilAA-</t>
  </si>
  <si>
    <t>17/01/23</t>
  </si>
  <si>
    <t>יוניברסל אגח ג- יוניברסל מוטורס (UMI)</t>
  </si>
  <si>
    <t>1160670</t>
  </si>
  <si>
    <t>06/09/23</t>
  </si>
  <si>
    <t>ירושליםהנ אגחיט- ירושלים הנפקות</t>
  </si>
  <si>
    <t>IL0012014333</t>
  </si>
  <si>
    <t>513682146</t>
  </si>
  <si>
    <t>מגה אור אג8- מגה אור</t>
  </si>
  <si>
    <t>1147602</t>
  </si>
  <si>
    <t>513257873</t>
  </si>
  <si>
    <t>29/10/23</t>
  </si>
  <si>
    <t>סלע נדל"ן אג"ח 2- סלע קפיטל נדל"ן</t>
  </si>
  <si>
    <t>1132927</t>
  </si>
  <si>
    <t>513992529</t>
  </si>
  <si>
    <t>Aa3.il</t>
  </si>
  <si>
    <t>סלע נדלן  אגח ד- סלע קפיטל נדל"ן</t>
  </si>
  <si>
    <t>1167147</t>
  </si>
  <si>
    <t>16/07/23</t>
  </si>
  <si>
    <t>אלון רבוע אגח ז- אלון רבוע כחול</t>
  </si>
  <si>
    <t>1183979</t>
  </si>
  <si>
    <t>520042847</t>
  </si>
  <si>
    <t>השקעה ואחזקות</t>
  </si>
  <si>
    <t>ilA+</t>
  </si>
  <si>
    <t>08/09/22</t>
  </si>
  <si>
    <t>אלון רבוע אגח ט- אלון רבוע כחול</t>
  </si>
  <si>
    <t>1197284</t>
  </si>
  <si>
    <t>02/07/23</t>
  </si>
  <si>
    <t>גירון     אגח ו- גירון פיתוח</t>
  </si>
  <si>
    <t>1139849</t>
  </si>
  <si>
    <t>520044520</t>
  </si>
  <si>
    <t>A1.il</t>
  </si>
  <si>
    <t>ג'נרישן קפ אגח ב- ג'נריישן קפיטל</t>
  </si>
  <si>
    <t>1177526</t>
  </si>
  <si>
    <t>515846558</t>
  </si>
  <si>
    <t>14/06/23</t>
  </si>
  <si>
    <t>ג'נרישן קפיטל אגח ג- ג'נריישן קפיטל</t>
  </si>
  <si>
    <t>מגה אור  אגח  י- מגה אור</t>
  </si>
  <si>
    <t>1178367</t>
  </si>
  <si>
    <t>04/12/22</t>
  </si>
  <si>
    <t>מימון ישיר אגח ד- מימון ישיר קב</t>
  </si>
  <si>
    <t>1175660</t>
  </si>
  <si>
    <t>513893123</t>
  </si>
  <si>
    <t>אשראי חוץ בנקאי</t>
  </si>
  <si>
    <t>07/06/22</t>
  </si>
  <si>
    <t>מימון ישיר אגחג</t>
  </si>
  <si>
    <t>1171214</t>
  </si>
  <si>
    <t>26/04/21</t>
  </si>
  <si>
    <t>אדגר אגח יא</t>
  </si>
  <si>
    <t>1820281</t>
  </si>
  <si>
    <t>520035171</t>
  </si>
  <si>
    <t>נדלן מניב בחו"ל</t>
  </si>
  <si>
    <t>A2.il</t>
  </si>
  <si>
    <t>15/12/22</t>
  </si>
  <si>
    <t>אפי נכסים אגח יא- אפי נכסים</t>
  </si>
  <si>
    <t>1171628</t>
  </si>
  <si>
    <t>510560188</t>
  </si>
  <si>
    <t>11/12/22</t>
  </si>
  <si>
    <t>אפי נכסים אגח יג- אפי נכסים</t>
  </si>
  <si>
    <t>1178292</t>
  </si>
  <si>
    <t>06/12/22</t>
  </si>
  <si>
    <t>הכשרת ישוב אג 25- הכשרת הישוב</t>
  </si>
  <si>
    <t>1191527</t>
  </si>
  <si>
    <t>520020116</t>
  </si>
  <si>
    <t>ilA</t>
  </si>
  <si>
    <t>אסאר אקורד אגח ב- אס.אר אקורד</t>
  </si>
  <si>
    <t>4220372</t>
  </si>
  <si>
    <t>520038670</t>
  </si>
  <si>
    <t>A3.il</t>
  </si>
  <si>
    <t>20/02/23</t>
  </si>
  <si>
    <t>ג'י סיטי  אג"ח 12- ג'י סיטי</t>
  </si>
  <si>
    <t>1260603</t>
  </si>
  <si>
    <t>520033234</t>
  </si>
  <si>
    <t>ilA-</t>
  </si>
  <si>
    <t>28/12/22</t>
  </si>
  <si>
    <t>ג'י סיטי אגח טז- ג'י סיטי</t>
  </si>
  <si>
    <t>1260785</t>
  </si>
  <si>
    <t>01/12/22</t>
  </si>
  <si>
    <t>ג'י סיטי אגח יד- ג'י סיטי</t>
  </si>
  <si>
    <t>1260736</t>
  </si>
  <si>
    <t>20/11/22</t>
  </si>
  <si>
    <t>מגוריט    אגח ד- מגוריט</t>
  </si>
  <si>
    <t>1185834</t>
  </si>
  <si>
    <t>515434074</t>
  </si>
  <si>
    <t>19/04/23</t>
  </si>
  <si>
    <t>מגוריט אגח ב- מגוריט</t>
  </si>
  <si>
    <t>1168350</t>
  </si>
  <si>
    <t>27/01/22</t>
  </si>
  <si>
    <t>מגוריט אגח ג- מגוריט</t>
  </si>
  <si>
    <t>1175975</t>
  </si>
  <si>
    <t>מגוריט אגח ה- מגוריט</t>
  </si>
  <si>
    <t>12/12/23</t>
  </si>
  <si>
    <t>מנרב    אגח  ד- מנרב</t>
  </si>
  <si>
    <t>1550169</t>
  </si>
  <si>
    <t>520034505</t>
  </si>
  <si>
    <t>בנייה</t>
  </si>
  <si>
    <t>23/11/22</t>
  </si>
  <si>
    <t>רני צים   אגח ב- רני צים</t>
  </si>
  <si>
    <t>1171834</t>
  </si>
  <si>
    <t>514353671</t>
  </si>
  <si>
    <t>ארי נדלן אגח א- ארי נדלן</t>
  </si>
  <si>
    <t>3660156</t>
  </si>
  <si>
    <t>520038332</t>
  </si>
  <si>
    <t>לא מדורג</t>
  </si>
  <si>
    <t>דוראל  אגח א- דוראל אנרגיה</t>
  </si>
  <si>
    <t>515364891</t>
  </si>
  <si>
    <t>אנרגיה מתחדשת</t>
  </si>
  <si>
    <t>18/09/23</t>
  </si>
  <si>
    <t>חג'ג' אג"ח יב- חג'ג' נדלן</t>
  </si>
  <si>
    <t>8230377</t>
  </si>
  <si>
    <t>520033309</t>
  </si>
  <si>
    <t>28/06/22</t>
  </si>
  <si>
    <t>חנן מור אג 9- חנן מור</t>
  </si>
  <si>
    <t>1160506</t>
  </si>
  <si>
    <t>513605519</t>
  </si>
  <si>
    <t>14/05/23</t>
  </si>
  <si>
    <t>חנן מור אגח טו- חנן מור</t>
  </si>
  <si>
    <t>1189851</t>
  </si>
  <si>
    <t>29/06/23</t>
  </si>
  <si>
    <t>ישפרו אגח א- ישפרו</t>
  </si>
  <si>
    <t>1202290</t>
  </si>
  <si>
    <t>516291754</t>
  </si>
  <si>
    <t>28/12/23</t>
  </si>
  <si>
    <t>לוזון קבוצה אג 8- לוזון קבוצה</t>
  </si>
  <si>
    <t>520039660</t>
  </si>
  <si>
    <t>03/12/23</t>
  </si>
  <si>
    <t>מ.ו השקע  אגח א- מ.ו. השקעות</t>
  </si>
  <si>
    <t>1198217</t>
  </si>
  <si>
    <t>510920879</t>
  </si>
  <si>
    <t>מניבים ריט אג"ח ב- מניבים ריט</t>
  </si>
  <si>
    <t>1155928</t>
  </si>
  <si>
    <t>515327120</t>
  </si>
  <si>
    <t>10/07/23</t>
  </si>
  <si>
    <t>מניבים ריט אגח ג- מניבים ריט</t>
  </si>
  <si>
    <t>1177658</t>
  </si>
  <si>
    <t>05/09/23</t>
  </si>
  <si>
    <t>מניבים ריט אגח ד- מניבים ריט</t>
  </si>
  <si>
    <t>1193929</t>
  </si>
  <si>
    <t>משק אנרג  אגח א</t>
  </si>
  <si>
    <t>1169531</t>
  </si>
  <si>
    <t>516167343</t>
  </si>
  <si>
    <t>22/02/23</t>
  </si>
  <si>
    <t>נופר אנרג אגח א- נופר אנרג'י</t>
  </si>
  <si>
    <t>1179340</t>
  </si>
  <si>
    <t>514599943</t>
  </si>
  <si>
    <t>10/05/23</t>
  </si>
  <si>
    <t>סולאיר אגח א- סולאיר</t>
  </si>
  <si>
    <t>1183730</t>
  </si>
  <si>
    <t>516046307</t>
  </si>
  <si>
    <t>סולגרין אגח ב- סולגרין</t>
  </si>
  <si>
    <t>1186246</t>
  </si>
  <si>
    <t>512882747</t>
  </si>
  <si>
    <t>03/05/22</t>
  </si>
  <si>
    <t>פריים אנרג'י אגח ב- פריים אנרג'י</t>
  </si>
  <si>
    <t>1184662</t>
  </si>
  <si>
    <t>514902147</t>
  </si>
  <si>
    <t>16/06/22</t>
  </si>
  <si>
    <t>ריט אזורים אגח א- ריט אזורים ליוי</t>
  </si>
  <si>
    <t>1175769</t>
  </si>
  <si>
    <t>516117181</t>
  </si>
  <si>
    <t>רנט איט   אגח א- רנט איט</t>
  </si>
  <si>
    <t>1199546</t>
  </si>
  <si>
    <t>516581741</t>
  </si>
  <si>
    <t>דיסקונט מנפיקים אג"ח יג</t>
  </si>
  <si>
    <t>7480155</t>
  </si>
  <si>
    <t>לאומי   אגח 178- לאומי</t>
  </si>
  <si>
    <t>6040323</t>
  </si>
  <si>
    <t>לאומי אג"ח 180- לאומי</t>
  </si>
  <si>
    <t>6040422</t>
  </si>
  <si>
    <t>02/05/22</t>
  </si>
  <si>
    <t>מזרחי  טפ הנפק   40</t>
  </si>
  <si>
    <t>2310167</t>
  </si>
  <si>
    <t>נמלי ישראל אג"ח ג- נמלי ישראל</t>
  </si>
  <si>
    <t>1145580</t>
  </si>
  <si>
    <t>פועלים  אגח 101- פועלים</t>
  </si>
  <si>
    <t>1191337</t>
  </si>
  <si>
    <t>10/10/23</t>
  </si>
  <si>
    <t>תעשיה אוירית אג"ח 4</t>
  </si>
  <si>
    <t>1133131</t>
  </si>
  <si>
    <t>520027194</t>
  </si>
  <si>
    <t>ביטחוניות</t>
  </si>
  <si>
    <t>13/02/22</t>
  </si>
  <si>
    <t>שטראוס    אגח ה- שטראוס גרופ</t>
  </si>
  <si>
    <t>7460389</t>
  </si>
  <si>
    <t>520003781</t>
  </si>
  <si>
    <t>מזון</t>
  </si>
  <si>
    <t>כיל       אגח ה</t>
  </si>
  <si>
    <t>2810299</t>
  </si>
  <si>
    <t>520027830</t>
  </si>
  <si>
    <t>כימיה, גומי ופלסטיק</t>
  </si>
  <si>
    <t>נפטא אגח ח- נפטא</t>
  </si>
  <si>
    <t>6430169</t>
  </si>
  <si>
    <t>520020942</t>
  </si>
  <si>
    <t>חיפושי נפט וגז</t>
  </si>
  <si>
    <t>שלמה החז אגח יז- שלמה החזקות</t>
  </si>
  <si>
    <t>1410299</t>
  </si>
  <si>
    <t>יוניברסל  אגח ד- יוניברסל מוטורס (UMI)</t>
  </si>
  <si>
    <t>1172253</t>
  </si>
  <si>
    <t>27/06/22</t>
  </si>
  <si>
    <t>כלל ביטוח  אג ב- כלל עסקי ביטוח</t>
  </si>
  <si>
    <t>1193499</t>
  </si>
  <si>
    <t>520036120</t>
  </si>
  <si>
    <t>ביטוח</t>
  </si>
  <si>
    <t>13/02/23</t>
  </si>
  <si>
    <t>פורמולה אג"ח 1- פורמולה מערכות</t>
  </si>
  <si>
    <t>2560142</t>
  </si>
  <si>
    <t>520036690</t>
  </si>
  <si>
    <t>שרותי מידע</t>
  </si>
  <si>
    <t>22/03/22</t>
  </si>
  <si>
    <t>פורמולה אג"ח ג'- פורמולה מערכות</t>
  </si>
  <si>
    <t>2560209</t>
  </si>
  <si>
    <t>30/08/22</t>
  </si>
  <si>
    <t>קרסו  אגח ד- קרסו מוטורס</t>
  </si>
  <si>
    <t>1173566</t>
  </si>
  <si>
    <t>514065283</t>
  </si>
  <si>
    <t>קרסו אגח א- קרסו מוטורס</t>
  </si>
  <si>
    <t>1136464</t>
  </si>
  <si>
    <t>12/09/23</t>
  </si>
  <si>
    <t>קרסו אגח ב- קרסו מוטורס</t>
  </si>
  <si>
    <t>1139591</t>
  </si>
  <si>
    <t>אלון רבוע אגח ח- אלון רבוע כחול</t>
  </si>
  <si>
    <t>1197276</t>
  </si>
  <si>
    <t>אמ.ג'יג'י אגח ב- אמ.ג'י.ג'י</t>
  </si>
  <si>
    <t>1160811</t>
  </si>
  <si>
    <t>1981143</t>
  </si>
  <si>
    <t>05/10/23</t>
  </si>
  <si>
    <t>דה זראסאי אג5- דה זראסאי גרופ</t>
  </si>
  <si>
    <t>1169556</t>
  </si>
  <si>
    <t>1744984</t>
  </si>
  <si>
    <t>דמרי      אגח ז- דמרי</t>
  </si>
  <si>
    <t>1141191</t>
  </si>
  <si>
    <t>511399388</t>
  </si>
  <si>
    <t>19/10/23</t>
  </si>
  <si>
    <t>טמפו משקאות אג2</t>
  </si>
  <si>
    <t>1133511</t>
  </si>
  <si>
    <t>513682625</t>
  </si>
  <si>
    <t>ממן אגח ב- ממן</t>
  </si>
  <si>
    <t>2380046</t>
  </si>
  <si>
    <t>520036435</t>
  </si>
  <si>
    <t>08/03/22</t>
  </si>
  <si>
    <t>סלקום אגח יב- סלקום</t>
  </si>
  <si>
    <t>1143080</t>
  </si>
  <si>
    <t>511930125</t>
  </si>
  <si>
    <t>14/07/22</t>
  </si>
  <si>
    <t>ספנסר אגח ג- ספנסר אקוויטי</t>
  </si>
  <si>
    <t>1147495</t>
  </si>
  <si>
    <t>1838863</t>
  </si>
  <si>
    <t>פרטנר     אגח ו- פרטנר</t>
  </si>
  <si>
    <t>1141415</t>
  </si>
  <si>
    <t>520044314</t>
  </si>
  <si>
    <t>אנלייט אנר אג ג- אנלייט אנרגיה</t>
  </si>
  <si>
    <t>7200249</t>
  </si>
  <si>
    <t>520041146</t>
  </si>
  <si>
    <t>06/03/22</t>
  </si>
  <si>
    <t>אפי נכסים אגח יב- אפי נכסים</t>
  </si>
  <si>
    <t>1173764</t>
  </si>
  <si>
    <t>דה לסר אגח ח- דה לסר</t>
  </si>
  <si>
    <t>1193192</t>
  </si>
  <si>
    <t>1427976</t>
  </si>
  <si>
    <t>31/01/23</t>
  </si>
  <si>
    <t>מור השקעות אג א- מור השקעות</t>
  </si>
  <si>
    <t>1167303</t>
  </si>
  <si>
    <t>513834606</t>
  </si>
  <si>
    <t>שרותים פיננסים</t>
  </si>
  <si>
    <t>פנינסולה אגח ג- פנינסולה</t>
  </si>
  <si>
    <t>3330222</t>
  </si>
  <si>
    <t>520033713</t>
  </si>
  <si>
    <t>13/09/23</t>
  </si>
  <si>
    <t>פתאל אירו אגח ד- פתאל אירופה</t>
  </si>
  <si>
    <t>1168038</t>
  </si>
  <si>
    <t>515328250</t>
  </si>
  <si>
    <t>פתאל החזקות אג2- פתאל החזקות</t>
  </si>
  <si>
    <t>1150812</t>
  </si>
  <si>
    <t>512607888</t>
  </si>
  <si>
    <t>מלונאות ותיירות</t>
  </si>
  <si>
    <t>16/02/23</t>
  </si>
  <si>
    <t>אוריין    אגח ב- אוריין</t>
  </si>
  <si>
    <t>1143379</t>
  </si>
  <si>
    <t>511068256</t>
  </si>
  <si>
    <t>31/03/22</t>
  </si>
  <si>
    <t>אורשי  אגח ג- אורשי</t>
  </si>
  <si>
    <t>1170372</t>
  </si>
  <si>
    <t>513547224</t>
  </si>
  <si>
    <t>15/03/22</t>
  </si>
  <si>
    <t>אלקטרה נדלן אגח ה- אלקטרה נדל"ן</t>
  </si>
  <si>
    <t>1138593</t>
  </si>
  <si>
    <t>510607328</t>
  </si>
  <si>
    <t>15/10/23</t>
  </si>
  <si>
    <t>אסאר אקורד אגח א- אס.אר אקורד</t>
  </si>
  <si>
    <t>4220349</t>
  </si>
  <si>
    <t>בית זיקוק אגח 2- בית זיקוק אשדוד</t>
  </si>
  <si>
    <t>1199488</t>
  </si>
  <si>
    <t>513775163</t>
  </si>
  <si>
    <t>ג'י סיטי  אג יז- ג'י סיטי</t>
  </si>
  <si>
    <t>1198142</t>
  </si>
  <si>
    <t>24/07/23</t>
  </si>
  <si>
    <t>דה זראסאי אגח ג- דה זראסאי גרופ</t>
  </si>
  <si>
    <t>1137975</t>
  </si>
  <si>
    <t>11/08/22</t>
  </si>
  <si>
    <t>דלק קב   אגח לח- דלק קבוצה</t>
  </si>
  <si>
    <t>1199504</t>
  </si>
  <si>
    <t>520044322</t>
  </si>
  <si>
    <t>07/09/23</t>
  </si>
  <si>
    <t>דלק קב אגח לז- דלק קבוצה</t>
  </si>
  <si>
    <t>1192889</t>
  </si>
  <si>
    <t>08/02/23</t>
  </si>
  <si>
    <t>מניף אגח א- מניף-פיננסים</t>
  </si>
  <si>
    <t>1185883</t>
  </si>
  <si>
    <t>512764408</t>
  </si>
  <si>
    <t>נאוויטס פט אגח ג- נאוויטס פטרו</t>
  </si>
  <si>
    <t>1181593</t>
  </si>
  <si>
    <t>550263107</t>
  </si>
  <si>
    <t>09/11/21</t>
  </si>
  <si>
    <t>צרפתי    אגח יא</t>
  </si>
  <si>
    <t>4250254</t>
  </si>
  <si>
    <t>520039090</t>
  </si>
  <si>
    <t>02/02/22</t>
  </si>
  <si>
    <t>אמ.די.ג'י אגח ה- .אמ.די.ג'י</t>
  </si>
  <si>
    <t>1190529</t>
  </si>
  <si>
    <t>1840550</t>
  </si>
  <si>
    <t>Baa1.il</t>
  </si>
  <si>
    <t>דיסק השק  אגח י- דיסקונט השקעות</t>
  </si>
  <si>
    <t>6390348</t>
  </si>
  <si>
    <t>520023896</t>
  </si>
  <si>
    <t>ilBBB-</t>
  </si>
  <si>
    <t>27/10/22</t>
  </si>
  <si>
    <t>הרץ פרופר אגח ב- הרץ פרופרטיס</t>
  </si>
  <si>
    <t>1184753</t>
  </si>
  <si>
    <t>1957081</t>
  </si>
  <si>
    <t>Caa1.il</t>
  </si>
  <si>
    <t>20/10/22</t>
  </si>
  <si>
    <t>אול-יר    אגח ה  (הסדר חוב)- אול-יר</t>
  </si>
  <si>
    <t>1143304</t>
  </si>
  <si>
    <t>1841580</t>
  </si>
  <si>
    <t>15/06/23</t>
  </si>
  <si>
    <t>אול-יר אגח ג (הסדר חוב)- אול-יר</t>
  </si>
  <si>
    <t>1140136</t>
  </si>
  <si>
    <t>איסתא אג א- איסתא</t>
  </si>
  <si>
    <t>1197128</t>
  </si>
  <si>
    <t>520042763</t>
  </si>
  <si>
    <t>25/06/23</t>
  </si>
  <si>
    <t>אלומה אגח א- אלומה</t>
  </si>
  <si>
    <t>1190917</t>
  </si>
  <si>
    <t>516214871</t>
  </si>
  <si>
    <t>אלומיי    אגח ה- אלומיי קפיטל</t>
  </si>
  <si>
    <t>1193275</t>
  </si>
  <si>
    <t>520039868</t>
  </si>
  <si>
    <t>01/02/23</t>
  </si>
  <si>
    <t>אלומיי אג"ח ג</t>
  </si>
  <si>
    <t>1159375</t>
  </si>
  <si>
    <t>11/09/23</t>
  </si>
  <si>
    <t>אם.אר.פי  אגח ד- אם.אר.פי השקעות</t>
  </si>
  <si>
    <t>1190172</t>
  </si>
  <si>
    <t>520044421</t>
  </si>
  <si>
    <t>25/07/23</t>
  </si>
  <si>
    <t>אנלייט אנרגיה  אגח ה'- אנלייט אנרגיה</t>
  </si>
  <si>
    <t>7200116</t>
  </si>
  <si>
    <t>אפי קפיטל אגח א- אפי קפיטל נדלן</t>
  </si>
  <si>
    <t>1181304</t>
  </si>
  <si>
    <t>513948216</t>
  </si>
  <si>
    <t>אפי קפיטל אגח ג- אפי קפיטל נדלן</t>
  </si>
  <si>
    <t>1199744</t>
  </si>
  <si>
    <t>אקונרג'י אג א- אקונרג'י</t>
  </si>
  <si>
    <t>1182518</t>
  </si>
  <si>
    <t>516339777</t>
  </si>
  <si>
    <t>בי קומיונק אגח ו- בי קומיונקיישנס</t>
  </si>
  <si>
    <t>1178151</t>
  </si>
  <si>
    <t>512832742</t>
  </si>
  <si>
    <t>13/12/21</t>
  </si>
  <si>
    <t>ברוקלנד אגח ב- ברוקלנד</t>
  </si>
  <si>
    <t>1136993</t>
  </si>
  <si>
    <t>1814237</t>
  </si>
  <si>
    <t>12/06/18</t>
  </si>
  <si>
    <t>גאון אחזקות אגח ג- גאון אחזקות</t>
  </si>
  <si>
    <t>1158369</t>
  </si>
  <si>
    <t>512623950</t>
  </si>
  <si>
    <t>מתכת ומוצרי בניה</t>
  </si>
  <si>
    <t>04/04/23</t>
  </si>
  <si>
    <t>גבאי מניבים אג 10- גבאי מניבים</t>
  </si>
  <si>
    <t>7710239</t>
  </si>
  <si>
    <t>520032178</t>
  </si>
  <si>
    <t>דלק קב   אגח לה- דלק קבוצה</t>
  </si>
  <si>
    <t>1177849</t>
  </si>
  <si>
    <t>דלק קב אגח לו- דלק קבוצה</t>
  </si>
  <si>
    <t>1181122</t>
  </si>
  <si>
    <t>חנן מור אגח יג- חנן מור</t>
  </si>
  <si>
    <t>1181502</t>
  </si>
  <si>
    <t>07/02/23</t>
  </si>
  <si>
    <t>ישראל קנדה אגח ז- ישראל קנדה</t>
  </si>
  <si>
    <t>4340212</t>
  </si>
  <si>
    <t>520039298</t>
  </si>
  <si>
    <t>02/01/22</t>
  </si>
  <si>
    <t>לוי אגח ח- לוי</t>
  </si>
  <si>
    <t>7190242</t>
  </si>
  <si>
    <t>520041096</t>
  </si>
  <si>
    <t>13/11/22</t>
  </si>
  <si>
    <t>נופר אנרג  אג ב- נופר אנרג'י</t>
  </si>
  <si>
    <t>1198035</t>
  </si>
  <si>
    <t>20/07/23</t>
  </si>
  <si>
    <t>נתנאל גרופ אג"ח יג- נתנאל גרופ</t>
  </si>
  <si>
    <t>1188663</t>
  </si>
  <si>
    <t>520039074</t>
  </si>
  <si>
    <t>16/08/22</t>
  </si>
  <si>
    <t>סופרין אג"ח א- סופרין</t>
  </si>
  <si>
    <t>1197748</t>
  </si>
  <si>
    <t>515361442</t>
  </si>
  <si>
    <t>פטרוכימים אגח ט- פטרוכימיים-ש</t>
  </si>
  <si>
    <t>1189554</t>
  </si>
  <si>
    <t>520029315</t>
  </si>
  <si>
    <t>14/09/22</t>
  </si>
  <si>
    <t>פריורטק אגח א- פריורטק</t>
  </si>
  <si>
    <t>3280138</t>
  </si>
  <si>
    <t>520037797</t>
  </si>
  <si>
    <t>מוליכים למחצה</t>
  </si>
  <si>
    <t>רוטשטיין  אגח י- רוטשטיין</t>
  </si>
  <si>
    <t>5390273</t>
  </si>
  <si>
    <t>520039959</t>
  </si>
  <si>
    <t>20/07/22</t>
  </si>
  <si>
    <t>אלה פקדון אגח ד- אלה פקדונות</t>
  </si>
  <si>
    <t>1162304</t>
  </si>
  <si>
    <t>06/08/23</t>
  </si>
  <si>
    <t>ישראמקו אג1- ישראמקו יהש</t>
  </si>
  <si>
    <t>2320174</t>
  </si>
  <si>
    <t>550010003</t>
  </si>
  <si>
    <t>סאפיינס   אגח ב- סאפיינס</t>
  </si>
  <si>
    <t>1141936</t>
  </si>
  <si>
    <t>53368</t>
  </si>
  <si>
    <t>18/10/23</t>
  </si>
  <si>
    <t>שמוס  אג"ח א- שמוס</t>
  </si>
  <si>
    <t>1155951</t>
  </si>
  <si>
    <t>11111116</t>
  </si>
  <si>
    <t>03/02/22</t>
  </si>
  <si>
    <t>בזן       אגח ט- בתי זיקוק</t>
  </si>
  <si>
    <t>2590461</t>
  </si>
  <si>
    <t>520036658</t>
  </si>
  <si>
    <t>חברה לישראל אג"ח 11</t>
  </si>
  <si>
    <t>5760244</t>
  </si>
  <si>
    <t>520028010</t>
  </si>
  <si>
    <t>25/10/23</t>
  </si>
  <si>
    <t>סיאון אגח א- סיאון</t>
  </si>
  <si>
    <t>1194018</t>
  </si>
  <si>
    <t>2409</t>
  </si>
  <si>
    <t>27/02/23</t>
  </si>
  <si>
    <t>תמר פטרו  אגח א- תמר פטרוליום</t>
  </si>
  <si>
    <t>1141332</t>
  </si>
  <si>
    <t>515334662</t>
  </si>
  <si>
    <t>סקייליין  אגח ב- סקייליין</t>
  </si>
  <si>
    <t>1328683</t>
  </si>
  <si>
    <t>רציו מימון אגח ד- רציו מימון</t>
  </si>
  <si>
    <t>1178144</t>
  </si>
  <si>
    <t>515060044</t>
  </si>
  <si>
    <t>06/07/21</t>
  </si>
  <si>
    <t>סה"כ אחר</t>
  </si>
  <si>
    <t>IDBILI 5.375 26/01/2028- דיסקונט</t>
  </si>
  <si>
    <t>IL0011920878</t>
  </si>
  <si>
    <t>520007030</t>
  </si>
  <si>
    <t>Banks</t>
  </si>
  <si>
    <t>A2</t>
  </si>
  <si>
    <t>19/01/23</t>
  </si>
  <si>
    <t>LUMIIT 5.125 27/07/27- לאומי</t>
  </si>
  <si>
    <t>IL0060406878</t>
  </si>
  <si>
    <t>A</t>
  </si>
  <si>
    <t>S&amp;P</t>
  </si>
  <si>
    <t>21/07/22</t>
  </si>
  <si>
    <t>LVIATH  6.125 30/06/25- LEVIATHAN BOND</t>
  </si>
  <si>
    <t>IL0011677742</t>
  </si>
  <si>
    <t>5338</t>
  </si>
  <si>
    <t>Energy</t>
  </si>
  <si>
    <t>BB-</t>
  </si>
  <si>
    <t>24/05/22</t>
  </si>
  <si>
    <t>TEVA 3.75 09/05/2027- טבע</t>
  </si>
  <si>
    <t>XS2406607098</t>
  </si>
  <si>
    <t>520013954</t>
  </si>
  <si>
    <t>Pharma &amp; Biotechnology</t>
  </si>
  <si>
    <t>03/11/21</t>
  </si>
  <si>
    <t>TEVA 4.375 09/05/2030- טבע</t>
  </si>
  <si>
    <t>XS2406607171</t>
  </si>
  <si>
    <t>TEVA 7.375 15/09/2029- טבע</t>
  </si>
  <si>
    <t>XS2592804434</t>
  </si>
  <si>
    <t>01/03/23</t>
  </si>
  <si>
    <t>TEVA 7.875 15/09/31- טבע</t>
  </si>
  <si>
    <t>XS2592804194</t>
  </si>
  <si>
    <t>TAISEM 4.375 22/07/27- TSMC-TAIWAN SEMICONDUCTOR</t>
  </si>
  <si>
    <t>USG91139AK43</t>
  </si>
  <si>
    <t>5088</t>
  </si>
  <si>
    <t>Technology Hardware &amp; Equip</t>
  </si>
  <si>
    <t>AA-</t>
  </si>
  <si>
    <t>19/07/22</t>
  </si>
  <si>
    <t>15/05/28 META 4.6- META</t>
  </si>
  <si>
    <t>US30303M8L96</t>
  </si>
  <si>
    <t>5097</t>
  </si>
  <si>
    <t>Media</t>
  </si>
  <si>
    <t>A1</t>
  </si>
  <si>
    <t>01/05/23</t>
  </si>
  <si>
    <t>AMZM 4.55 01/12/27- AMAZON</t>
  </si>
  <si>
    <t>US023135CP90</t>
  </si>
  <si>
    <t>4865</t>
  </si>
  <si>
    <t>Retailing</t>
  </si>
  <si>
    <t>29/11/22</t>
  </si>
  <si>
    <t>British Airways 2.9 15/03/35- British Airways</t>
  </si>
  <si>
    <t>US11042CAA80</t>
  </si>
  <si>
    <t>5288</t>
  </si>
  <si>
    <t>Airlines</t>
  </si>
  <si>
    <t>20/07/21</t>
  </si>
  <si>
    <t>BKNG 3.625 12/11/28- BOOKING HOLDINGS</t>
  </si>
  <si>
    <t>XS2621007231</t>
  </si>
  <si>
    <t>5076</t>
  </si>
  <si>
    <t>Consumer Durables &amp; Apparel</t>
  </si>
  <si>
    <t>A-</t>
  </si>
  <si>
    <t>09/05/23</t>
  </si>
  <si>
    <t>DIS 3.35 24/03/25- WALT DISNY COMPANY</t>
  </si>
  <si>
    <t>US254687FN19</t>
  </si>
  <si>
    <t>5215</t>
  </si>
  <si>
    <t>19/09/23</t>
  </si>
  <si>
    <t>INTC 4.875 10/02/26- INTEL</t>
  </si>
  <si>
    <t>US458140CD04</t>
  </si>
  <si>
    <t>5087</t>
  </si>
  <si>
    <t>Fitch</t>
  </si>
  <si>
    <t>EBAY 2.7 11/03/30- EBAY</t>
  </si>
  <si>
    <t>US278642AW32</t>
  </si>
  <si>
    <t>5335</t>
  </si>
  <si>
    <t>BBB+</t>
  </si>
  <si>
    <t>11/05/22</t>
  </si>
  <si>
    <t>GYCGR 0.125 11/01/28- GRAND CITY PROPERTIES</t>
  </si>
  <si>
    <t>XS2282101539</t>
  </si>
  <si>
    <t>4959</t>
  </si>
  <si>
    <t>Real Estate</t>
  </si>
  <si>
    <t>03/05/23</t>
  </si>
  <si>
    <t>MCD 3.6 01/07/2030- MCDONALDS</t>
  </si>
  <si>
    <t>US58013MFQ24</t>
  </si>
  <si>
    <t>5333</t>
  </si>
  <si>
    <t>Food Beverage &amp; Tobacco</t>
  </si>
  <si>
    <t>28/04/22</t>
  </si>
  <si>
    <t>VERIZON 4.016 03/12/29- Verizon Communications</t>
  </si>
  <si>
    <t>US92343VEU44</t>
  </si>
  <si>
    <t>4808</t>
  </si>
  <si>
    <t>Telecommunication Services</t>
  </si>
  <si>
    <t>BAYNGR 4.375 15/12/28- BAYER</t>
  </si>
  <si>
    <t>US07274NAL73</t>
  </si>
  <si>
    <t>4770</t>
  </si>
  <si>
    <t>BBB</t>
  </si>
  <si>
    <t>DG 5.2 05/07/28- Dollar General</t>
  </si>
  <si>
    <t>US256677AN52</t>
  </si>
  <si>
    <t>5375</t>
  </si>
  <si>
    <t>06/06/23</t>
  </si>
  <si>
    <t>DG 5.45 05/07/33- Dollar General</t>
  </si>
  <si>
    <t>US256677AP01</t>
  </si>
  <si>
    <t>EDF 5.7 23/05/28- ELECTRICITE DE FRANCE</t>
  </si>
  <si>
    <t>US28504DAB91</t>
  </si>
  <si>
    <t>4997</t>
  </si>
  <si>
    <t>Utilities</t>
  </si>
  <si>
    <t>18/05/23</t>
  </si>
  <si>
    <t>FDX 4.25 15/05/30- FEDEX</t>
  </si>
  <si>
    <t>US31428XBZ87</t>
  </si>
  <si>
    <t>4578</t>
  </si>
  <si>
    <t>Transportation</t>
  </si>
  <si>
    <t>KHC 3.75 01/04/30- KRAFT HEINZ FOODS</t>
  </si>
  <si>
    <t>US50077LAV80</t>
  </si>
  <si>
    <t>5336</t>
  </si>
  <si>
    <t>ORCL 3.25 15/11/27- ORACLE</t>
  </si>
  <si>
    <t>US68389XBN49</t>
  </si>
  <si>
    <t>5066</t>
  </si>
  <si>
    <t>Software &amp; Services</t>
  </si>
  <si>
    <t>YARNO 7.378 14/11/32- YARA INTERNATIONAL ASA</t>
  </si>
  <si>
    <t>US984851AH89</t>
  </si>
  <si>
    <t>5378</t>
  </si>
  <si>
    <t>Materials</t>
  </si>
  <si>
    <t>AVGO 2.45 15/02/31</t>
  </si>
  <si>
    <t>US11135FBH38</t>
  </si>
  <si>
    <t>5256</t>
  </si>
  <si>
    <t>Semiconductors &amp; Semicon Equip</t>
  </si>
  <si>
    <t>Baa3</t>
  </si>
  <si>
    <t>05/01/21</t>
  </si>
  <si>
    <t>CITCON 1.625 12/03/28- Citycon Treasury B.V</t>
  </si>
  <si>
    <t>XS2310411090</t>
  </si>
  <si>
    <t>EURONEXT</t>
  </si>
  <si>
    <t>5328</t>
  </si>
  <si>
    <t>BBB-</t>
  </si>
  <si>
    <t>11/03/22</t>
  </si>
  <si>
    <t>DINO 4.5 01/10/30- HF SINCLAIR</t>
  </si>
  <si>
    <t>US403949AC48</t>
  </si>
  <si>
    <t>5334</t>
  </si>
  <si>
    <t>25/10/22</t>
  </si>
  <si>
    <t>DKS 3.15 15/01/2032- DICK'S Sporting Goods</t>
  </si>
  <si>
    <t>US253393AF94</t>
  </si>
  <si>
    <t>5353</t>
  </si>
  <si>
    <t>IQV 5.7 15/05/28- IQVIA</t>
  </si>
  <si>
    <t>US46266TAB44</t>
  </si>
  <si>
    <t>5373</t>
  </si>
  <si>
    <t>Health Care Equip &amp; Services</t>
  </si>
  <si>
    <t>19/05/23</t>
  </si>
  <si>
    <t>MSI 4.6 23/05/29- MOTOROLA SOLUTIONS</t>
  </si>
  <si>
    <t>US620076BN89</t>
  </si>
  <si>
    <t>5337</t>
  </si>
  <si>
    <t>ORCINC 7.95 13/06/28- OWL ROCK CAPITAL</t>
  </si>
  <si>
    <t>US69120VAR24</t>
  </si>
  <si>
    <t>5181</t>
  </si>
  <si>
    <t>Diversified Financials</t>
  </si>
  <si>
    <t>14/07/23</t>
  </si>
  <si>
    <t>VTRS 2.3 22/06/27- VIATRIS</t>
  </si>
  <si>
    <t>US92556VAC00</t>
  </si>
  <si>
    <t>5247</t>
  </si>
  <si>
    <t>06/10/22</t>
  </si>
  <si>
    <t>ENOIGA 8.5 30/09/33- אנרג'יאן</t>
  </si>
  <si>
    <t>IL0011971442</t>
  </si>
  <si>
    <t>10758801</t>
  </si>
  <si>
    <t>27/06/23</t>
  </si>
  <si>
    <t>PRGO 4.375 15/03/26- PERRIGO FINANCE</t>
  </si>
  <si>
    <t>US71429MAB19</t>
  </si>
  <si>
    <t>5221</t>
  </si>
  <si>
    <t>22/11/22</t>
  </si>
  <si>
    <t>ATRSAV 2.625 05/09/27- G City Europe (ATRIUM)</t>
  </si>
  <si>
    <t>XS2294495838</t>
  </si>
  <si>
    <t>4595</t>
  </si>
  <si>
    <t>B1</t>
  </si>
  <si>
    <t>ATRSAV 4.25 11/09/25- G City Europe (ATRIUM)</t>
  </si>
  <si>
    <t>XS1829325239</t>
  </si>
  <si>
    <t>DAN 4.5 15/02/2032- DANA</t>
  </si>
  <si>
    <t>US235825AJ53</t>
  </si>
  <si>
    <t>5308</t>
  </si>
  <si>
    <t>Automobiles &amp; Components</t>
  </si>
  <si>
    <t>24/11/21</t>
  </si>
  <si>
    <t>ENOGLN 6.50 30.04.2027- Energean</t>
  </si>
  <si>
    <t>USG3044DAA49</t>
  </si>
  <si>
    <t>5144</t>
  </si>
  <si>
    <t>B+</t>
  </si>
  <si>
    <t>10/11/21</t>
  </si>
  <si>
    <t>IAECN 9 15/07/26- ITHACA ENERGY NORTH</t>
  </si>
  <si>
    <t>USG49774AB18</t>
  </si>
  <si>
    <t>5327</t>
  </si>
  <si>
    <t>B3</t>
  </si>
  <si>
    <t>סה"כ תל אביב 35</t>
  </si>
  <si>
    <t>או.פי.סי אנרגיה- או.פי.סי אנרגיה</t>
  </si>
  <si>
    <t>1141571</t>
  </si>
  <si>
    <t>514401702</t>
  </si>
  <si>
    <t>אורמת טכנו- אורמת טכנו</t>
  </si>
  <si>
    <t>1134402</t>
  </si>
  <si>
    <t>880326081</t>
  </si>
  <si>
    <t>אנלייט אנרגיה- אנלייט אנרגיה</t>
  </si>
  <si>
    <t>720011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</si>
  <si>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</si>
  <si>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</si>
  <si>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</si>
  <si>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</si>
  <si>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</si>
  <si>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</si>
  <si>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אלביט מערכות- אלביט מערכות</t>
  </si>
  <si>
    <t>1081124</t>
  </si>
  <si>
    <t>520043027</t>
  </si>
  <si>
    <t>דיסקונט- דיסקונט</t>
  </si>
  <si>
    <t>691212</t>
  </si>
  <si>
    <t>לאומי- לאומי</t>
  </si>
  <si>
    <t>604611</t>
  </si>
  <si>
    <t>מזרחי- מזרחי טפחות</t>
  </si>
  <si>
    <t>695437</t>
  </si>
  <si>
    <t>520000522</t>
  </si>
  <si>
    <t>פועלים- פועלים</t>
  </si>
  <si>
    <t>662577</t>
  </si>
  <si>
    <t>חברה לישראל- חברה לישראל</t>
  </si>
  <si>
    <t>576017</t>
  </si>
  <si>
    <t>טאואר- טאואר</t>
  </si>
  <si>
    <t>1082379</t>
  </si>
  <si>
    <t>520041997</t>
  </si>
  <si>
    <t>נובה- נובה</t>
  </si>
  <si>
    <t>1084557</t>
  </si>
  <si>
    <t>511812463</t>
  </si>
  <si>
    <t>קמטק- קמטק</t>
  </si>
  <si>
    <t>1095264</t>
  </si>
  <si>
    <t>511235434</t>
  </si>
  <si>
    <t>שטראוס- שטראוס גרופ</t>
  </si>
  <si>
    <t>746016</t>
  </si>
  <si>
    <t>אמות- אמות</t>
  </si>
  <si>
    <t>1097278</t>
  </si>
  <si>
    <t>520026683</t>
  </si>
  <si>
    <t>ביג- ביג</t>
  </si>
  <si>
    <t>1097260</t>
  </si>
  <si>
    <t>מבני תעשיה- מבנה</t>
  </si>
  <si>
    <t>226019</t>
  </si>
  <si>
    <t>מליסרון- מליסרון</t>
  </si>
  <si>
    <t>323014</t>
  </si>
  <si>
    <t>עזריאלי קבוצה- עזריאלי קבוצה</t>
  </si>
  <si>
    <t>1119478</t>
  </si>
  <si>
    <t>טבע- טבע</t>
  </si>
  <si>
    <t>629014</t>
  </si>
  <si>
    <t>פארמה</t>
  </si>
  <si>
    <t>נייס- נייס</t>
  </si>
  <si>
    <t>273011</t>
  </si>
  <si>
    <t>520036872</t>
  </si>
  <si>
    <t>בזק- בזק</t>
  </si>
  <si>
    <t>230011</t>
  </si>
  <si>
    <t>520031931</t>
  </si>
  <si>
    <t>סה"כ תל אביב 90</t>
  </si>
  <si>
    <t>ארד- ארד</t>
  </si>
  <si>
    <t>1091651</t>
  </si>
  <si>
    <t>510007800</t>
  </si>
  <si>
    <t>אלקטרוניקה ואופטיקה</t>
  </si>
  <si>
    <t>פז בית זיקוק אשדוד (בז"א)- בית זיקוק אשדוד</t>
  </si>
  <si>
    <t>1198910</t>
  </si>
  <si>
    <t>בזן- בתי זיקוק</t>
  </si>
  <si>
    <t>2590248</t>
  </si>
  <si>
    <t>משק אנרגיה- משק אנרגיה</t>
  </si>
  <si>
    <t>1166974</t>
  </si>
  <si>
    <t>פז נפט- פז נפט</t>
  </si>
  <si>
    <t>1100007</t>
  </si>
  <si>
    <t>510216054</t>
  </si>
  <si>
    <t>דוראל אנרגיה- דוראל אנרגיה</t>
  </si>
  <si>
    <t>1166768</t>
  </si>
  <si>
    <t>כלל ביטוח- כלל עסקי ביטוח</t>
  </si>
  <si>
    <t>224014</t>
  </si>
  <si>
    <t>מגדל ביטוח- מגדל ביטוח</t>
  </si>
  <si>
    <t>1081165</t>
  </si>
  <si>
    <t>520029984</t>
  </si>
  <si>
    <t>אזורים- אזורים</t>
  </si>
  <si>
    <t>715011</t>
  </si>
  <si>
    <t>520025990</t>
  </si>
  <si>
    <t>דמרי- דמרי</t>
  </si>
  <si>
    <t>1090315</t>
  </si>
  <si>
    <t>פרשקובסקי- פרשקובסקי</t>
  </si>
  <si>
    <t>1102128</t>
  </si>
  <si>
    <t>513817817</t>
  </si>
  <si>
    <t>פיבי- פיבי</t>
  </si>
  <si>
    <t>763011</t>
  </si>
  <si>
    <t>520029026</t>
  </si>
  <si>
    <t>אלקו- אלקו</t>
  </si>
  <si>
    <t>694034</t>
  </si>
  <si>
    <t>520025370</t>
  </si>
  <si>
    <t>ערד- ערד</t>
  </si>
  <si>
    <t>731018</t>
  </si>
  <si>
    <t>520025198</t>
  </si>
  <si>
    <t>קנון- קנון הולדינגס</t>
  </si>
  <si>
    <t>1134139</t>
  </si>
  <si>
    <t>201406588</t>
  </si>
  <si>
    <t>ישראמקו יהש- ישראמקו יהש</t>
  </si>
  <si>
    <t>232017</t>
  </si>
  <si>
    <t>פריורטק</t>
  </si>
  <si>
    <t>328013</t>
  </si>
  <si>
    <t>איסתא- איסתא</t>
  </si>
  <si>
    <t>1081074</t>
  </si>
  <si>
    <t>דלק רכב- דלק רכב</t>
  </si>
  <si>
    <t>829010</t>
  </si>
  <si>
    <t>520033291</t>
  </si>
  <si>
    <t>אלקטרה נדלן- אלקטרה נדל"ן</t>
  </si>
  <si>
    <t>1094044</t>
  </si>
  <si>
    <t>ג'י סיטי- ג'י סיטי</t>
  </si>
  <si>
    <t>126011</t>
  </si>
  <si>
    <t>סאמיט- סאמיט</t>
  </si>
  <si>
    <t>1081686</t>
  </si>
  <si>
    <t>520043720</t>
  </si>
  <si>
    <t>אלוני חץ- אלוני חץ</t>
  </si>
  <si>
    <t>390013</t>
  </si>
  <si>
    <t>520038506</t>
  </si>
  <si>
    <t>וילאר- וילאר</t>
  </si>
  <si>
    <t>416016</t>
  </si>
  <si>
    <t>520038910</t>
  </si>
  <si>
    <t>מגה אור- מגה אור</t>
  </si>
  <si>
    <t>1104488</t>
  </si>
  <si>
    <t>מניבים ריט- מניבים ריט</t>
  </si>
  <si>
    <t>1140573</t>
  </si>
  <si>
    <t>נכסים בנין- נכסים ובנין</t>
  </si>
  <si>
    <t>699017</t>
  </si>
  <si>
    <t>520025438</t>
  </si>
  <si>
    <t>אודיוקודס- אודיוקודס</t>
  </si>
  <si>
    <t>1082965</t>
  </si>
  <si>
    <t>520044132</t>
  </si>
  <si>
    <t>ציוד תקשורת</t>
  </si>
  <si>
    <t>מיטרוניקס- מיטרוניקס</t>
  </si>
  <si>
    <t>1091065</t>
  </si>
  <si>
    <t>511527202</t>
  </si>
  <si>
    <t>רובוטיקה ותלת מימד</t>
  </si>
  <si>
    <t>פוקס- פוקס</t>
  </si>
  <si>
    <t>1087022</t>
  </si>
  <si>
    <t>512157603</t>
  </si>
  <si>
    <t>רשתות שיווק</t>
  </si>
  <si>
    <t>ריטיילורס- ריטיילורס</t>
  </si>
  <si>
    <t>1175488</t>
  </si>
  <si>
    <t>514211457</t>
  </si>
  <si>
    <t>שופרסל- שופרסל</t>
  </si>
  <si>
    <t>777037</t>
  </si>
  <si>
    <t>520022732</t>
  </si>
  <si>
    <t>וואן תוכנה- וואן טכנולוגיות</t>
  </si>
  <si>
    <t>161018</t>
  </si>
  <si>
    <t>520034695</t>
  </si>
  <si>
    <t>פורמולה- פורמולה מערכות</t>
  </si>
  <si>
    <t>256016</t>
  </si>
  <si>
    <t>דנאל כא- דנאל</t>
  </si>
  <si>
    <t>314013</t>
  </si>
  <si>
    <t>520037565</t>
  </si>
  <si>
    <t>אלטשולר פיננסים- אלטשולר שחם פנ</t>
  </si>
  <si>
    <t>1184936</t>
  </si>
  <si>
    <t>516508603</t>
  </si>
  <si>
    <t>ישראכרט- ישראכרט</t>
  </si>
  <si>
    <t>1157403</t>
  </si>
  <si>
    <t>510706153</t>
  </si>
  <si>
    <t>מגיק- מג'יק</t>
  </si>
  <si>
    <t>1082312</t>
  </si>
  <si>
    <t>520036740</t>
  </si>
  <si>
    <t>נאייקס- נאייקס</t>
  </si>
  <si>
    <t>1175116</t>
  </si>
  <si>
    <t>513639013</t>
  </si>
  <si>
    <t>בי קומיוניקיישנס- בי קומיונקיישנס</t>
  </si>
  <si>
    <t>1107663</t>
  </si>
  <si>
    <t>פרטנר- פרטנר</t>
  </si>
  <si>
    <t>1083484</t>
  </si>
  <si>
    <t>סה"כ מניות היתר</t>
  </si>
  <si>
    <t>פיסיבי- פיסיבי טכנ</t>
  </si>
  <si>
    <t>1091685</t>
  </si>
  <si>
    <t>511888356</t>
  </si>
  <si>
    <t>סופרגז- סופרגז אנרגיה</t>
  </si>
  <si>
    <t>1166917</t>
  </si>
  <si>
    <t>516077989</t>
  </si>
  <si>
    <t>אלומיי- אלומיי קפיטל</t>
  </si>
  <si>
    <t>1082635</t>
  </si>
  <si>
    <t>אקונרג'י- אקונרג'י</t>
  </si>
  <si>
    <t>1178334</t>
  </si>
  <si>
    <t>ליברה- ליברה</t>
  </si>
  <si>
    <t>1176981</t>
  </si>
  <si>
    <t>515761625</t>
  </si>
  <si>
    <t>אימאג'סט- 'אימאג'סט אינט</t>
  </si>
  <si>
    <t>1183813</t>
  </si>
  <si>
    <t>512737560</t>
  </si>
  <si>
    <t>להב- להב</t>
  </si>
  <si>
    <t>136010</t>
  </si>
  <si>
    <t>520034257</t>
  </si>
  <si>
    <t>מבטח שמיר- מבטח שמיר</t>
  </si>
  <si>
    <t>127019</t>
  </si>
  <si>
    <t>520034125</t>
  </si>
  <si>
    <t>רפק</t>
  </si>
  <si>
    <t>769026</t>
  </si>
  <si>
    <t>520029505</t>
  </si>
  <si>
    <t>קפיטל פוינט- קפיטל פוינט</t>
  </si>
  <si>
    <t>1097146</t>
  </si>
  <si>
    <t>512950320</t>
  </si>
  <si>
    <t>השקעות במדעי החיים</t>
  </si>
  <si>
    <t>תאת טכנולוגיה</t>
  </si>
  <si>
    <t>1082726</t>
  </si>
  <si>
    <t>520035791</t>
  </si>
  <si>
    <t>חשמל</t>
  </si>
  <si>
    <t>תאת טכנולוגיה פרמיה 19/06/24- תאת טכנולוגיות</t>
  </si>
  <si>
    <t>10827261</t>
  </si>
  <si>
    <t>גניגר- גניגר</t>
  </si>
  <si>
    <t>1095892</t>
  </si>
  <si>
    <t>512416991</t>
  </si>
  <si>
    <t>כפרית</t>
  </si>
  <si>
    <t>522011</t>
  </si>
  <si>
    <t>520038787</t>
  </si>
  <si>
    <t>פלרם- פלרם</t>
  </si>
  <si>
    <t>644013</t>
  </si>
  <si>
    <t>520039843</t>
  </si>
  <si>
    <t>רבל- רבל</t>
  </si>
  <si>
    <t>1103878</t>
  </si>
  <si>
    <t>513506329</t>
  </si>
  <si>
    <t>רם און- רם און</t>
  </si>
  <si>
    <t>1090943</t>
  </si>
  <si>
    <t>512776964</t>
  </si>
  <si>
    <t>גן שמואל- גן שמואל</t>
  </si>
  <si>
    <t>532010</t>
  </si>
  <si>
    <t>520039934</t>
  </si>
  <si>
    <t>מהדרין- מהדרין</t>
  </si>
  <si>
    <t>686014</t>
  </si>
  <si>
    <t>520018482</t>
  </si>
  <si>
    <t>נטו- נטו אחזקות</t>
  </si>
  <si>
    <t>168013</t>
  </si>
  <si>
    <t>520034109</t>
  </si>
  <si>
    <t>קרור     1- קרור</t>
  </si>
  <si>
    <t>621011</t>
  </si>
  <si>
    <t>520001546</t>
  </si>
  <si>
    <t>תורפז- תורפז</t>
  </si>
  <si>
    <t>1175611</t>
  </si>
  <si>
    <t>514574524</t>
  </si>
  <si>
    <t>סופווייב מדיקל- סופוויב מדיקל</t>
  </si>
  <si>
    <t>1175439</t>
  </si>
  <si>
    <t>515198158</t>
  </si>
  <si>
    <t>מכשור רפואי</t>
  </si>
  <si>
    <t>פלסאנמור- פלסאנמור</t>
  </si>
  <si>
    <t>1176700</t>
  </si>
  <si>
    <t>515139129</t>
  </si>
  <si>
    <t>ישרוטל- ישרוטל</t>
  </si>
  <si>
    <t>1080985</t>
  </si>
  <si>
    <t>520042482</t>
  </si>
  <si>
    <t>גלוברנדס- גלוברנדס גרופ</t>
  </si>
  <si>
    <t>1147487</t>
  </si>
  <si>
    <t>515809499</t>
  </si>
  <si>
    <t>דיפלומט אחזקות- דיפלומט</t>
  </si>
  <si>
    <t>1173491</t>
  </si>
  <si>
    <t>510400740</t>
  </si>
  <si>
    <t>נטו מלינדה 1- נטו מלינדה</t>
  </si>
  <si>
    <t>1105097</t>
  </si>
  <si>
    <t>511725459</t>
  </si>
  <si>
    <t>בית שמש- בית שמש</t>
  </si>
  <si>
    <t>1081561</t>
  </si>
  <si>
    <t>520043480</t>
  </si>
  <si>
    <t>קליל     5- קליל</t>
  </si>
  <si>
    <t>797035</t>
  </si>
  <si>
    <t>520032442</t>
  </si>
  <si>
    <t>אדגר- אדגר השקעות</t>
  </si>
  <si>
    <t>1820083</t>
  </si>
  <si>
    <t>ארי נדלן- ארי נדלן</t>
  </si>
  <si>
    <t>366013</t>
  </si>
  <si>
    <t>אבגול- אבגול</t>
  </si>
  <si>
    <t>1100957</t>
  </si>
  <si>
    <t>510119068</t>
  </si>
  <si>
    <t>עץ, נייר ודפוס</t>
  </si>
  <si>
    <t>ניסן</t>
  </si>
  <si>
    <t>660019</t>
  </si>
  <si>
    <t>520040940</t>
  </si>
  <si>
    <t>ספאנטק- ספאנטק</t>
  </si>
  <si>
    <t>1090117</t>
  </si>
  <si>
    <t>512288713</t>
  </si>
  <si>
    <t>ג'נסל- ג'נסל</t>
  </si>
  <si>
    <t>1169689</t>
  </si>
  <si>
    <t>514579887</t>
  </si>
  <si>
    <t>פינרג'י- פינרג'י</t>
  </si>
  <si>
    <t>1172360</t>
  </si>
  <si>
    <t>514354786</t>
  </si>
  <si>
    <t>איירטאצ- איירטאצ'</t>
  </si>
  <si>
    <t>1173376</t>
  </si>
  <si>
    <t>515509347</t>
  </si>
  <si>
    <t>הייקון מערכות- הייקון מערכות</t>
  </si>
  <si>
    <t>1169945</t>
  </si>
  <si>
    <t>514347160</t>
  </si>
  <si>
    <t>ויקטורי- ויקטורי</t>
  </si>
  <si>
    <t>1123777</t>
  </si>
  <si>
    <t>514068980</t>
  </si>
  <si>
    <t>מחשוב ישיר- מיחשוב ישיר קב</t>
  </si>
  <si>
    <t>507012</t>
  </si>
  <si>
    <t>520040007</t>
  </si>
  <si>
    <t>אוברסיז קומרס בע"מ- אוברסיז</t>
  </si>
  <si>
    <t>1139617</t>
  </si>
  <si>
    <t>510490071</t>
  </si>
  <si>
    <t>אוריין- אוריין</t>
  </si>
  <si>
    <t>1103506</t>
  </si>
  <si>
    <t>נובולוג- נובולוג</t>
  </si>
  <si>
    <t>1140151</t>
  </si>
  <si>
    <t>510475312</t>
  </si>
  <si>
    <t>גלאסבוקס- גלאסבוקס</t>
  </si>
  <si>
    <t>1176288</t>
  </si>
  <si>
    <t>514525260</t>
  </si>
  <si>
    <t>סה"כ call 001 אופציות</t>
  </si>
  <si>
    <t>CESAR STONE SDO</t>
  </si>
  <si>
    <t>IL0011259137</t>
  </si>
  <si>
    <t>NASDAQ</t>
  </si>
  <si>
    <t>2264</t>
  </si>
  <si>
    <t>Capital Goods</t>
  </si>
  <si>
    <t>KORNIT DIGITAL-KRNT</t>
  </si>
  <si>
    <t>IL0011216723</t>
  </si>
  <si>
    <t>NYSE</t>
  </si>
  <si>
    <t>1564</t>
  </si>
  <si>
    <t>INMODE- INMODEMD</t>
  </si>
  <si>
    <t>IL0011595993</t>
  </si>
  <si>
    <t>5297</t>
  </si>
  <si>
    <t>RDCM-RADCOM LTD</t>
  </si>
  <si>
    <t>IL0010826688</t>
  </si>
  <si>
    <t>2104</t>
  </si>
  <si>
    <t>WIX -  WIX.COM- WIX.COM</t>
  </si>
  <si>
    <t>IL0011301780</t>
  </si>
  <si>
    <t>2275</t>
  </si>
  <si>
    <t>RADWARE LTD</t>
  </si>
  <si>
    <t>IL0010834765</t>
  </si>
  <si>
    <t>2159</t>
  </si>
  <si>
    <t>SOLAREDGE</t>
  </si>
  <si>
    <t>US83417M1045</t>
  </si>
  <si>
    <t>4744</t>
  </si>
  <si>
    <t>SILICOM</t>
  </si>
  <si>
    <t>IL0010826928</t>
  </si>
  <si>
    <t>520041120</t>
  </si>
  <si>
    <t>INTL FLAVORS &amp; FRAGRANCES</t>
  </si>
  <si>
    <t>US4595061015</t>
  </si>
  <si>
    <t>5262</t>
  </si>
  <si>
    <t>VIATRIS INC</t>
  </si>
  <si>
    <t>US92556V1061</t>
  </si>
  <si>
    <t>PERRIGO CO PLC-PRGO</t>
  </si>
  <si>
    <t>IE00BGH1M568</t>
  </si>
  <si>
    <t>529592</t>
  </si>
  <si>
    <t>AROUNDTOWN PROP-ALATP- AROUNDTOWN</t>
  </si>
  <si>
    <t>LU1673108939</t>
  </si>
  <si>
    <t>FWB</t>
  </si>
  <si>
    <t>4845</t>
  </si>
  <si>
    <t>סה"כ שמחקות מדדי מניות בישראל</t>
  </si>
  <si>
    <t>סה"כ שמחקות מדדי מניות בחו"ל</t>
  </si>
  <si>
    <t>הראל דאו-ג'ונס 30</t>
  </si>
  <si>
    <t>1149228</t>
  </si>
  <si>
    <t>511776783</t>
  </si>
  <si>
    <t>מניות</t>
  </si>
  <si>
    <t>RUSSEL 2000 (4D) MTF מגדל- מגדל קרנות נאמנ</t>
  </si>
  <si>
    <t>1150242</t>
  </si>
  <si>
    <t>511303661</t>
  </si>
  <si>
    <t>מגדל S&amp;P (4D) MTF- מגדל קרנות נאמנ</t>
  </si>
  <si>
    <t>1150333</t>
  </si>
  <si>
    <t>תכלית 100 NASDAQ NDX</t>
  </si>
  <si>
    <t>1144401</t>
  </si>
  <si>
    <t>513534974</t>
  </si>
  <si>
    <t>תכלית RUSSL 2000- מיטב קרנות נאמנ</t>
  </si>
  <si>
    <t>1144484</t>
  </si>
  <si>
    <t>תכלית S&amp;P500</t>
  </si>
  <si>
    <t>1144385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</si>
  <si>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</si>
  <si>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</si>
  <si>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</si>
  <si>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</si>
  <si>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XBI-SPDR  BIOTEC</t>
  </si>
  <si>
    <t>US78464A8707</t>
  </si>
  <si>
    <t>970</t>
  </si>
  <si>
    <t>QQQQ - Nasdaq 100- Invesco Capital Management LLC</t>
  </si>
  <si>
    <t>US46090E1038</t>
  </si>
  <si>
    <t>1290</t>
  </si>
  <si>
    <t>ISHARES CORE MSCI EM</t>
  </si>
  <si>
    <t>IE00BKM4GZ66</t>
  </si>
  <si>
    <t>4601</t>
  </si>
  <si>
    <t>LYXOR ETF S&amp;P 500- LYXOR</t>
  </si>
  <si>
    <t>LU1135865084</t>
  </si>
  <si>
    <t>LSE</t>
  </si>
  <si>
    <t>4617</t>
  </si>
  <si>
    <t>MEUD FP</t>
  </si>
  <si>
    <t>LU0908500753</t>
  </si>
  <si>
    <t>SPXS LN -  S&amp;P 500- SOURCE</t>
  </si>
  <si>
    <t>IE00B3YCGJ38</t>
  </si>
  <si>
    <t>4585</t>
  </si>
  <si>
    <t>HEALTH CARE XLV- STATE STREET-SPDRS</t>
  </si>
  <si>
    <t>us81369y2090</t>
  </si>
  <si>
    <t>4640</t>
  </si>
  <si>
    <t>XLF - Financial Select- STATE STREET-SPDRS</t>
  </si>
  <si>
    <t>US81369Y6059</t>
  </si>
  <si>
    <t>XLP - CONSUMER STAPLES</t>
  </si>
  <si>
    <t>US81369Y3080</t>
  </si>
  <si>
    <t>סה"כ שמחקות מדדים אחרים</t>
  </si>
  <si>
    <t>סה"כ אג"ח ממשלתי</t>
  </si>
  <si>
    <t>סה"כ אגח קונצרני</t>
  </si>
  <si>
    <t>סה"כ כתבי אופציות בישראל</t>
  </si>
  <si>
    <t>אלומיי  אפ 1</t>
  </si>
  <si>
    <t>1169325</t>
  </si>
  <si>
    <t>אלומה אופציה 01/11/26- אלומה</t>
  </si>
  <si>
    <t>1190925</t>
  </si>
  <si>
    <t>מניבים ריט אפ 4 07/12/25- מניבים ריט</t>
  </si>
  <si>
    <t>1199322</t>
  </si>
  <si>
    <t>צ'קראטק אפ 3 20.03.25- זוז פאוור</t>
  </si>
  <si>
    <t>1185321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</si>
  <si>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</si>
  <si>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</si>
  <si>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</si>
  <si>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</si>
  <si>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</si>
  <si>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</si>
  <si>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DAX - GXH4 - 15/03/24</t>
  </si>
  <si>
    <t>DE000C6LWLU9</t>
  </si>
  <si>
    <t>Other</t>
  </si>
  <si>
    <t>DJIA  MINI-DMH4-15/03/24</t>
  </si>
  <si>
    <t>BBG01FTN85W8</t>
  </si>
  <si>
    <t>E- Mini RUSS 2000 - RTYH4 - 15/03/2024</t>
  </si>
  <si>
    <t>BBG01BY936K8</t>
  </si>
  <si>
    <t>EURO STOXX 50 - VGH4 - 15/03/24</t>
  </si>
  <si>
    <t>DE000C6SLNY5</t>
  </si>
  <si>
    <t>FTSE 100 - Z H4 - 15/03/2024</t>
  </si>
  <si>
    <t>GB00KHK64W72</t>
  </si>
  <si>
    <t>FUT VAL AUD HSBC-רוו"ה מחוזים</t>
  </si>
  <si>
    <t>333773</t>
  </si>
  <si>
    <t>FUT VAL EUR HSBC - רוו"ה מחוזים</t>
  </si>
  <si>
    <t>333740</t>
  </si>
  <si>
    <t>FUT VAL GBP HSB - רוו"ה מחוזים</t>
  </si>
  <si>
    <t>333732</t>
  </si>
  <si>
    <t>FUT VAL HKD HSB - רוו"ה מחוזים</t>
  </si>
  <si>
    <t>333724</t>
  </si>
  <si>
    <t>FUT VAL USD - רוו"ה מחוזים</t>
  </si>
  <si>
    <t>415349</t>
  </si>
  <si>
    <t>HANG SENG INDEX -HIH4- 27/03/24</t>
  </si>
  <si>
    <t>BBG01FNXSLQ2</t>
  </si>
  <si>
    <t>MINI NASDAQ100-NQH4- 15/03/24</t>
  </si>
  <si>
    <t>BBG01BY93664</t>
  </si>
  <si>
    <t>S&amp;P500 E-MINI -ESH4-15/03/24</t>
  </si>
  <si>
    <t>BBG013ZHH8T9</t>
  </si>
  <si>
    <t>SPI 200 - XPH4 -21/03/2024</t>
  </si>
  <si>
    <t>BBG019MZJRF1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</si>
  <si>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</si>
  <si>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</si>
  <si>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</si>
  <si>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</si>
  <si>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</si>
  <si>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</si>
  <si>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</si>
  <si>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</si>
  <si>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</si>
  <si>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</si>
  <si>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</si>
  <si>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</si>
  <si>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</si>
  <si>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</si>
  <si>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אלביט מע נעמ1-לא סחיר- אלביט מערכות</t>
  </si>
  <si>
    <t>1199157</t>
  </si>
  <si>
    <t>אדמה נע"מ 2 - לא סחיר- אדמה</t>
  </si>
  <si>
    <t>1161983</t>
  </si>
  <si>
    <t>520043605</t>
  </si>
  <si>
    <t>סה"כ תעודות חוב מסחריות של חברות ישראליות</t>
  </si>
  <si>
    <t>סה"כ תעודות חוב מסחריות של חברות זרות</t>
  </si>
  <si>
    <t>רש"ת אגח א-רמ- רש"ת</t>
  </si>
  <si>
    <t>1187335</t>
  </si>
  <si>
    <t>500102868</t>
  </si>
  <si>
    <t>תשת אנרג אגא-רמ</t>
  </si>
  <si>
    <t>1168087</t>
  </si>
  <si>
    <t>520027293</t>
  </si>
  <si>
    <t>17/08/20</t>
  </si>
  <si>
    <t>אגד אגח 1-רמ- אגד</t>
  </si>
  <si>
    <t>1198787</t>
  </si>
  <si>
    <t>516041118</t>
  </si>
  <si>
    <t>16/08/23</t>
  </si>
  <si>
    <t>אורמת אגח 4 - רמ</t>
  </si>
  <si>
    <t>1167212</t>
  </si>
  <si>
    <t>01/07/20</t>
  </si>
  <si>
    <t>י.ח.ק אגח ב -רמ- י.ח.ק להשקעות</t>
  </si>
  <si>
    <t>1181783</t>
  </si>
  <si>
    <t>550016091</t>
  </si>
  <si>
    <t>15/11/21</t>
  </si>
  <si>
    <t>גדות מסף אגא-רמ- גדות מסופים כימ</t>
  </si>
  <si>
    <t>1162320</t>
  </si>
  <si>
    <t>520040775</t>
  </si>
  <si>
    <t>14/01/20</t>
  </si>
  <si>
    <t>אורבנקורפ אגח א (הסדר חוב)- אורבנקורפ</t>
  </si>
  <si>
    <t>1137041</t>
  </si>
  <si>
    <t>514941525</t>
  </si>
  <si>
    <t>04/04/16</t>
  </si>
  <si>
    <t>פסגות ק.אג ב-רמ- פסגות קבוצה</t>
  </si>
  <si>
    <t>5990171</t>
  </si>
  <si>
    <t>520033804</t>
  </si>
  <si>
    <t>18/08/21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</si>
  <si>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</si>
  <si>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</si>
  <si>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</si>
  <si>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</si>
  <si>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</si>
  <si>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</si>
  <si>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</si>
  <si>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</si>
  <si>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</si>
  <si>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איסתא- אופציה לא סחירה 05/01/24- איסתא</t>
  </si>
  <si>
    <t>108107411</t>
  </si>
  <si>
    <t>16/01/22</t>
  </si>
  <si>
    <t>סה"כ מט"ח/מט"ח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</si>
  <si>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</si>
  <si>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</si>
  <si>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</si>
  <si>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</si>
  <si>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</si>
  <si>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</si>
  <si>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</si>
  <si>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</si>
  <si>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</si>
  <si>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</si>
  <si>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</si>
  <si>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</si>
  <si>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פיקדון דולרי 6.2% 01/05/24- מזרחי טפחות</t>
  </si>
  <si>
    <t>96061</t>
  </si>
  <si>
    <t>פיקדון דולרי 6.3% 16/12/24- מזרחי טפחות</t>
  </si>
  <si>
    <t>96082</t>
  </si>
  <si>
    <t>פיקדון דולרי 6.8% 05/08/24- מזרחי טפחות</t>
  </si>
  <si>
    <t>96074</t>
  </si>
  <si>
    <t>פיקדון דולרי 6.9% 05/07/24- מזרחי טפחות</t>
  </si>
  <si>
    <t>96071</t>
  </si>
  <si>
    <t>סה"כ צמודי מט"ח</t>
  </si>
  <si>
    <t>סה"כ מניב</t>
  </si>
  <si>
    <t>סה"כ לא מניב</t>
  </si>
  <si>
    <t>MONEY GBP HSBC - בטחונות</t>
  </si>
  <si>
    <t>327114</t>
  </si>
  <si>
    <t>MONEY HKD HSBC - בטחונות</t>
  </si>
  <si>
    <t>327106</t>
  </si>
  <si>
    <t>MONEY AUD HSBC-בטחונות</t>
  </si>
  <si>
    <t>333856</t>
  </si>
  <si>
    <t>MONEY EUR HSBC - בטחונות</t>
  </si>
  <si>
    <t>327064</t>
  </si>
  <si>
    <t>MONEY USD HSBC - בטחונות</t>
  </si>
  <si>
    <t>415323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</si>
</sst>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10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  <xf numFmtId="0" fontId="18" fillId="0" borderId="0" xfId="0" applyFont="1" applyFill="1"/>
    <xf numFmtId="0" fontId="2" fillId="0" borderId="0" xfId="0" applyFont="1" applyFill="1" applyAlignment="1">
      <alignment horizontal="center"/>
    </xf>
    <xf numFmtId="4" fontId="18" fillId="0" borderId="0" xfId="0" applyNumberFormat="1" applyFont="1" applyFill="1"/>
    <xf numFmtId="166" fontId="18" fillId="0" borderId="0" xfId="0" applyNumberFormat="1" applyFont="1" applyFill="1"/>
    <xf numFmtId="0" fontId="0" fillId="0" borderId="0" xfId="0" applyFill="1"/>
    <xf numFmtId="4" fontId="0" fillId="0" borderId="0" xfId="0" applyNumberFormat="1" applyFont="1" applyFill="1"/>
    <xf numFmtId="166" fontId="0" fillId="0" borderId="0" xfId="0" applyNumberFormat="1" applyFont="1" applyFill="1"/>
    <xf numFmtId="0" fontId="2" fillId="0" borderId="0" xfId="0" applyFont="1" applyFill="1" applyAlignment="1">
      <alignment horizontal="right"/>
    </xf>
  </cellXfs>
  <cellStyles count="11"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1"/>
  <sheetViews>
    <sheetView rightToLeft="1" topLeftCell="A13" workbookViewId="0">
      <selection activeCell="J34" sqref="J34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</row>
    <row r="3" spans="1:36">
      <c r="B3" s="2" t="s">
        <v>2</v>
      </c>
      <c r="C3" t="s">
        <v>198</v>
      </c>
    </row>
    <row r="4" spans="1:36">
      <c r="B4" s="2" t="s">
        <v>3</v>
      </c>
    </row>
    <row r="6" spans="1:36" ht="26.25" customHeight="1">
      <c r="B6" s="82" t="s">
        <v>4</v>
      </c>
      <c r="C6" s="83"/>
      <c r="D6" s="84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53591.426125330756</v>
      </c>
      <c r="D11" s="76">
        <f>C11/$C$42</f>
        <v>9.2241849093220835E-2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165123.1531881447</v>
      </c>
      <c r="D13" s="78">
        <f t="shared" ref="D13:D42" si="0">C13/$C$42</f>
        <v>0.28421085385108558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11540.518199419977</v>
      </c>
      <c r="D15" s="78">
        <f t="shared" si="0"/>
        <v>1.9863601608939196E-2</v>
      </c>
    </row>
    <row r="16" spans="1:36">
      <c r="A16" s="10" t="s">
        <v>13</v>
      </c>
      <c r="B16" s="70" t="s">
        <v>19</v>
      </c>
      <c r="C16" s="77">
        <v>142131.40923419592</v>
      </c>
      <c r="D16" s="78">
        <f t="shared" si="0"/>
        <v>0.2446373412666222</v>
      </c>
    </row>
    <row r="17" spans="1:4">
      <c r="A17" s="10" t="s">
        <v>13</v>
      </c>
      <c r="B17" s="70" t="s">
        <v>195</v>
      </c>
      <c r="C17" s="77">
        <v>173924.32244399501</v>
      </c>
      <c r="D17" s="78">
        <f t="shared" si="0"/>
        <v>0.29935947341652597</v>
      </c>
    </row>
    <row r="18" spans="1:4">
      <c r="A18" s="10" t="s">
        <v>13</v>
      </c>
      <c r="B18" s="70" t="s">
        <v>20</v>
      </c>
      <c r="C18" s="77">
        <v>0</v>
      </c>
      <c r="D18" s="78">
        <f t="shared" si="0"/>
        <v>0</v>
      </c>
    </row>
    <row r="19" spans="1:4">
      <c r="A19" s="10" t="s">
        <v>13</v>
      </c>
      <c r="B19" s="70" t="s">
        <v>21</v>
      </c>
      <c r="C19" s="77">
        <v>20.718419999999998</v>
      </c>
      <c r="D19" s="78">
        <f t="shared" si="0"/>
        <v>3.5660655244004726E-5</v>
      </c>
    </row>
    <row r="20" spans="1:4">
      <c r="A20" s="10" t="s">
        <v>13</v>
      </c>
      <c r="B20" s="70" t="s">
        <v>22</v>
      </c>
      <c r="C20" s="77">
        <v>0</v>
      </c>
      <c r="D20" s="78">
        <f t="shared" si="0"/>
        <v>0</v>
      </c>
    </row>
    <row r="21" spans="1:4">
      <c r="A21" s="10" t="s">
        <v>13</v>
      </c>
      <c r="B21" s="70" t="s">
        <v>23</v>
      </c>
      <c r="C21" s="77">
        <v>6429.1351378320296</v>
      </c>
      <c r="D21" s="78">
        <f t="shared" si="0"/>
        <v>1.1065861762979265E-2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si="0"/>
        <v>0</v>
      </c>
    </row>
    <row r="25" spans="1:4">
      <c r="A25" s="10" t="s">
        <v>13</v>
      </c>
      <c r="B25" s="70" t="s">
        <v>27</v>
      </c>
      <c r="C25" s="77">
        <v>729.658098</v>
      </c>
      <c r="D25" s="78">
        <f t="shared" si="0"/>
        <v>1.2558914183018887E-3</v>
      </c>
    </row>
    <row r="26" spans="1:4">
      <c r="A26" s="10" t="s">
        <v>13</v>
      </c>
      <c r="B26" s="70" t="s">
        <v>18</v>
      </c>
      <c r="C26" s="77">
        <v>342.34609547299999</v>
      </c>
      <c r="D26" s="78">
        <f t="shared" si="0"/>
        <v>5.8924792936883123E-4</v>
      </c>
    </row>
    <row r="27" spans="1:4">
      <c r="A27" s="10" t="s">
        <v>13</v>
      </c>
      <c r="B27" s="70" t="s">
        <v>28</v>
      </c>
      <c r="C27" s="77">
        <v>0</v>
      </c>
      <c r="D27" s="78">
        <f t="shared" si="0"/>
        <v>0</v>
      </c>
    </row>
    <row r="28" spans="1:4">
      <c r="A28" s="10" t="s">
        <v>13</v>
      </c>
      <c r="B28" s="70" t="s">
        <v>29</v>
      </c>
      <c r="C28" s="77">
        <v>0</v>
      </c>
      <c r="D28" s="78">
        <f t="shared" si="0"/>
        <v>0</v>
      </c>
    </row>
    <row r="29" spans="1:4">
      <c r="A29" s="10" t="s">
        <v>13</v>
      </c>
      <c r="B29" s="70" t="s">
        <v>30</v>
      </c>
      <c r="C29" s="77">
        <v>2.7949999999999998E-7</v>
      </c>
      <c r="D29" s="78">
        <f t="shared" si="0"/>
        <v>4.8107689392817223E-13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0"/>
        <v>0</v>
      </c>
    </row>
    <row r="31" spans="1:4">
      <c r="A31" s="10" t="s">
        <v>13</v>
      </c>
      <c r="B31" s="70" t="s">
        <v>32</v>
      </c>
      <c r="C31" s="77">
        <v>0</v>
      </c>
      <c r="D31" s="78">
        <f t="shared" si="0"/>
        <v>0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0"/>
        <v>0</v>
      </c>
    </row>
    <row r="33" spans="1:4">
      <c r="A33" s="10" t="s">
        <v>13</v>
      </c>
      <c r="B33" s="69" t="s">
        <v>34</v>
      </c>
      <c r="C33" s="77">
        <v>0</v>
      </c>
      <c r="D33" s="78">
        <f t="shared" si="0"/>
        <v>0</v>
      </c>
    </row>
    <row r="34" spans="1:4">
      <c r="A34" s="10" t="s">
        <v>13</v>
      </c>
      <c r="B34" s="69" t="s">
        <v>35</v>
      </c>
      <c r="C34" s="77">
        <v>8263.1039400000009</v>
      </c>
      <c r="D34" s="78">
        <f t="shared" si="0"/>
        <v>1.4222498667838434E-2</v>
      </c>
    </row>
    <row r="35" spans="1:4">
      <c r="A35" s="10" t="s">
        <v>13</v>
      </c>
      <c r="B35" s="69" t="s">
        <v>36</v>
      </c>
      <c r="C35" s="77">
        <v>0</v>
      </c>
      <c r="D35" s="78">
        <f t="shared" si="0"/>
        <v>0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0"/>
        <v>0</v>
      </c>
    </row>
    <row r="37" spans="1:4">
      <c r="A37" s="10" t="s">
        <v>13</v>
      </c>
      <c r="B37" s="69" t="s">
        <v>38</v>
      </c>
      <c r="C37" s="77">
        <v>18892.411892519998</v>
      </c>
      <c r="D37" s="78">
        <f t="shared" si="0"/>
        <v>3.2517720329392423E-2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si="0"/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0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0"/>
        <v>0</v>
      </c>
    </row>
    <row r="42" spans="1:4">
      <c r="B42" s="72" t="s">
        <v>43</v>
      </c>
      <c r="C42" s="77">
        <f>SUM(C11:C41)</f>
        <v>580988.20277519105</v>
      </c>
      <c r="D42" s="78">
        <f t="shared" si="0"/>
        <v>1</v>
      </c>
    </row>
    <row r="43" spans="1:4">
      <c r="A43" s="10" t="s">
        <v>13</v>
      </c>
      <c r="B43" s="73" t="s">
        <v>44</v>
      </c>
      <c r="C43" s="77">
        <v>0</v>
      </c>
      <c r="D43" s="78">
        <v>0</v>
      </c>
    </row>
    <row r="44" spans="1:4">
      <c r="B44" s="11" t="s">
        <v>199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110</v>
      </c>
      <c r="D47">
        <v>4.0115999999999996</v>
      </c>
    </row>
    <row r="48" spans="1:4">
      <c r="C48" t="s">
        <v>120</v>
      </c>
      <c r="D48">
        <v>2.4752999999999998</v>
      </c>
    </row>
    <row r="49" spans="3:4">
      <c r="C49" t="s">
        <v>200</v>
      </c>
      <c r="D49">
        <v>0.46439999999999998</v>
      </c>
    </row>
    <row r="50" spans="3:4">
      <c r="C50" t="s">
        <v>106</v>
      </c>
      <c r="D50">
        <v>3.6269999999999998</v>
      </c>
    </row>
    <row r="51" spans="3:4">
      <c r="C51" t="s">
        <v>113</v>
      </c>
      <c r="D51">
        <v>4.6208999999999998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topLeftCell="A9" workbookViewId="0">
      <selection activeCell="L12" sqref="K12:L37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</row>
    <row r="3" spans="2:13">
      <c r="B3" s="2" t="s">
        <v>2</v>
      </c>
      <c r="C3" t="s">
        <v>198</v>
      </c>
    </row>
    <row r="4" spans="2:13">
      <c r="B4" s="2" t="s">
        <v>3</v>
      </c>
    </row>
    <row r="5" spans="2:13">
      <c r="B5" s="2"/>
    </row>
    <row r="7" spans="2:13" ht="26.25" customHeight="1">
      <c r="B7" s="85" t="s">
        <v>47</v>
      </c>
      <c r="C7" s="86"/>
      <c r="D7" s="86"/>
      <c r="E7" s="86"/>
      <c r="F7" s="86"/>
      <c r="G7" s="86"/>
      <c r="H7" s="86"/>
      <c r="I7" s="86"/>
      <c r="J7" s="86"/>
      <c r="K7" s="86"/>
      <c r="L7" s="86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</f>
        <v>53591.426125330756</v>
      </c>
      <c r="K11" s="76">
        <f>J11/$J$11</f>
        <v>1</v>
      </c>
      <c r="L11" s="76">
        <f>J11/'סכום נכסי הקרן'!$C$42</f>
        <v>9.2241849093220835E-2</v>
      </c>
    </row>
    <row r="12" spans="2:13">
      <c r="B12" s="79" t="s">
        <v>201</v>
      </c>
      <c r="C12" s="26"/>
      <c r="D12" s="27"/>
      <c r="E12" s="27"/>
      <c r="F12" s="27"/>
      <c r="G12" s="27"/>
      <c r="H12" s="27"/>
      <c r="I12" s="80">
        <v>0</v>
      </c>
      <c r="J12" s="81">
        <f>J13+J17</f>
        <v>53591.426125330756</v>
      </c>
      <c r="K12" s="80">
        <f t="shared" ref="K12:K37" si="0">J12/$J$11</f>
        <v>1</v>
      </c>
      <c r="L12" s="80">
        <f>J12/'סכום נכסי הקרן'!$C$42</f>
        <v>9.2241849093220835E-2</v>
      </c>
    </row>
    <row r="13" spans="2:13">
      <c r="B13" s="79" t="s">
        <v>202</v>
      </c>
      <c r="C13" s="26"/>
      <c r="D13" s="27"/>
      <c r="E13" s="27"/>
      <c r="F13" s="27"/>
      <c r="G13" s="27"/>
      <c r="H13" s="27"/>
      <c r="I13" s="80">
        <v>0</v>
      </c>
      <c r="J13" s="81">
        <f>J14+J15+J16+J29</f>
        <v>41228.664609658757</v>
      </c>
      <c r="K13" s="80">
        <f t="shared" si="0"/>
        <v>0.76931456373711682</v>
      </c>
      <c r="L13" s="80">
        <f>J13/'סכום נכסי הקרן'!$C$42</f>
        <v>7.0962997893456156E-2</v>
      </c>
    </row>
    <row r="14" spans="2:13">
      <c r="B14" t="s">
        <v>203</v>
      </c>
      <c r="C14" t="s">
        <v>204</v>
      </c>
      <c r="D14" t="s">
        <v>205</v>
      </c>
      <c r="E14" t="s">
        <v>206</v>
      </c>
      <c r="F14" t="s">
        <v>207</v>
      </c>
      <c r="G14" t="s">
        <v>102</v>
      </c>
      <c r="H14" s="78">
        <v>0</v>
      </c>
      <c r="I14" s="78">
        <v>0</v>
      </c>
      <c r="J14" s="77">
        <f>18139.81031+6071.44486000016</f>
        <v>24211.25517000016</v>
      </c>
      <c r="K14" s="78">
        <f t="shared" si="0"/>
        <v>0.45177478788078684</v>
      </c>
      <c r="L14" s="78">
        <f>J14/'סכום נכסי הקרן'!$C$42</f>
        <v>4.1672541807821394E-2</v>
      </c>
    </row>
    <row r="15" spans="2:13">
      <c r="B15" t="s">
        <v>208</v>
      </c>
      <c r="C15" t="s">
        <v>204</v>
      </c>
      <c r="D15" t="s">
        <v>205</v>
      </c>
      <c r="E15" t="s">
        <v>206</v>
      </c>
      <c r="F15" t="s">
        <v>207</v>
      </c>
      <c r="G15" t="s">
        <v>102</v>
      </c>
      <c r="H15" s="78">
        <v>0</v>
      </c>
      <c r="I15" s="78">
        <v>0</v>
      </c>
      <c r="J15" s="77">
        <v>15209.801530000001</v>
      </c>
      <c r="K15" s="78">
        <f t="shared" si="0"/>
        <v>0.28381035232072077</v>
      </c>
      <c r="L15" s="78">
        <f>J15/'סכום נכסי הקרן'!$C$42</f>
        <v>2.6179191689861759E-2</v>
      </c>
    </row>
    <row r="16" spans="2:13">
      <c r="B16" t="s">
        <v>209</v>
      </c>
      <c r="C16" t="s">
        <v>204</v>
      </c>
      <c r="D16" t="s">
        <v>205</v>
      </c>
      <c r="E16" t="s">
        <v>206</v>
      </c>
      <c r="F16" t="s">
        <v>207</v>
      </c>
      <c r="G16" t="s">
        <v>102</v>
      </c>
      <c r="H16" s="78">
        <v>0</v>
      </c>
      <c r="I16" s="78">
        <v>0</v>
      </c>
      <c r="J16" s="77">
        <v>-13.806900000000001</v>
      </c>
      <c r="K16" s="78">
        <f t="shared" si="0"/>
        <v>-2.576326289155043E-4</v>
      </c>
      <c r="L16" s="78">
        <f>J16/'סכום נכסי הקרן'!$C$42</f>
        <v>-2.3764510077913709E-5</v>
      </c>
    </row>
    <row r="17" spans="2:12">
      <c r="B17" s="79" t="s">
        <v>210</v>
      </c>
      <c r="D17" s="16"/>
      <c r="I17" s="80">
        <v>0</v>
      </c>
      <c r="J17" s="81">
        <v>12362.761515672</v>
      </c>
      <c r="K17" s="80">
        <f t="shared" si="0"/>
        <v>0.23068543626288318</v>
      </c>
      <c r="L17" s="80">
        <f>J17/'סכום נכסי הקרן'!$C$42</f>
        <v>2.1278851199764682E-2</v>
      </c>
    </row>
    <row r="18" spans="2:12">
      <c r="B18" t="s">
        <v>211</v>
      </c>
      <c r="C18" t="s">
        <v>212</v>
      </c>
      <c r="D18" t="s">
        <v>205</v>
      </c>
      <c r="E18" t="s">
        <v>206</v>
      </c>
      <c r="F18" t="s">
        <v>207</v>
      </c>
      <c r="G18" t="s">
        <v>110</v>
      </c>
      <c r="H18" s="78">
        <v>0</v>
      </c>
      <c r="I18" s="78">
        <v>0</v>
      </c>
      <c r="J18" s="77">
        <v>3268.6121256239999</v>
      </c>
      <c r="K18" s="78">
        <f t="shared" si="0"/>
        <v>6.0991325701613371E-2</v>
      </c>
      <c r="L18" s="78">
        <f>J18/'סכום נכסי הקרן'!$C$42</f>
        <v>5.6259526613637017E-3</v>
      </c>
    </row>
    <row r="19" spans="2:12">
      <c r="B19" t="s">
        <v>213</v>
      </c>
      <c r="C19" t="s">
        <v>214</v>
      </c>
      <c r="D19" t="s">
        <v>205</v>
      </c>
      <c r="E19" t="s">
        <v>206</v>
      </c>
      <c r="F19" t="s">
        <v>207</v>
      </c>
      <c r="G19" t="s">
        <v>106</v>
      </c>
      <c r="H19" s="78">
        <v>0</v>
      </c>
      <c r="I19" s="78">
        <v>0</v>
      </c>
      <c r="J19" s="77">
        <v>8976.6347638499992</v>
      </c>
      <c r="K19" s="78">
        <f t="shared" si="0"/>
        <v>0.1675013227462343</v>
      </c>
      <c r="L19" s="78">
        <f>J19/'סכום נכסי הקרן'!$C$42</f>
        <v>1.5450631735673022E-2</v>
      </c>
    </row>
    <row r="20" spans="2:12">
      <c r="B20" t="s">
        <v>215</v>
      </c>
      <c r="C20" t="s">
        <v>216</v>
      </c>
      <c r="D20" t="s">
        <v>205</v>
      </c>
      <c r="E20" t="s">
        <v>206</v>
      </c>
      <c r="F20" t="s">
        <v>207</v>
      </c>
      <c r="G20" t="s">
        <v>120</v>
      </c>
      <c r="H20" s="78">
        <v>0</v>
      </c>
      <c r="I20" s="78">
        <v>0</v>
      </c>
      <c r="J20" s="77">
        <v>46.021594448999998</v>
      </c>
      <c r="K20" s="78">
        <f t="shared" si="0"/>
        <v>8.5874920255662372E-4</v>
      </c>
      <c r="L20" s="78">
        <f>J20/'סכום נכסי הקרן'!$C$42</f>
        <v>7.9212614351151819E-5</v>
      </c>
    </row>
    <row r="21" spans="2:12">
      <c r="B21" t="s">
        <v>217</v>
      </c>
      <c r="C21" t="s">
        <v>218</v>
      </c>
      <c r="D21" t="s">
        <v>205</v>
      </c>
      <c r="E21" t="s">
        <v>206</v>
      </c>
      <c r="F21" t="s">
        <v>207</v>
      </c>
      <c r="G21" t="s">
        <v>200</v>
      </c>
      <c r="H21" s="78">
        <v>0</v>
      </c>
      <c r="I21" s="78">
        <v>0</v>
      </c>
      <c r="J21" s="77">
        <v>0.26033335200000002</v>
      </c>
      <c r="K21" s="78">
        <f t="shared" si="0"/>
        <v>4.8577425685813148E-6</v>
      </c>
      <c r="L21" s="78">
        <f>J21/'סכום נכסי הקרן'!$C$42</f>
        <v>4.4808715694479261E-7</v>
      </c>
    </row>
    <row r="22" spans="2:12">
      <c r="B22" t="s">
        <v>219</v>
      </c>
      <c r="C22" t="s">
        <v>220</v>
      </c>
      <c r="D22" t="s">
        <v>205</v>
      </c>
      <c r="E22" t="s">
        <v>206</v>
      </c>
      <c r="F22" t="s">
        <v>207</v>
      </c>
      <c r="G22" t="s">
        <v>113</v>
      </c>
      <c r="H22" s="78">
        <v>0</v>
      </c>
      <c r="I22" s="78">
        <v>0</v>
      </c>
      <c r="J22" s="77">
        <v>71.232698396999993</v>
      </c>
      <c r="K22" s="78">
        <f t="shared" si="0"/>
        <v>1.3291808699102865E-3</v>
      </c>
      <c r="L22" s="78">
        <f>J22/'סכום נכסי הקרן'!$C$42</f>
        <v>1.2260610121986063E-4</v>
      </c>
    </row>
    <row r="23" spans="2:12">
      <c r="B23" s="79" t="s">
        <v>221</v>
      </c>
      <c r="D23" s="16"/>
      <c r="I23" s="80">
        <v>0</v>
      </c>
      <c r="J23" s="81">
        <v>0</v>
      </c>
      <c r="K23" s="80">
        <f t="shared" si="0"/>
        <v>0</v>
      </c>
      <c r="L23" s="80">
        <f>J23/'סכום נכסי הקרן'!$C$42</f>
        <v>0</v>
      </c>
    </row>
    <row r="24" spans="2:12">
      <c r="B24" t="s">
        <v>222</v>
      </c>
      <c r="C24" t="s">
        <v>222</v>
      </c>
      <c r="D24" s="16"/>
      <c r="E24" t="s">
        <v>222</v>
      </c>
      <c r="G24" t="s">
        <v>222</v>
      </c>
      <c r="H24" s="78">
        <v>0</v>
      </c>
      <c r="I24" s="78">
        <v>0</v>
      </c>
      <c r="J24" s="77">
        <v>0</v>
      </c>
      <c r="K24" s="78">
        <f t="shared" si="0"/>
        <v>0</v>
      </c>
      <c r="L24" s="78">
        <f>J24/'סכום נכסי הקרן'!$C$42</f>
        <v>0</v>
      </c>
    </row>
    <row r="25" spans="2:12">
      <c r="B25" s="79" t="s">
        <v>223</v>
      </c>
      <c r="D25" s="16"/>
      <c r="I25" s="80">
        <v>0</v>
      </c>
      <c r="J25" s="81">
        <v>0</v>
      </c>
      <c r="K25" s="80">
        <f t="shared" si="0"/>
        <v>0</v>
      </c>
      <c r="L25" s="80">
        <f>J25/'סכום נכסי הקרן'!$C$42</f>
        <v>0</v>
      </c>
    </row>
    <row r="26" spans="2:12">
      <c r="B26" t="s">
        <v>222</v>
      </c>
      <c r="C26" t="s">
        <v>222</v>
      </c>
      <c r="D26" s="16"/>
      <c r="E26" t="s">
        <v>222</v>
      </c>
      <c r="G26" t="s">
        <v>222</v>
      </c>
      <c r="H26" s="78">
        <v>0</v>
      </c>
      <c r="I26" s="78">
        <v>0</v>
      </c>
      <c r="J26" s="77">
        <v>0</v>
      </c>
      <c r="K26" s="78">
        <f t="shared" si="0"/>
        <v>0</v>
      </c>
      <c r="L26" s="78">
        <f>J26/'סכום נכסי הקרן'!$C$42</f>
        <v>0</v>
      </c>
    </row>
    <row r="27" spans="2:12">
      <c r="B27" s="79" t="s">
        <v>224</v>
      </c>
      <c r="D27" s="16"/>
      <c r="I27" s="80">
        <v>0</v>
      </c>
      <c r="J27" s="81">
        <v>0</v>
      </c>
      <c r="K27" s="80">
        <f t="shared" si="0"/>
        <v>0</v>
      </c>
      <c r="L27" s="80">
        <f>J27/'סכום נכסי הקרן'!$C$42</f>
        <v>0</v>
      </c>
    </row>
    <row r="28" spans="2:12">
      <c r="B28" t="s">
        <v>222</v>
      </c>
      <c r="C28" t="s">
        <v>222</v>
      </c>
      <c r="D28" s="16"/>
      <c r="E28" t="s">
        <v>222</v>
      </c>
      <c r="G28" t="s">
        <v>222</v>
      </c>
      <c r="H28" s="78">
        <v>0</v>
      </c>
      <c r="I28" s="78">
        <v>0</v>
      </c>
      <c r="J28" s="77">
        <v>0</v>
      </c>
      <c r="K28" s="78">
        <f t="shared" si="0"/>
        <v>0</v>
      </c>
      <c r="L28" s="78">
        <f>J28/'סכום נכסי הקרן'!$C$42</f>
        <v>0</v>
      </c>
    </row>
    <row r="29" spans="2:12">
      <c r="B29" s="79" t="s">
        <v>225</v>
      </c>
      <c r="D29" s="16"/>
      <c r="I29" s="80">
        <v>0</v>
      </c>
      <c r="J29" s="81">
        <v>1821.4148096586</v>
      </c>
      <c r="K29" s="80">
        <f t="shared" si="0"/>
        <v>3.3987056164524833E-2</v>
      </c>
      <c r="L29" s="80">
        <f>J29/'סכום נכסי הקרן'!$C$42</f>
        <v>3.1350289058509205E-3</v>
      </c>
    </row>
    <row r="30" spans="2:12">
      <c r="B30" t="s">
        <v>226</v>
      </c>
      <c r="C30" t="s">
        <v>227</v>
      </c>
      <c r="D30" t="s">
        <v>205</v>
      </c>
      <c r="E30" t="s">
        <v>206</v>
      </c>
      <c r="F30" t="s">
        <v>207</v>
      </c>
      <c r="G30" t="s">
        <v>106</v>
      </c>
      <c r="H30" s="78">
        <v>5.8999999999999997E-2</v>
      </c>
      <c r="I30" s="78">
        <v>0</v>
      </c>
      <c r="J30" s="77">
        <v>1821.4148096586</v>
      </c>
      <c r="K30" s="78">
        <f t="shared" si="0"/>
        <v>3.3987056164524833E-2</v>
      </c>
      <c r="L30" s="78">
        <f>J30/'סכום נכסי הקרן'!$C$42</f>
        <v>3.1350289058509205E-3</v>
      </c>
    </row>
    <row r="31" spans="2:12">
      <c r="B31" s="79" t="s">
        <v>228</v>
      </c>
      <c r="D31" s="16"/>
      <c r="I31" s="80">
        <v>0</v>
      </c>
      <c r="J31" s="81">
        <v>0</v>
      </c>
      <c r="K31" s="80">
        <f t="shared" si="0"/>
        <v>0</v>
      </c>
      <c r="L31" s="80">
        <f>J31/'סכום נכסי הקרן'!$C$42</f>
        <v>0</v>
      </c>
    </row>
    <row r="32" spans="2:12">
      <c r="B32" t="s">
        <v>222</v>
      </c>
      <c r="C32" t="s">
        <v>222</v>
      </c>
      <c r="D32" s="16"/>
      <c r="E32" t="s">
        <v>222</v>
      </c>
      <c r="G32" t="s">
        <v>222</v>
      </c>
      <c r="H32" s="78">
        <v>0</v>
      </c>
      <c r="I32" s="78">
        <v>0</v>
      </c>
      <c r="J32" s="77">
        <v>0</v>
      </c>
      <c r="K32" s="78">
        <f t="shared" si="0"/>
        <v>0</v>
      </c>
      <c r="L32" s="78">
        <f>J32/'סכום נכסי הקרן'!$C$42</f>
        <v>0</v>
      </c>
    </row>
    <row r="33" spans="2:12">
      <c r="B33" s="79" t="s">
        <v>229</v>
      </c>
      <c r="D33" s="16"/>
      <c r="I33" s="80">
        <v>0</v>
      </c>
      <c r="J33" s="81">
        <v>0</v>
      </c>
      <c r="K33" s="80">
        <f t="shared" si="0"/>
        <v>0</v>
      </c>
      <c r="L33" s="80">
        <f>J33/'סכום נכסי הקרן'!$C$42</f>
        <v>0</v>
      </c>
    </row>
    <row r="34" spans="2:12">
      <c r="B34" s="79" t="s">
        <v>230</v>
      </c>
      <c r="D34" s="16"/>
      <c r="I34" s="80">
        <v>0</v>
      </c>
      <c r="J34" s="81">
        <v>0</v>
      </c>
      <c r="K34" s="80">
        <f t="shared" si="0"/>
        <v>0</v>
      </c>
      <c r="L34" s="80">
        <f>J34/'סכום נכסי הקרן'!$C$42</f>
        <v>0</v>
      </c>
    </row>
    <row r="35" spans="2:12">
      <c r="B35" t="s">
        <v>222</v>
      </c>
      <c r="C35" t="s">
        <v>222</v>
      </c>
      <c r="D35" s="16"/>
      <c r="E35" t="s">
        <v>222</v>
      </c>
      <c r="G35" t="s">
        <v>222</v>
      </c>
      <c r="H35" s="78">
        <v>0</v>
      </c>
      <c r="I35" s="78">
        <v>0</v>
      </c>
      <c r="J35" s="77">
        <v>0</v>
      </c>
      <c r="K35" s="78">
        <f t="shared" si="0"/>
        <v>0</v>
      </c>
      <c r="L35" s="78">
        <f>J35/'סכום נכסי הקרן'!$C$42</f>
        <v>0</v>
      </c>
    </row>
    <row r="36" spans="2:12">
      <c r="B36" s="79" t="s">
        <v>228</v>
      </c>
      <c r="D36" s="16"/>
      <c r="I36" s="80">
        <v>0</v>
      </c>
      <c r="J36" s="81">
        <v>0</v>
      </c>
      <c r="K36" s="80">
        <f t="shared" si="0"/>
        <v>0</v>
      </c>
      <c r="L36" s="80">
        <f>J36/'סכום נכסי הקרן'!$C$42</f>
        <v>0</v>
      </c>
    </row>
    <row r="37" spans="2:12">
      <c r="B37" t="s">
        <v>222</v>
      </c>
      <c r="C37" t="s">
        <v>222</v>
      </c>
      <c r="D37" s="16"/>
      <c r="E37" t="s">
        <v>222</v>
      </c>
      <c r="G37" t="s">
        <v>222</v>
      </c>
      <c r="H37" s="78">
        <v>0</v>
      </c>
      <c r="I37" s="78">
        <v>0</v>
      </c>
      <c r="J37" s="77">
        <v>0</v>
      </c>
      <c r="K37" s="78">
        <f t="shared" si="0"/>
        <v>0</v>
      </c>
      <c r="L37" s="78">
        <f>J37/'סכום נכסי הקרן'!$C$42</f>
        <v>0</v>
      </c>
    </row>
    <row r="38" spans="2:12">
      <c r="B38" t="s">
        <v>231</v>
      </c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</row>
    <row r="3" spans="2:53">
      <c r="B3" s="2" t="s">
        <v>2</v>
      </c>
      <c r="C3" t="s">
        <v>198</v>
      </c>
    </row>
    <row r="4" spans="2:53">
      <c r="B4" s="2" t="s">
        <v>3</v>
      </c>
    </row>
    <row r="6" spans="2:53" ht="21.75" customHeight="1">
      <c r="B6" s="87" t="s">
        <v>68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9"/>
    </row>
    <row r="7" spans="2:53" ht="27.75" customHeight="1">
      <c r="B7" s="90" t="s">
        <v>69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2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0.45</v>
      </c>
      <c r="I11" s="7"/>
      <c r="J11" s="7"/>
      <c r="K11" s="76">
        <v>4.3200000000000002E-2</v>
      </c>
      <c r="L11" s="75">
        <v>145880709</v>
      </c>
      <c r="M11" s="7"/>
      <c r="N11" s="75">
        <v>0</v>
      </c>
      <c r="O11" s="75">
        <v>165123.1531881447</v>
      </c>
      <c r="P11" s="7"/>
      <c r="Q11" s="76">
        <v>1</v>
      </c>
      <c r="R11" s="76">
        <v>0.28720000000000001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201</v>
      </c>
      <c r="C12" s="16"/>
      <c r="D12" s="16"/>
      <c r="H12" s="81">
        <v>0.41</v>
      </c>
      <c r="K12" s="80">
        <v>4.1500000000000002E-2</v>
      </c>
      <c r="L12" s="81">
        <v>137610709</v>
      </c>
      <c r="N12" s="81">
        <v>0</v>
      </c>
      <c r="O12" s="81">
        <v>135642.92777790001</v>
      </c>
      <c r="Q12" s="80">
        <v>0.82150000000000001</v>
      </c>
      <c r="R12" s="80">
        <v>0.2359</v>
      </c>
    </row>
    <row r="13" spans="2:53">
      <c r="B13" s="79" t="s">
        <v>232</v>
      </c>
      <c r="C13" s="16"/>
      <c r="D13" s="16"/>
      <c r="H13" s="81">
        <v>0.57999999999999996</v>
      </c>
      <c r="K13" s="80">
        <v>7.7999999999999996E-3</v>
      </c>
      <c r="L13" s="81">
        <v>860662</v>
      </c>
      <c r="N13" s="81">
        <v>0</v>
      </c>
      <c r="O13" s="81">
        <v>1226.7015486</v>
      </c>
      <c r="Q13" s="80">
        <v>7.4000000000000003E-3</v>
      </c>
      <c r="R13" s="80">
        <v>2.0999999999999999E-3</v>
      </c>
    </row>
    <row r="14" spans="2:53">
      <c r="B14" s="79" t="s">
        <v>233</v>
      </c>
      <c r="C14" s="16"/>
      <c r="D14" s="16"/>
      <c r="H14" s="81">
        <v>0.57999999999999996</v>
      </c>
      <c r="K14" s="80">
        <v>7.7999999999999996E-3</v>
      </c>
      <c r="L14" s="81">
        <v>860662</v>
      </c>
      <c r="N14" s="81">
        <v>0</v>
      </c>
      <c r="O14" s="81">
        <v>1226.7015486</v>
      </c>
      <c r="Q14" s="80">
        <v>7.4000000000000003E-3</v>
      </c>
      <c r="R14" s="80">
        <v>2.0999999999999999E-3</v>
      </c>
    </row>
    <row r="15" spans="2:53">
      <c r="B15" t="s">
        <v>234</v>
      </c>
      <c r="C15" t="s">
        <v>235</v>
      </c>
      <c r="D15" t="s">
        <v>100</v>
      </c>
      <c r="E15" t="s">
        <v>236</v>
      </c>
      <c r="G15" t="s">
        <v>237</v>
      </c>
      <c r="H15" s="77">
        <v>0.57999999999999996</v>
      </c>
      <c r="I15" t="s">
        <v>102</v>
      </c>
      <c r="J15" s="78">
        <v>0.04</v>
      </c>
      <c r="K15" s="78">
        <v>7.7999999999999996E-3</v>
      </c>
      <c r="L15" s="77">
        <v>860662</v>
      </c>
      <c r="M15" s="77">
        <v>142.53</v>
      </c>
      <c r="N15" s="77">
        <v>0</v>
      </c>
      <c r="O15" s="77">
        <v>1226.7015486</v>
      </c>
      <c r="P15" s="78">
        <v>1E-4</v>
      </c>
      <c r="Q15" s="78">
        <v>7.4000000000000003E-3</v>
      </c>
      <c r="R15" s="78">
        <v>2.0999999999999999E-3</v>
      </c>
    </row>
    <row r="16" spans="2:53">
      <c r="B16" s="79" t="s">
        <v>238</v>
      </c>
      <c r="C16" s="16"/>
      <c r="D16" s="16"/>
      <c r="H16" s="81">
        <v>0.41</v>
      </c>
      <c r="K16" s="80">
        <v>4.1799999999999997E-2</v>
      </c>
      <c r="L16" s="81">
        <v>136750047</v>
      </c>
      <c r="N16" s="81">
        <v>0</v>
      </c>
      <c r="O16" s="81">
        <v>134416.22622929999</v>
      </c>
      <c r="Q16" s="80">
        <v>0.81399999999999995</v>
      </c>
      <c r="R16" s="80">
        <v>0.23380000000000001</v>
      </c>
    </row>
    <row r="17" spans="2:18">
      <c r="B17" s="79" t="s">
        <v>239</v>
      </c>
      <c r="C17" s="16"/>
      <c r="D17" s="16"/>
      <c r="H17" s="81">
        <v>0.39</v>
      </c>
      <c r="K17" s="80">
        <v>4.1799999999999997E-2</v>
      </c>
      <c r="L17" s="81">
        <v>126080047</v>
      </c>
      <c r="N17" s="81">
        <v>0</v>
      </c>
      <c r="O17" s="81">
        <v>124036.42222930001</v>
      </c>
      <c r="Q17" s="80">
        <v>0.75119999999999998</v>
      </c>
      <c r="R17" s="80">
        <v>0.2157</v>
      </c>
    </row>
    <row r="18" spans="2:18">
      <c r="B18" t="s">
        <v>240</v>
      </c>
      <c r="C18" t="s">
        <v>241</v>
      </c>
      <c r="D18" t="s">
        <v>100</v>
      </c>
      <c r="E18" t="s">
        <v>236</v>
      </c>
      <c r="G18" t="s">
        <v>242</v>
      </c>
      <c r="H18" s="77">
        <v>0.85</v>
      </c>
      <c r="I18" t="s">
        <v>102</v>
      </c>
      <c r="J18" s="78">
        <v>0</v>
      </c>
      <c r="K18" s="78">
        <v>4.1300000000000003E-2</v>
      </c>
      <c r="L18" s="77">
        <v>1750000</v>
      </c>
      <c r="M18" s="77">
        <v>96.61</v>
      </c>
      <c r="N18" s="77">
        <v>0</v>
      </c>
      <c r="O18" s="77">
        <v>1690.675</v>
      </c>
      <c r="P18" s="78">
        <v>1E-4</v>
      </c>
      <c r="Q18" s="78">
        <v>1.0200000000000001E-2</v>
      </c>
      <c r="R18" s="78">
        <v>2.8999999999999998E-3</v>
      </c>
    </row>
    <row r="19" spans="2:18">
      <c r="B19" t="s">
        <v>243</v>
      </c>
      <c r="C19" t="s">
        <v>244</v>
      </c>
      <c r="D19" t="s">
        <v>100</v>
      </c>
      <c r="E19" t="s">
        <v>236</v>
      </c>
      <c r="G19" t="s">
        <v>245</v>
      </c>
      <c r="H19" s="77">
        <v>0.1</v>
      </c>
      <c r="I19" t="s">
        <v>102</v>
      </c>
      <c r="J19" s="78">
        <v>0</v>
      </c>
      <c r="K19" s="78">
        <v>4.4299999999999999E-2</v>
      </c>
      <c r="L19" s="77">
        <v>9216000</v>
      </c>
      <c r="M19" s="77">
        <v>99.55</v>
      </c>
      <c r="N19" s="77">
        <v>0</v>
      </c>
      <c r="O19" s="77">
        <v>9174.5280000000002</v>
      </c>
      <c r="P19" s="78">
        <v>2.0000000000000001E-4</v>
      </c>
      <c r="Q19" s="78">
        <v>5.5599999999999997E-2</v>
      </c>
      <c r="R19" s="78">
        <v>1.6E-2</v>
      </c>
    </row>
    <row r="20" spans="2:18">
      <c r="B20" t="s">
        <v>246</v>
      </c>
      <c r="C20" t="s">
        <v>247</v>
      </c>
      <c r="D20" t="s">
        <v>100</v>
      </c>
      <c r="E20" t="s">
        <v>236</v>
      </c>
      <c r="G20" t="s">
        <v>248</v>
      </c>
      <c r="H20" s="77">
        <v>0.68</v>
      </c>
      <c r="I20" t="s">
        <v>102</v>
      </c>
      <c r="J20" s="78">
        <v>0</v>
      </c>
      <c r="K20" s="78">
        <v>4.1300000000000003E-2</v>
      </c>
      <c r="L20" s="77">
        <v>12272993</v>
      </c>
      <c r="M20" s="77">
        <v>97.29</v>
      </c>
      <c r="N20" s="77">
        <v>0</v>
      </c>
      <c r="O20" s="77">
        <v>11940.394889699999</v>
      </c>
      <c r="P20" s="78">
        <v>6.9999999999999999E-4</v>
      </c>
      <c r="Q20" s="78">
        <v>7.2300000000000003E-2</v>
      </c>
      <c r="R20" s="78">
        <v>2.0799999999999999E-2</v>
      </c>
    </row>
    <row r="21" spans="2:18">
      <c r="B21" t="s">
        <v>249</v>
      </c>
      <c r="C21" t="s">
        <v>250</v>
      </c>
      <c r="D21" t="s">
        <v>100</v>
      </c>
      <c r="E21" t="s">
        <v>236</v>
      </c>
      <c r="G21" t="s">
        <v>251</v>
      </c>
      <c r="H21" s="77">
        <v>0.01</v>
      </c>
      <c r="I21" t="s">
        <v>102</v>
      </c>
      <c r="J21" s="78">
        <v>0</v>
      </c>
      <c r="K21" s="78">
        <v>2.46E-2</v>
      </c>
      <c r="L21" s="77">
        <v>10580000</v>
      </c>
      <c r="M21" s="77">
        <v>99.98</v>
      </c>
      <c r="N21" s="77">
        <v>0</v>
      </c>
      <c r="O21" s="77">
        <v>10577.884</v>
      </c>
      <c r="P21" s="78">
        <v>2.0000000000000001E-4</v>
      </c>
      <c r="Q21" s="78">
        <v>6.4100000000000004E-2</v>
      </c>
      <c r="R21" s="78">
        <v>1.84E-2</v>
      </c>
    </row>
    <row r="22" spans="2:18">
      <c r="B22" t="s">
        <v>252</v>
      </c>
      <c r="C22" t="s">
        <v>253</v>
      </c>
      <c r="D22" t="s">
        <v>100</v>
      </c>
      <c r="E22" t="s">
        <v>236</v>
      </c>
      <c r="G22" t="s">
        <v>254</v>
      </c>
      <c r="H22" s="77">
        <v>0.93</v>
      </c>
      <c r="I22" t="s">
        <v>102</v>
      </c>
      <c r="J22" s="78">
        <v>0</v>
      </c>
      <c r="K22" s="78">
        <v>4.1000000000000002E-2</v>
      </c>
      <c r="L22" s="77">
        <v>3910000</v>
      </c>
      <c r="M22" s="77">
        <v>96.34</v>
      </c>
      <c r="N22" s="77">
        <v>0</v>
      </c>
      <c r="O22" s="77">
        <v>3766.8939999999998</v>
      </c>
      <c r="P22" s="78">
        <v>2.9999999999999997E-4</v>
      </c>
      <c r="Q22" s="78">
        <v>2.2800000000000001E-2</v>
      </c>
      <c r="R22" s="78">
        <v>6.6E-3</v>
      </c>
    </row>
    <row r="23" spans="2:18">
      <c r="B23" t="s">
        <v>255</v>
      </c>
      <c r="C23" t="s">
        <v>256</v>
      </c>
      <c r="D23" t="s">
        <v>100</v>
      </c>
      <c r="E23" t="s">
        <v>236</v>
      </c>
      <c r="G23" t="s">
        <v>257</v>
      </c>
      <c r="H23" s="77">
        <v>0.18</v>
      </c>
      <c r="I23" t="s">
        <v>102</v>
      </c>
      <c r="J23" s="78">
        <v>0</v>
      </c>
      <c r="K23" s="78">
        <v>4.4299999999999999E-2</v>
      </c>
      <c r="L23" s="77">
        <v>10769446</v>
      </c>
      <c r="M23" s="77">
        <v>99.22</v>
      </c>
      <c r="N23" s="77">
        <v>0</v>
      </c>
      <c r="O23" s="77">
        <v>10685.444321200001</v>
      </c>
      <c r="P23" s="78">
        <v>2.0000000000000001E-4</v>
      </c>
      <c r="Q23" s="78">
        <v>6.4699999999999994E-2</v>
      </c>
      <c r="R23" s="78">
        <v>1.8599999999999998E-2</v>
      </c>
    </row>
    <row r="24" spans="2:18">
      <c r="B24" t="s">
        <v>258</v>
      </c>
      <c r="C24" t="s">
        <v>259</v>
      </c>
      <c r="D24" t="s">
        <v>100</v>
      </c>
      <c r="E24" t="s">
        <v>236</v>
      </c>
      <c r="G24" t="s">
        <v>260</v>
      </c>
      <c r="H24" s="77">
        <v>0.26</v>
      </c>
      <c r="I24" t="s">
        <v>102</v>
      </c>
      <c r="J24" s="78">
        <v>0</v>
      </c>
      <c r="K24" s="78">
        <v>4.3900000000000002E-2</v>
      </c>
      <c r="L24" s="77">
        <v>15211345</v>
      </c>
      <c r="M24" s="77">
        <v>98.9</v>
      </c>
      <c r="N24" s="77">
        <v>0</v>
      </c>
      <c r="O24" s="77">
        <v>15044.020205000001</v>
      </c>
      <c r="P24" s="78">
        <v>8.0000000000000004E-4</v>
      </c>
      <c r="Q24" s="78">
        <v>9.11E-2</v>
      </c>
      <c r="R24" s="78">
        <v>2.6200000000000001E-2</v>
      </c>
    </row>
    <row r="25" spans="2:18">
      <c r="B25" t="s">
        <v>261</v>
      </c>
      <c r="C25" t="s">
        <v>262</v>
      </c>
      <c r="D25" t="s">
        <v>100</v>
      </c>
      <c r="E25" t="s">
        <v>236</v>
      </c>
      <c r="G25" t="s">
        <v>263</v>
      </c>
      <c r="H25" s="77">
        <v>0.35</v>
      </c>
      <c r="I25" t="s">
        <v>102</v>
      </c>
      <c r="J25" s="78">
        <v>0</v>
      </c>
      <c r="K25" s="78">
        <v>4.4299999999999999E-2</v>
      </c>
      <c r="L25" s="77">
        <v>21013413</v>
      </c>
      <c r="M25" s="77">
        <v>98.48</v>
      </c>
      <c r="N25" s="77">
        <v>0</v>
      </c>
      <c r="O25" s="77">
        <v>20694.009122399999</v>
      </c>
      <c r="P25" s="78">
        <v>1.1999999999999999E-3</v>
      </c>
      <c r="Q25" s="78">
        <v>0.12529999999999999</v>
      </c>
      <c r="R25" s="78">
        <v>3.5999999999999997E-2</v>
      </c>
    </row>
    <row r="26" spans="2:18">
      <c r="B26" t="s">
        <v>264</v>
      </c>
      <c r="C26" t="s">
        <v>265</v>
      </c>
      <c r="D26" t="s">
        <v>100</v>
      </c>
      <c r="E26" t="s">
        <v>236</v>
      </c>
      <c r="G26" t="s">
        <v>266</v>
      </c>
      <c r="H26" s="77">
        <v>0.43</v>
      </c>
      <c r="I26" t="s">
        <v>102</v>
      </c>
      <c r="J26" s="78">
        <v>0</v>
      </c>
      <c r="K26" s="78">
        <v>4.4400000000000002E-2</v>
      </c>
      <c r="L26" s="77">
        <v>17497010</v>
      </c>
      <c r="M26" s="77">
        <v>98.15</v>
      </c>
      <c r="N26" s="77">
        <v>0</v>
      </c>
      <c r="O26" s="77">
        <v>17173.315315</v>
      </c>
      <c r="P26" s="78">
        <v>1E-3</v>
      </c>
      <c r="Q26" s="78">
        <v>0.104</v>
      </c>
      <c r="R26" s="78">
        <v>2.9899999999999999E-2</v>
      </c>
    </row>
    <row r="27" spans="2:18">
      <c r="B27" t="s">
        <v>267</v>
      </c>
      <c r="C27" t="s">
        <v>268</v>
      </c>
      <c r="D27" t="s">
        <v>100</v>
      </c>
      <c r="E27" t="s">
        <v>236</v>
      </c>
      <c r="G27" t="s">
        <v>263</v>
      </c>
      <c r="H27" s="77">
        <v>0.51</v>
      </c>
      <c r="I27" t="s">
        <v>102</v>
      </c>
      <c r="J27" s="78">
        <v>0</v>
      </c>
      <c r="K27" s="78">
        <v>4.2999999999999997E-2</v>
      </c>
      <c r="L27" s="77">
        <v>5209840</v>
      </c>
      <c r="M27" s="77">
        <v>97.89</v>
      </c>
      <c r="N27" s="77">
        <v>0</v>
      </c>
      <c r="O27" s="77">
        <v>5099.9123760000002</v>
      </c>
      <c r="P27" s="78">
        <v>2.9999999999999997E-4</v>
      </c>
      <c r="Q27" s="78">
        <v>3.09E-2</v>
      </c>
      <c r="R27" s="78">
        <v>8.8999999999999999E-3</v>
      </c>
    </row>
    <row r="28" spans="2:18">
      <c r="B28" t="s">
        <v>269</v>
      </c>
      <c r="C28" t="s">
        <v>270</v>
      </c>
      <c r="D28" t="s">
        <v>100</v>
      </c>
      <c r="E28" t="s">
        <v>236</v>
      </c>
      <c r="G28" t="s">
        <v>271</v>
      </c>
      <c r="H28" s="77">
        <v>0.6</v>
      </c>
      <c r="I28" t="s">
        <v>102</v>
      </c>
      <c r="J28" s="78">
        <v>0</v>
      </c>
      <c r="K28" s="78">
        <v>4.24E-2</v>
      </c>
      <c r="L28" s="77">
        <v>18650000</v>
      </c>
      <c r="M28" s="77">
        <v>97.53</v>
      </c>
      <c r="N28" s="77">
        <v>0</v>
      </c>
      <c r="O28" s="77">
        <v>18189.345000000001</v>
      </c>
      <c r="P28" s="78">
        <v>1E-3</v>
      </c>
      <c r="Q28" s="78">
        <v>0.11020000000000001</v>
      </c>
      <c r="R28" s="78">
        <v>3.1600000000000003E-2</v>
      </c>
    </row>
    <row r="29" spans="2:18">
      <c r="B29" s="79" t="s">
        <v>272</v>
      </c>
      <c r="C29" s="16"/>
      <c r="D29" s="16"/>
      <c r="H29" s="81">
        <v>0.67</v>
      </c>
      <c r="K29" s="80">
        <v>4.2299999999999997E-2</v>
      </c>
      <c r="L29" s="81">
        <v>10670000</v>
      </c>
      <c r="N29" s="81">
        <v>0</v>
      </c>
      <c r="O29" s="81">
        <v>10379.804</v>
      </c>
      <c r="Q29" s="80">
        <v>6.2899999999999998E-2</v>
      </c>
      <c r="R29" s="80">
        <v>1.8100000000000002E-2</v>
      </c>
    </row>
    <row r="30" spans="2:18">
      <c r="B30" t="s">
        <v>273</v>
      </c>
      <c r="C30" t="s">
        <v>274</v>
      </c>
      <c r="D30" t="s">
        <v>100</v>
      </c>
      <c r="E30" t="s">
        <v>236</v>
      </c>
      <c r="G30" t="s">
        <v>275</v>
      </c>
      <c r="H30" s="77">
        <v>0.67</v>
      </c>
      <c r="I30" t="s">
        <v>102</v>
      </c>
      <c r="J30" s="78">
        <v>0</v>
      </c>
      <c r="K30" s="78">
        <v>4.2299999999999997E-2</v>
      </c>
      <c r="L30" s="77">
        <v>10600000</v>
      </c>
      <c r="M30" s="77">
        <v>97.28</v>
      </c>
      <c r="N30" s="77">
        <v>0</v>
      </c>
      <c r="O30" s="77">
        <v>10311.68</v>
      </c>
      <c r="P30" s="78">
        <v>1.6999999999999999E-3</v>
      </c>
      <c r="Q30" s="78">
        <v>6.2399999999999997E-2</v>
      </c>
      <c r="R30" s="78">
        <v>1.7899999999999999E-2</v>
      </c>
    </row>
    <row r="31" spans="2:18">
      <c r="B31" t="s">
        <v>276</v>
      </c>
      <c r="C31" t="s">
        <v>277</v>
      </c>
      <c r="D31" t="s">
        <v>100</v>
      </c>
      <c r="E31" t="s">
        <v>236</v>
      </c>
      <c r="G31" t="s">
        <v>263</v>
      </c>
      <c r="H31" s="77">
        <v>1.65</v>
      </c>
      <c r="I31" t="s">
        <v>102</v>
      </c>
      <c r="J31" s="78">
        <v>1.7500000000000002E-2</v>
      </c>
      <c r="K31" s="78">
        <v>3.78E-2</v>
      </c>
      <c r="L31" s="77">
        <v>70000</v>
      </c>
      <c r="M31" s="77">
        <v>97.32</v>
      </c>
      <c r="N31" s="77">
        <v>0</v>
      </c>
      <c r="O31" s="77">
        <v>68.123999999999995</v>
      </c>
      <c r="P31" s="78">
        <v>0</v>
      </c>
      <c r="Q31" s="78">
        <v>4.0000000000000002E-4</v>
      </c>
      <c r="R31" s="78">
        <v>1E-4</v>
      </c>
    </row>
    <row r="32" spans="2:18">
      <c r="B32" s="79" t="s">
        <v>278</v>
      </c>
      <c r="C32" s="16"/>
      <c r="D32" s="16"/>
      <c r="H32" s="81">
        <v>0</v>
      </c>
      <c r="K32" s="80">
        <v>0</v>
      </c>
      <c r="L32" s="81">
        <v>0</v>
      </c>
      <c r="N32" s="81">
        <v>0</v>
      </c>
      <c r="O32" s="81">
        <v>0</v>
      </c>
      <c r="Q32" s="80">
        <v>0</v>
      </c>
      <c r="R32" s="80">
        <v>0</v>
      </c>
    </row>
    <row r="33" spans="2:18">
      <c r="B33" t="s">
        <v>222</v>
      </c>
      <c r="C33" t="s">
        <v>222</v>
      </c>
      <c r="D33" s="16"/>
      <c r="E33" t="s">
        <v>222</v>
      </c>
      <c r="H33" s="77">
        <v>0</v>
      </c>
      <c r="I33" t="s">
        <v>222</v>
      </c>
      <c r="J33" s="78">
        <v>0</v>
      </c>
      <c r="K33" s="78">
        <v>0</v>
      </c>
      <c r="L33" s="77">
        <v>0</v>
      </c>
      <c r="M33" s="77">
        <v>0</v>
      </c>
      <c r="O33" s="77">
        <v>0</v>
      </c>
      <c r="P33" s="78">
        <v>0</v>
      </c>
      <c r="Q33" s="78">
        <v>0</v>
      </c>
      <c r="R33" s="78">
        <v>0</v>
      </c>
    </row>
    <row r="34" spans="2:18">
      <c r="B34" s="79" t="s">
        <v>279</v>
      </c>
      <c r="C34" s="16"/>
      <c r="D34" s="16"/>
      <c r="H34" s="81">
        <v>0</v>
      </c>
      <c r="K34" s="80">
        <v>0</v>
      </c>
      <c r="L34" s="81">
        <v>0</v>
      </c>
      <c r="N34" s="81">
        <v>0</v>
      </c>
      <c r="O34" s="81">
        <v>0</v>
      </c>
      <c r="Q34" s="80">
        <v>0</v>
      </c>
      <c r="R34" s="80">
        <v>0</v>
      </c>
    </row>
    <row r="35" spans="2:18">
      <c r="B35" t="s">
        <v>222</v>
      </c>
      <c r="C35" t="s">
        <v>222</v>
      </c>
      <c r="D35" s="16"/>
      <c r="E35" t="s">
        <v>222</v>
      </c>
      <c r="H35" s="77">
        <v>0</v>
      </c>
      <c r="I35" t="s">
        <v>222</v>
      </c>
      <c r="J35" s="78">
        <v>0</v>
      </c>
      <c r="K35" s="78">
        <v>0</v>
      </c>
      <c r="L35" s="77">
        <v>0</v>
      </c>
      <c r="M35" s="77">
        <v>0</v>
      </c>
      <c r="O35" s="77">
        <v>0</v>
      </c>
      <c r="P35" s="78">
        <v>0</v>
      </c>
      <c r="Q35" s="78">
        <v>0</v>
      </c>
      <c r="R35" s="78">
        <v>0</v>
      </c>
    </row>
    <row r="36" spans="2:18">
      <c r="B36" s="79" t="s">
        <v>229</v>
      </c>
      <c r="C36" s="16"/>
      <c r="D36" s="16"/>
      <c r="H36" s="81">
        <v>0.65</v>
      </c>
      <c r="K36" s="80">
        <v>5.1200000000000002E-2</v>
      </c>
      <c r="L36" s="81">
        <v>8270000</v>
      </c>
      <c r="N36" s="81">
        <v>0</v>
      </c>
      <c r="O36" s="81">
        <v>29480.2254102447</v>
      </c>
      <c r="Q36" s="80">
        <v>0.17849999999999999</v>
      </c>
      <c r="R36" s="80">
        <v>5.1299999999999998E-2</v>
      </c>
    </row>
    <row r="37" spans="2:18">
      <c r="B37" s="79" t="s">
        <v>280</v>
      </c>
      <c r="C37" s="16"/>
      <c r="D37" s="16"/>
      <c r="H37" s="81">
        <v>0</v>
      </c>
      <c r="K37" s="80">
        <v>0</v>
      </c>
      <c r="L37" s="81">
        <v>0</v>
      </c>
      <c r="N37" s="81">
        <v>0</v>
      </c>
      <c r="O37" s="81">
        <v>0</v>
      </c>
      <c r="Q37" s="80">
        <v>0</v>
      </c>
      <c r="R37" s="80">
        <v>0</v>
      </c>
    </row>
    <row r="38" spans="2:18">
      <c r="B38" t="s">
        <v>222</v>
      </c>
      <c r="C38" t="s">
        <v>222</v>
      </c>
      <c r="D38" s="16"/>
      <c r="E38" t="s">
        <v>222</v>
      </c>
      <c r="H38" s="77">
        <v>0</v>
      </c>
      <c r="I38" t="s">
        <v>222</v>
      </c>
      <c r="J38" s="78">
        <v>0</v>
      </c>
      <c r="K38" s="78">
        <v>0</v>
      </c>
      <c r="L38" s="77">
        <v>0</v>
      </c>
      <c r="M38" s="77">
        <v>0</v>
      </c>
      <c r="O38" s="77">
        <v>0</v>
      </c>
      <c r="P38" s="78">
        <v>0</v>
      </c>
      <c r="Q38" s="78">
        <v>0</v>
      </c>
      <c r="R38" s="78">
        <v>0</v>
      </c>
    </row>
    <row r="39" spans="2:18">
      <c r="B39" s="79" t="s">
        <v>281</v>
      </c>
      <c r="C39" s="16"/>
      <c r="D39" s="16"/>
      <c r="H39" s="81">
        <v>0.65</v>
      </c>
      <c r="K39" s="80">
        <v>5.1200000000000002E-2</v>
      </c>
      <c r="L39" s="81">
        <v>8270000</v>
      </c>
      <c r="N39" s="81">
        <v>0</v>
      </c>
      <c r="O39" s="81">
        <v>29480.2254102447</v>
      </c>
      <c r="Q39" s="80">
        <v>0.17849999999999999</v>
      </c>
      <c r="R39" s="80">
        <v>5.1299999999999998E-2</v>
      </c>
    </row>
    <row r="40" spans="2:18">
      <c r="B40" t="s">
        <v>282</v>
      </c>
      <c r="C40" t="s">
        <v>283</v>
      </c>
      <c r="D40" t="s">
        <v>123</v>
      </c>
      <c r="E40" t="s">
        <v>284</v>
      </c>
      <c r="F40" t="s">
        <v>285</v>
      </c>
      <c r="G40" t="s">
        <v>286</v>
      </c>
      <c r="H40" s="77">
        <v>0.45</v>
      </c>
      <c r="I40" t="s">
        <v>106</v>
      </c>
      <c r="J40" s="78">
        <v>0</v>
      </c>
      <c r="K40" s="78">
        <v>5.2600000000000001E-2</v>
      </c>
      <c r="L40" s="77">
        <v>500000</v>
      </c>
      <c r="M40" s="77">
        <v>97.707800000000006</v>
      </c>
      <c r="N40" s="77">
        <v>0</v>
      </c>
      <c r="O40" s="77">
        <v>1771.930953</v>
      </c>
      <c r="P40" s="78">
        <v>0</v>
      </c>
      <c r="Q40" s="78">
        <v>1.0699999999999999E-2</v>
      </c>
      <c r="R40" s="78">
        <v>3.0999999999999999E-3</v>
      </c>
    </row>
    <row r="41" spans="2:18">
      <c r="B41" t="s">
        <v>287</v>
      </c>
      <c r="C41" t="s">
        <v>288</v>
      </c>
      <c r="D41" t="s">
        <v>123</v>
      </c>
      <c r="E41" t="s">
        <v>284</v>
      </c>
      <c r="F41" t="s">
        <v>285</v>
      </c>
      <c r="G41" t="s">
        <v>289</v>
      </c>
      <c r="H41" s="77">
        <v>0.16</v>
      </c>
      <c r="I41" t="s">
        <v>106</v>
      </c>
      <c r="J41" s="78">
        <v>0</v>
      </c>
      <c r="K41" s="78">
        <v>5.33E-2</v>
      </c>
      <c r="L41" s="77">
        <v>400000</v>
      </c>
      <c r="M41" s="77">
        <v>99.149699999999996</v>
      </c>
      <c r="N41" s="77">
        <v>0</v>
      </c>
      <c r="O41" s="77">
        <v>1438.4638476</v>
      </c>
      <c r="P41" s="78">
        <v>0</v>
      </c>
      <c r="Q41" s="78">
        <v>8.6999999999999994E-3</v>
      </c>
      <c r="R41" s="78">
        <v>2.5000000000000001E-3</v>
      </c>
    </row>
    <row r="42" spans="2:18">
      <c r="B42" t="s">
        <v>290</v>
      </c>
      <c r="C42" t="s">
        <v>291</v>
      </c>
      <c r="D42" t="s">
        <v>123</v>
      </c>
      <c r="E42" t="s">
        <v>284</v>
      </c>
      <c r="F42" t="s">
        <v>285</v>
      </c>
      <c r="G42" t="s">
        <v>292</v>
      </c>
      <c r="H42" s="77">
        <v>0.13</v>
      </c>
      <c r="I42" t="s">
        <v>106</v>
      </c>
      <c r="J42" s="78">
        <v>1.2999999999999999E-3</v>
      </c>
      <c r="K42" s="78">
        <v>5.3600000000000002E-2</v>
      </c>
      <c r="L42" s="77">
        <v>300000</v>
      </c>
      <c r="M42" s="77">
        <v>99.406274999999994</v>
      </c>
      <c r="N42" s="77">
        <v>0</v>
      </c>
      <c r="O42" s="77">
        <v>1081.6396782750001</v>
      </c>
      <c r="P42" s="78">
        <v>0</v>
      </c>
      <c r="Q42" s="78">
        <v>6.6E-3</v>
      </c>
      <c r="R42" s="78">
        <v>1.9E-3</v>
      </c>
    </row>
    <row r="43" spans="2:18">
      <c r="B43" t="s">
        <v>293</v>
      </c>
      <c r="C43" t="s">
        <v>294</v>
      </c>
      <c r="D43" t="s">
        <v>123</v>
      </c>
      <c r="E43" t="s">
        <v>284</v>
      </c>
      <c r="F43" t="s">
        <v>285</v>
      </c>
      <c r="G43" t="s">
        <v>295</v>
      </c>
      <c r="H43" s="77">
        <v>0.28999999999999998</v>
      </c>
      <c r="I43" t="s">
        <v>106</v>
      </c>
      <c r="J43" s="78">
        <v>3.8E-3</v>
      </c>
      <c r="K43" s="78">
        <v>5.33E-2</v>
      </c>
      <c r="L43" s="77">
        <v>400000</v>
      </c>
      <c r="M43" s="77">
        <v>98.687524999999994</v>
      </c>
      <c r="N43" s="77">
        <v>0</v>
      </c>
      <c r="O43" s="77">
        <v>1431.7586127</v>
      </c>
      <c r="P43" s="78">
        <v>0</v>
      </c>
      <c r="Q43" s="78">
        <v>8.6999999999999994E-3</v>
      </c>
      <c r="R43" s="78">
        <v>2.5000000000000001E-3</v>
      </c>
    </row>
    <row r="44" spans="2:18">
      <c r="B44" t="s">
        <v>296</v>
      </c>
      <c r="C44" t="s">
        <v>297</v>
      </c>
      <c r="D44" t="s">
        <v>123</v>
      </c>
      <c r="E44" t="s">
        <v>284</v>
      </c>
      <c r="F44" t="s">
        <v>285</v>
      </c>
      <c r="G44" t="s">
        <v>298</v>
      </c>
      <c r="H44" s="77">
        <v>0.79</v>
      </c>
      <c r="I44" t="s">
        <v>106</v>
      </c>
      <c r="J44" s="78">
        <v>6.3E-3</v>
      </c>
      <c r="K44" s="78">
        <v>0.05</v>
      </c>
      <c r="L44" s="77">
        <v>500000</v>
      </c>
      <c r="M44" s="77">
        <v>96.817708339999996</v>
      </c>
      <c r="N44" s="77">
        <v>0</v>
      </c>
      <c r="O44" s="77">
        <v>1755.7891407459001</v>
      </c>
      <c r="P44" s="78">
        <v>0</v>
      </c>
      <c r="Q44" s="78">
        <v>1.06E-2</v>
      </c>
      <c r="R44" s="78">
        <v>3.0999999999999999E-3</v>
      </c>
    </row>
    <row r="45" spans="2:18">
      <c r="B45" t="s">
        <v>299</v>
      </c>
      <c r="C45" t="s">
        <v>300</v>
      </c>
      <c r="D45" t="s">
        <v>123</v>
      </c>
      <c r="E45" t="s">
        <v>284</v>
      </c>
      <c r="F45" t="s">
        <v>285</v>
      </c>
      <c r="G45" t="s">
        <v>301</v>
      </c>
      <c r="H45" s="77">
        <v>0.08</v>
      </c>
      <c r="I45" t="s">
        <v>106</v>
      </c>
      <c r="J45" s="78">
        <v>8.8000000000000005E-3</v>
      </c>
      <c r="K45" s="78">
        <v>5.45E-2</v>
      </c>
      <c r="L45" s="77">
        <v>400000</v>
      </c>
      <c r="M45" s="77">
        <v>99.985683324999997</v>
      </c>
      <c r="N45" s="77">
        <v>0</v>
      </c>
      <c r="O45" s="77">
        <v>1450.5922936791001</v>
      </c>
      <c r="P45" s="78">
        <v>0</v>
      </c>
      <c r="Q45" s="78">
        <v>8.8000000000000005E-3</v>
      </c>
      <c r="R45" s="78">
        <v>2.5000000000000001E-3</v>
      </c>
    </row>
    <row r="46" spans="2:18">
      <c r="B46" t="s">
        <v>302</v>
      </c>
      <c r="C46" t="s">
        <v>303</v>
      </c>
      <c r="D46" t="s">
        <v>123</v>
      </c>
      <c r="E46" t="s">
        <v>284</v>
      </c>
      <c r="F46" t="s">
        <v>285</v>
      </c>
      <c r="G46" t="s">
        <v>251</v>
      </c>
      <c r="H46" s="77">
        <v>0.96</v>
      </c>
      <c r="I46" t="s">
        <v>106</v>
      </c>
      <c r="J46" s="78">
        <v>0.01</v>
      </c>
      <c r="K46" s="78">
        <v>4.9000000000000002E-2</v>
      </c>
      <c r="L46" s="77">
        <v>940000</v>
      </c>
      <c r="M46" s="77">
        <v>96.479166670212763</v>
      </c>
      <c r="N46" s="77">
        <v>0</v>
      </c>
      <c r="O46" s="77">
        <v>3289.3414126209</v>
      </c>
      <c r="P46" s="78">
        <v>0</v>
      </c>
      <c r="Q46" s="78">
        <v>1.9900000000000001E-2</v>
      </c>
      <c r="R46" s="78">
        <v>5.7000000000000002E-3</v>
      </c>
    </row>
    <row r="47" spans="2:18">
      <c r="B47" t="s">
        <v>304</v>
      </c>
      <c r="C47" t="s">
        <v>305</v>
      </c>
      <c r="D47" t="s">
        <v>123</v>
      </c>
      <c r="E47" t="s">
        <v>284</v>
      </c>
      <c r="F47" t="s">
        <v>285</v>
      </c>
      <c r="G47" t="s">
        <v>306</v>
      </c>
      <c r="H47" s="77">
        <v>0.67</v>
      </c>
      <c r="I47" t="s">
        <v>106</v>
      </c>
      <c r="J47" s="78">
        <v>1.2500000000000001E-2</v>
      </c>
      <c r="K47" s="78">
        <v>5.11E-2</v>
      </c>
      <c r="L47" s="77">
        <v>700000</v>
      </c>
      <c r="M47" s="77">
        <v>97.954911114285707</v>
      </c>
      <c r="N47" s="77">
        <v>0</v>
      </c>
      <c r="O47" s="77">
        <v>2486.9772382806</v>
      </c>
      <c r="P47" s="78">
        <v>0</v>
      </c>
      <c r="Q47" s="78">
        <v>1.5100000000000001E-2</v>
      </c>
      <c r="R47" s="78">
        <v>4.3E-3</v>
      </c>
    </row>
    <row r="48" spans="2:18">
      <c r="B48" t="s">
        <v>307</v>
      </c>
      <c r="C48" t="s">
        <v>308</v>
      </c>
      <c r="D48" t="s">
        <v>123</v>
      </c>
      <c r="E48" t="s">
        <v>284</v>
      </c>
      <c r="F48" t="s">
        <v>285</v>
      </c>
      <c r="G48" t="s">
        <v>309</v>
      </c>
      <c r="H48" s="77">
        <v>0.91</v>
      </c>
      <c r="I48" t="s">
        <v>106</v>
      </c>
      <c r="J48" s="78">
        <v>1.4999999999999999E-2</v>
      </c>
      <c r="K48" s="78">
        <v>4.9500000000000002E-2</v>
      </c>
      <c r="L48" s="77">
        <v>500000</v>
      </c>
      <c r="M48" s="77">
        <v>97.117466660000005</v>
      </c>
      <c r="N48" s="77">
        <v>0</v>
      </c>
      <c r="O48" s="77">
        <v>1761.2252578790999</v>
      </c>
      <c r="P48" s="78">
        <v>0</v>
      </c>
      <c r="Q48" s="78">
        <v>1.0699999999999999E-2</v>
      </c>
      <c r="R48" s="78">
        <v>3.0999999999999999E-3</v>
      </c>
    </row>
    <row r="49" spans="2:18">
      <c r="B49" t="s">
        <v>310</v>
      </c>
      <c r="C49" t="s">
        <v>311</v>
      </c>
      <c r="D49" t="s">
        <v>123</v>
      </c>
      <c r="E49" t="s">
        <v>284</v>
      </c>
      <c r="F49" t="s">
        <v>285</v>
      </c>
      <c r="G49" t="s">
        <v>312</v>
      </c>
      <c r="H49" s="77">
        <v>0.57999999999999996</v>
      </c>
      <c r="I49" t="s">
        <v>106</v>
      </c>
      <c r="J49" s="78">
        <v>1.7500000000000002E-2</v>
      </c>
      <c r="K49" s="78">
        <v>5.1999999999999998E-2</v>
      </c>
      <c r="L49" s="77">
        <v>500000</v>
      </c>
      <c r="M49" s="77">
        <v>98.807266659999996</v>
      </c>
      <c r="N49" s="77">
        <v>0</v>
      </c>
      <c r="O49" s="77">
        <v>1791.8697808791001</v>
      </c>
      <c r="P49" s="78">
        <v>0</v>
      </c>
      <c r="Q49" s="78">
        <v>1.09E-2</v>
      </c>
      <c r="R49" s="78">
        <v>3.0999999999999999E-3</v>
      </c>
    </row>
    <row r="50" spans="2:18">
      <c r="B50" t="s">
        <v>313</v>
      </c>
      <c r="C50" t="s">
        <v>314</v>
      </c>
      <c r="D50" t="s">
        <v>123</v>
      </c>
      <c r="E50" t="s">
        <v>284</v>
      </c>
      <c r="F50" t="s">
        <v>285</v>
      </c>
      <c r="G50" t="s">
        <v>315</v>
      </c>
      <c r="H50" s="77">
        <v>0.75</v>
      </c>
      <c r="I50" t="s">
        <v>106</v>
      </c>
      <c r="J50" s="78">
        <v>2.1299999999999999E-2</v>
      </c>
      <c r="K50" s="78">
        <v>5.0299999999999997E-2</v>
      </c>
      <c r="L50" s="77">
        <v>500000</v>
      </c>
      <c r="M50" s="77">
        <v>98.457049999999995</v>
      </c>
      <c r="N50" s="77">
        <v>0</v>
      </c>
      <c r="O50" s="77">
        <v>1785.51860175</v>
      </c>
      <c r="P50" s="78">
        <v>0</v>
      </c>
      <c r="Q50" s="78">
        <v>1.0800000000000001E-2</v>
      </c>
      <c r="R50" s="78">
        <v>3.0999999999999999E-3</v>
      </c>
    </row>
    <row r="51" spans="2:18">
      <c r="B51" t="s">
        <v>316</v>
      </c>
      <c r="C51" t="s">
        <v>317</v>
      </c>
      <c r="D51" t="s">
        <v>123</v>
      </c>
      <c r="E51" t="s">
        <v>284</v>
      </c>
      <c r="F51" t="s">
        <v>285</v>
      </c>
      <c r="G51" t="s">
        <v>318</v>
      </c>
      <c r="H51" s="77">
        <v>0.91</v>
      </c>
      <c r="I51" t="s">
        <v>106</v>
      </c>
      <c r="J51" s="78">
        <v>2.1299999999999999E-2</v>
      </c>
      <c r="K51" s="78">
        <v>4.9299999999999997E-2</v>
      </c>
      <c r="L51" s="77">
        <v>1030000</v>
      </c>
      <c r="M51" s="77">
        <v>97.735683330097089</v>
      </c>
      <c r="N51" s="77">
        <v>0</v>
      </c>
      <c r="O51" s="77">
        <v>3651.2194314141002</v>
      </c>
      <c r="P51" s="78">
        <v>0</v>
      </c>
      <c r="Q51" s="78">
        <v>2.2100000000000002E-2</v>
      </c>
      <c r="R51" s="78">
        <v>6.4000000000000003E-3</v>
      </c>
    </row>
    <row r="52" spans="2:18">
      <c r="B52" t="s">
        <v>319</v>
      </c>
      <c r="C52" t="s">
        <v>320</v>
      </c>
      <c r="D52" t="s">
        <v>123</v>
      </c>
      <c r="E52" t="s">
        <v>284</v>
      </c>
      <c r="F52" t="s">
        <v>285</v>
      </c>
      <c r="G52" t="s">
        <v>321</v>
      </c>
      <c r="H52" s="77">
        <v>0.42</v>
      </c>
      <c r="I52" t="s">
        <v>106</v>
      </c>
      <c r="J52" s="78">
        <v>2.5000000000000001E-2</v>
      </c>
      <c r="K52" s="78">
        <v>5.3699999999999998E-2</v>
      </c>
      <c r="L52" s="77">
        <v>500000</v>
      </c>
      <c r="M52" s="77">
        <v>99.067733340000004</v>
      </c>
      <c r="N52" s="77">
        <v>0</v>
      </c>
      <c r="O52" s="77">
        <v>1796.5933441208999</v>
      </c>
      <c r="P52" s="78">
        <v>0</v>
      </c>
      <c r="Q52" s="78">
        <v>1.09E-2</v>
      </c>
      <c r="R52" s="78">
        <v>3.0999999999999999E-3</v>
      </c>
    </row>
    <row r="53" spans="2:18">
      <c r="B53" t="s">
        <v>322</v>
      </c>
      <c r="C53" t="s">
        <v>323</v>
      </c>
      <c r="D53" t="s">
        <v>123</v>
      </c>
      <c r="E53" t="s">
        <v>284</v>
      </c>
      <c r="F53" t="s">
        <v>285</v>
      </c>
      <c r="G53" t="s">
        <v>324</v>
      </c>
      <c r="H53" s="77">
        <v>0.66</v>
      </c>
      <c r="I53" t="s">
        <v>106</v>
      </c>
      <c r="J53" s="78">
        <v>3.2500000000000001E-2</v>
      </c>
      <c r="K53" s="78">
        <v>5.1499999999999997E-2</v>
      </c>
      <c r="L53" s="77">
        <v>600000</v>
      </c>
      <c r="M53" s="77">
        <v>99.880233333333337</v>
      </c>
      <c r="N53" s="77">
        <v>0</v>
      </c>
      <c r="O53" s="77">
        <v>2173.5936378000001</v>
      </c>
      <c r="P53" s="78">
        <v>0</v>
      </c>
      <c r="Q53" s="78">
        <v>1.32E-2</v>
      </c>
      <c r="R53" s="78">
        <v>3.8E-3</v>
      </c>
    </row>
    <row r="54" spans="2:18">
      <c r="B54" t="s">
        <v>325</v>
      </c>
      <c r="C54" t="s">
        <v>326</v>
      </c>
      <c r="D54" t="s">
        <v>123</v>
      </c>
      <c r="E54" t="s">
        <v>284</v>
      </c>
      <c r="F54" t="s">
        <v>285</v>
      </c>
      <c r="G54" t="s">
        <v>327</v>
      </c>
      <c r="H54" s="77">
        <v>0.91</v>
      </c>
      <c r="I54" t="s">
        <v>106</v>
      </c>
      <c r="J54" s="78">
        <v>4.4999999999999998E-2</v>
      </c>
      <c r="K54" s="78">
        <v>4.9599999999999998E-2</v>
      </c>
      <c r="L54" s="77">
        <v>500000</v>
      </c>
      <c r="M54" s="77">
        <v>100.0117</v>
      </c>
      <c r="N54" s="77">
        <v>0</v>
      </c>
      <c r="O54" s="77">
        <v>1813.7121795</v>
      </c>
      <c r="P54" s="78">
        <v>0</v>
      </c>
      <c r="Q54" s="78">
        <v>1.0999999999999999E-2</v>
      </c>
      <c r="R54" s="78">
        <v>3.2000000000000002E-3</v>
      </c>
    </row>
    <row r="55" spans="2:18">
      <c r="B55" t="s">
        <v>328</v>
      </c>
      <c r="C55" s="16"/>
      <c r="D55" s="16"/>
    </row>
    <row r="56" spans="2:18">
      <c r="B56" t="s">
        <v>329</v>
      </c>
      <c r="C56" s="16"/>
      <c r="D56" s="16"/>
    </row>
    <row r="57" spans="2:18">
      <c r="B57" t="s">
        <v>330</v>
      </c>
      <c r="C57" s="16"/>
      <c r="D57" s="16"/>
    </row>
    <row r="58" spans="2:18">
      <c r="B58" t="s">
        <v>331</v>
      </c>
      <c r="C58" s="16"/>
      <c r="D58" s="16"/>
    </row>
    <row r="59" spans="2:18">
      <c r="C59" s="16"/>
      <c r="D59" s="16"/>
    </row>
    <row r="60" spans="2:18">
      <c r="C60" s="16"/>
      <c r="D60" s="16"/>
    </row>
    <row r="61" spans="2:18">
      <c r="C61" s="16"/>
      <c r="D61" s="16"/>
    </row>
    <row r="62" spans="2:18">
      <c r="C62" s="16"/>
      <c r="D62" s="16"/>
    </row>
    <row r="63" spans="2:18">
      <c r="C63" s="16"/>
      <c r="D63" s="16"/>
    </row>
    <row r="64" spans="2:18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</row>
    <row r="3" spans="2:68">
      <c r="B3" s="2" t="s">
        <v>2</v>
      </c>
      <c r="C3" t="s">
        <v>198</v>
      </c>
    </row>
    <row r="4" spans="2:68">
      <c r="B4" s="2" t="s">
        <v>3</v>
      </c>
    </row>
    <row r="6" spans="2:68" ht="26.25" customHeight="1">
      <c r="B6" s="90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4"/>
      <c r="BP6" s="19"/>
    </row>
    <row r="7" spans="2:68" ht="26.25" customHeight="1">
      <c r="B7" s="90" t="s">
        <v>82</v>
      </c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4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201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332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222</v>
      </c>
      <c r="C14" t="s">
        <v>222</v>
      </c>
      <c r="D14" s="16"/>
      <c r="E14" s="16"/>
      <c r="F14" s="16"/>
      <c r="G14" t="s">
        <v>222</v>
      </c>
      <c r="H14" t="s">
        <v>222</v>
      </c>
      <c r="K14" s="77">
        <v>0</v>
      </c>
      <c r="L14" t="s">
        <v>222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238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222</v>
      </c>
      <c r="C16" t="s">
        <v>222</v>
      </c>
      <c r="D16" s="16"/>
      <c r="E16" s="16"/>
      <c r="F16" s="16"/>
      <c r="G16" t="s">
        <v>222</v>
      </c>
      <c r="H16" t="s">
        <v>222</v>
      </c>
      <c r="K16" s="77">
        <v>0</v>
      </c>
      <c r="L16" t="s">
        <v>222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333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222</v>
      </c>
      <c r="C18" t="s">
        <v>222</v>
      </c>
      <c r="D18" s="16"/>
      <c r="E18" s="16"/>
      <c r="F18" s="16"/>
      <c r="G18" t="s">
        <v>222</v>
      </c>
      <c r="H18" t="s">
        <v>222</v>
      </c>
      <c r="K18" s="77">
        <v>0</v>
      </c>
      <c r="L18" t="s">
        <v>222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229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334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222</v>
      </c>
      <c r="C21" t="s">
        <v>222</v>
      </c>
      <c r="D21" s="16"/>
      <c r="E21" s="16"/>
      <c r="F21" s="16"/>
      <c r="G21" t="s">
        <v>222</v>
      </c>
      <c r="H21" t="s">
        <v>222</v>
      </c>
      <c r="K21" s="77">
        <v>0</v>
      </c>
      <c r="L21" t="s">
        <v>222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335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222</v>
      </c>
      <c r="C23" t="s">
        <v>222</v>
      </c>
      <c r="D23" s="16"/>
      <c r="E23" s="16"/>
      <c r="F23" s="16"/>
      <c r="G23" t="s">
        <v>222</v>
      </c>
      <c r="H23" t="s">
        <v>222</v>
      </c>
      <c r="K23" s="77">
        <v>0</v>
      </c>
      <c r="L23" t="s">
        <v>222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231</v>
      </c>
      <c r="C24" s="16"/>
      <c r="D24" s="16"/>
      <c r="E24" s="16"/>
      <c r="F24" s="16"/>
      <c r="G24" s="16"/>
    </row>
    <row r="25" spans="2:21">
      <c r="B25" t="s">
        <v>328</v>
      </c>
      <c r="C25" s="16"/>
      <c r="D25" s="16"/>
      <c r="E25" s="16"/>
      <c r="F25" s="16"/>
      <c r="G25" s="16"/>
    </row>
    <row r="26" spans="2:21">
      <c r="B26" t="s">
        <v>329</v>
      </c>
      <c r="C26" s="16"/>
      <c r="D26" s="16"/>
      <c r="E26" s="16"/>
      <c r="F26" s="16"/>
      <c r="G26" s="16"/>
    </row>
    <row r="27" spans="2:21">
      <c r="B27" t="s">
        <v>330</v>
      </c>
      <c r="C27" s="16"/>
      <c r="D27" s="16"/>
      <c r="E27" s="16"/>
      <c r="F27" s="16"/>
      <c r="G27" s="16"/>
    </row>
    <row r="28" spans="2:21">
      <c r="B28" t="s">
        <v>331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6"/>
  <sheetViews>
    <sheetView rightToLeft="1" tabSelected="1" workbookViewId="0">
      <selection activeCell="A12" sqref="A12:XFD243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</row>
    <row r="3" spans="2:66">
      <c r="B3" s="2" t="s">
        <v>2</v>
      </c>
      <c r="C3" t="s">
        <v>198</v>
      </c>
    </row>
    <row r="4" spans="2:66">
      <c r="B4" s="2" t="s">
        <v>3</v>
      </c>
    </row>
    <row r="6" spans="2:66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7"/>
    </row>
    <row r="7" spans="2:66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7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2.65</v>
      </c>
      <c r="L11" s="7"/>
      <c r="M11" s="7"/>
      <c r="N11" s="76">
        <v>8.1799999999999998E-2</v>
      </c>
      <c r="O11" s="75">
        <f>O12+O193</f>
        <v>10355412.939999999</v>
      </c>
      <c r="P11" s="33"/>
      <c r="Q11" s="75">
        <v>70.518119999999996</v>
      </c>
      <c r="R11" s="75">
        <v>11540.518199419977</v>
      </c>
      <c r="S11" s="7"/>
      <c r="T11" s="76">
        <f>R11/$R$11</f>
        <v>1</v>
      </c>
      <c r="U11" s="76">
        <f>R11/'סכום נכסי הקרן'!$C$42</f>
        <v>1.9863601608939196E-2</v>
      </c>
      <c r="V11" s="35"/>
      <c r="BI11" s="16"/>
      <c r="BJ11" s="19"/>
      <c r="BK11" s="16"/>
      <c r="BN11" s="16"/>
    </row>
    <row r="12" spans="2:66" s="99" customFormat="1">
      <c r="B12" s="98" t="s">
        <v>201</v>
      </c>
      <c r="K12" s="100">
        <v>2.38</v>
      </c>
      <c r="N12" s="101">
        <v>8.4900000000000003E-2</v>
      </c>
      <c r="O12" s="100">
        <f>O13+O104+O180+O191</f>
        <v>9900412.9399999995</v>
      </c>
      <c r="Q12" s="100">
        <v>70.191689999999994</v>
      </c>
      <c r="R12" s="100">
        <v>9926.7823057934365</v>
      </c>
      <c r="T12" s="101">
        <f t="shared" ref="T12:T75" si="0">R12/$R$11</f>
        <v>0.8601678134602615</v>
      </c>
      <c r="U12" s="101">
        <f>R12/'סכום נכסי הקרן'!$C$42</f>
        <v>1.7086030763406961E-2</v>
      </c>
    </row>
    <row r="13" spans="2:66" s="99" customFormat="1">
      <c r="B13" s="98" t="s">
        <v>332</v>
      </c>
      <c r="K13" s="100">
        <v>3</v>
      </c>
      <c r="N13" s="101">
        <v>3.7600000000000001E-2</v>
      </c>
      <c r="O13" s="100">
        <f>SUM(O14:O103)</f>
        <v>4519397.9200000009</v>
      </c>
      <c r="Q13" s="100">
        <v>26.38204</v>
      </c>
      <c r="R13" s="100">
        <v>4686.3253191320273</v>
      </c>
      <c r="T13" s="101">
        <f t="shared" si="0"/>
        <v>0.40607581376783936</v>
      </c>
      <c r="U13" s="101">
        <f>R13/'סכום נכסי הקרן'!$C$42</f>
        <v>8.0661281877101466E-3</v>
      </c>
    </row>
    <row r="14" spans="2:66" s="99" customFormat="1">
      <c r="B14" s="102" t="s">
        <v>336</v>
      </c>
      <c r="C14" s="102" t="s">
        <v>337</v>
      </c>
      <c r="D14" s="102" t="s">
        <v>100</v>
      </c>
      <c r="E14" s="102" t="s">
        <v>123</v>
      </c>
      <c r="F14" s="102" t="s">
        <v>338</v>
      </c>
      <c r="G14" s="102" t="s">
        <v>339</v>
      </c>
      <c r="H14" s="102" t="s">
        <v>206</v>
      </c>
      <c r="I14" s="102" t="s">
        <v>207</v>
      </c>
      <c r="J14" s="102" t="s">
        <v>306</v>
      </c>
      <c r="K14" s="103">
        <v>3.5</v>
      </c>
      <c r="L14" s="102" t="s">
        <v>102</v>
      </c>
      <c r="M14" s="104">
        <v>5.0000000000000001E-4</v>
      </c>
      <c r="N14" s="104">
        <v>2.12E-2</v>
      </c>
      <c r="O14" s="103">
        <v>275000.43</v>
      </c>
      <c r="P14" s="103">
        <v>103.01</v>
      </c>
      <c r="Q14" s="103">
        <v>0</v>
      </c>
      <c r="R14" s="103">
        <v>283.27794294300003</v>
      </c>
      <c r="S14" s="104">
        <v>2.0000000000000001E-4</v>
      </c>
      <c r="T14" s="104">
        <f t="shared" si="0"/>
        <v>2.4546379811370818E-2</v>
      </c>
      <c r="U14" s="104">
        <f>R14/'סכום נכסי הקרן'!$C$42</f>
        <v>4.87579509514778E-4</v>
      </c>
    </row>
    <row r="15" spans="2:66" s="99" customFormat="1">
      <c r="B15" s="102" t="s">
        <v>340</v>
      </c>
      <c r="C15" s="102" t="s">
        <v>341</v>
      </c>
      <c r="D15" s="102" t="s">
        <v>100</v>
      </c>
      <c r="E15" s="102" t="s">
        <v>123</v>
      </c>
      <c r="F15" s="102" t="s">
        <v>342</v>
      </c>
      <c r="G15" s="102" t="s">
        <v>343</v>
      </c>
      <c r="H15" s="102" t="s">
        <v>206</v>
      </c>
      <c r="I15" s="102" t="s">
        <v>207</v>
      </c>
      <c r="J15" s="102" t="s">
        <v>344</v>
      </c>
      <c r="K15" s="103">
        <v>0.48</v>
      </c>
      <c r="L15" s="102" t="s">
        <v>102</v>
      </c>
      <c r="M15" s="104">
        <v>5.0000000000000001E-3</v>
      </c>
      <c r="N15" s="104">
        <v>3.0099999999999998E-2</v>
      </c>
      <c r="O15" s="103">
        <v>8000</v>
      </c>
      <c r="P15" s="103">
        <v>110.5</v>
      </c>
      <c r="Q15" s="103">
        <v>0</v>
      </c>
      <c r="R15" s="103">
        <v>8.84</v>
      </c>
      <c r="S15" s="104">
        <v>1E-4</v>
      </c>
      <c r="T15" s="104">
        <f t="shared" si="0"/>
        <v>7.6599679903839113E-4</v>
      </c>
      <c r="U15" s="104">
        <f>R15/'סכום נכסי הקרן'!$C$42</f>
        <v>1.521545524982126E-5</v>
      </c>
    </row>
    <row r="16" spans="2:66" s="99" customFormat="1">
      <c r="B16" s="102" t="s">
        <v>345</v>
      </c>
      <c r="C16" s="102" t="s">
        <v>346</v>
      </c>
      <c r="D16" s="102" t="s">
        <v>100</v>
      </c>
      <c r="E16" s="102" t="s">
        <v>123</v>
      </c>
      <c r="F16" s="102" t="s">
        <v>347</v>
      </c>
      <c r="G16" s="102" t="s">
        <v>343</v>
      </c>
      <c r="H16" s="102" t="s">
        <v>206</v>
      </c>
      <c r="I16" s="102" t="s">
        <v>207</v>
      </c>
      <c r="J16" s="102" t="s">
        <v>348</v>
      </c>
      <c r="K16" s="103">
        <v>4.2300000000000004</v>
      </c>
      <c r="L16" s="102" t="s">
        <v>102</v>
      </c>
      <c r="M16" s="104">
        <v>2E-3</v>
      </c>
      <c r="N16" s="104">
        <v>2.0199999999999999E-2</v>
      </c>
      <c r="O16" s="103">
        <v>36000</v>
      </c>
      <c r="P16" s="103">
        <v>100.68</v>
      </c>
      <c r="Q16" s="103">
        <v>0</v>
      </c>
      <c r="R16" s="103">
        <v>36.244799999999998</v>
      </c>
      <c r="S16" s="104">
        <v>0</v>
      </c>
      <c r="T16" s="104">
        <f t="shared" si="0"/>
        <v>3.1406561970346919E-3</v>
      </c>
      <c r="U16" s="104">
        <f>R16/'סכום נכסי הקרן'!$C$42</f>
        <v>6.2384743488543169E-5</v>
      </c>
    </row>
    <row r="17" spans="2:21" s="99" customFormat="1">
      <c r="B17" s="102" t="s">
        <v>349</v>
      </c>
      <c r="C17" s="102" t="s">
        <v>350</v>
      </c>
      <c r="D17" s="102" t="s">
        <v>100</v>
      </c>
      <c r="E17" s="102" t="s">
        <v>123</v>
      </c>
      <c r="F17" s="102" t="s">
        <v>351</v>
      </c>
      <c r="G17" s="102" t="s">
        <v>343</v>
      </c>
      <c r="H17" s="102" t="s">
        <v>206</v>
      </c>
      <c r="I17" s="102" t="s">
        <v>207</v>
      </c>
      <c r="J17" s="102" t="s">
        <v>352</v>
      </c>
      <c r="K17" s="103">
        <v>1.48</v>
      </c>
      <c r="L17" s="102" t="s">
        <v>102</v>
      </c>
      <c r="M17" s="104">
        <v>8.3000000000000001E-3</v>
      </c>
      <c r="N17" s="104">
        <v>1.9E-2</v>
      </c>
      <c r="O17" s="103">
        <v>48000</v>
      </c>
      <c r="P17" s="103">
        <v>110.14</v>
      </c>
      <c r="Q17" s="103">
        <v>0</v>
      </c>
      <c r="R17" s="103">
        <v>52.867199999999997</v>
      </c>
      <c r="S17" s="104">
        <v>0</v>
      </c>
      <c r="T17" s="104">
        <f t="shared" si="0"/>
        <v>4.5810074631360215E-3</v>
      </c>
      <c r="U17" s="104">
        <f>R17/'סכום נכסי הקרן'!$C$42</f>
        <v>9.0995307215311139E-5</v>
      </c>
    </row>
    <row r="18" spans="2:21" s="99" customFormat="1">
      <c r="B18" s="102" t="s">
        <v>353</v>
      </c>
      <c r="C18" s="102" t="s">
        <v>354</v>
      </c>
      <c r="D18" s="102" t="s">
        <v>100</v>
      </c>
      <c r="E18" s="102" t="s">
        <v>123</v>
      </c>
      <c r="F18" s="102" t="s">
        <v>355</v>
      </c>
      <c r="G18" s="102" t="s">
        <v>343</v>
      </c>
      <c r="H18" s="102" t="s">
        <v>206</v>
      </c>
      <c r="I18" s="102" t="s">
        <v>207</v>
      </c>
      <c r="J18" s="102" t="s">
        <v>356</v>
      </c>
      <c r="K18" s="103">
        <v>3.68</v>
      </c>
      <c r="L18" s="102" t="s">
        <v>102</v>
      </c>
      <c r="M18" s="104">
        <v>1E-3</v>
      </c>
      <c r="N18" s="104">
        <v>1.9699999999999999E-2</v>
      </c>
      <c r="O18" s="103">
        <v>65000.4</v>
      </c>
      <c r="P18" s="103">
        <v>100.43</v>
      </c>
      <c r="Q18" s="103">
        <v>0</v>
      </c>
      <c r="R18" s="103">
        <v>65.279901719999998</v>
      </c>
      <c r="S18" s="104">
        <v>1E-4</v>
      </c>
      <c r="T18" s="104">
        <f t="shared" si="0"/>
        <v>5.6565832306629824E-3</v>
      </c>
      <c r="U18" s="104">
        <f>R18/'סכום נכסי הקרן'!$C$42</f>
        <v>1.123601157616957E-4</v>
      </c>
    </row>
    <row r="19" spans="2:21" s="99" customFormat="1">
      <c r="B19" s="102" t="s">
        <v>357</v>
      </c>
      <c r="C19" s="102" t="s">
        <v>358</v>
      </c>
      <c r="D19" s="102" t="s">
        <v>100</v>
      </c>
      <c r="E19" s="102" t="s">
        <v>123</v>
      </c>
      <c r="F19" s="102" t="s">
        <v>355</v>
      </c>
      <c r="G19" s="102" t="s">
        <v>343</v>
      </c>
      <c r="H19" s="102" t="s">
        <v>206</v>
      </c>
      <c r="I19" s="102" t="s">
        <v>207</v>
      </c>
      <c r="J19" s="102" t="s">
        <v>359</v>
      </c>
      <c r="K19" s="103">
        <v>4.26</v>
      </c>
      <c r="L19" s="102" t="s">
        <v>102</v>
      </c>
      <c r="M19" s="104">
        <v>1.6400000000000001E-2</v>
      </c>
      <c r="N19" s="104">
        <v>1.9800000000000002E-2</v>
      </c>
      <c r="O19" s="103">
        <v>4444.5</v>
      </c>
      <c r="P19" s="103">
        <v>102.09</v>
      </c>
      <c r="Q19" s="103">
        <v>0</v>
      </c>
      <c r="R19" s="103">
        <v>4.53739005</v>
      </c>
      <c r="S19" s="104">
        <v>0</v>
      </c>
      <c r="T19" s="104">
        <f t="shared" si="0"/>
        <v>3.9317039075663411E-4</v>
      </c>
      <c r="U19" s="104">
        <f>R19/'סכום נכסי הקרן'!$C$42</f>
        <v>7.8097800064207296E-6</v>
      </c>
    </row>
    <row r="20" spans="2:21" s="99" customFormat="1">
      <c r="B20" s="102" t="s">
        <v>360</v>
      </c>
      <c r="C20" s="102" t="s">
        <v>361</v>
      </c>
      <c r="D20" s="102" t="s">
        <v>100</v>
      </c>
      <c r="E20" s="102" t="s">
        <v>123</v>
      </c>
      <c r="F20" s="102" t="s">
        <v>355</v>
      </c>
      <c r="G20" s="102" t="s">
        <v>343</v>
      </c>
      <c r="H20" s="102" t="s">
        <v>206</v>
      </c>
      <c r="I20" s="102" t="s">
        <v>207</v>
      </c>
      <c r="J20" s="102" t="s">
        <v>237</v>
      </c>
      <c r="K20" s="103">
        <v>4.6399999999999997</v>
      </c>
      <c r="L20" s="102" t="s">
        <v>102</v>
      </c>
      <c r="M20" s="104">
        <v>2.06E-2</v>
      </c>
      <c r="N20" s="104">
        <v>0.02</v>
      </c>
      <c r="O20" s="103">
        <v>70000</v>
      </c>
      <c r="P20" s="103">
        <v>102.47</v>
      </c>
      <c r="Q20" s="103">
        <v>0</v>
      </c>
      <c r="R20" s="103">
        <v>71.728999999999999</v>
      </c>
      <c r="S20" s="104">
        <v>0</v>
      </c>
      <c r="T20" s="104">
        <f t="shared" si="0"/>
        <v>6.2154054749123024E-3</v>
      </c>
      <c r="U20" s="104">
        <f>R20/'סכום נכסי הקרן'!$C$42</f>
        <v>1.234603381916775E-4</v>
      </c>
    </row>
    <row r="21" spans="2:21" s="99" customFormat="1">
      <c r="B21" s="102" t="s">
        <v>362</v>
      </c>
      <c r="C21" s="102" t="s">
        <v>363</v>
      </c>
      <c r="D21" s="102" t="s">
        <v>100</v>
      </c>
      <c r="E21" s="102" t="s">
        <v>123</v>
      </c>
      <c r="F21" s="102" t="s">
        <v>355</v>
      </c>
      <c r="G21" s="102" t="s">
        <v>343</v>
      </c>
      <c r="H21" s="102" t="s">
        <v>364</v>
      </c>
      <c r="I21" s="102" t="s">
        <v>150</v>
      </c>
      <c r="J21" s="102" t="s">
        <v>365</v>
      </c>
      <c r="K21" s="103">
        <v>0.66</v>
      </c>
      <c r="L21" s="102" t="s">
        <v>102</v>
      </c>
      <c r="M21" s="104">
        <v>9.4999999999999998E-3</v>
      </c>
      <c r="N21" s="104">
        <v>2.81E-2</v>
      </c>
      <c r="O21" s="103">
        <v>160000.23000000001</v>
      </c>
      <c r="P21" s="103">
        <v>112.04</v>
      </c>
      <c r="Q21" s="103">
        <v>0</v>
      </c>
      <c r="R21" s="103">
        <v>179.264257692</v>
      </c>
      <c r="S21" s="104">
        <v>5.0000000000000001E-4</v>
      </c>
      <c r="T21" s="104">
        <f t="shared" si="0"/>
        <v>1.5533466920143133E-2</v>
      </c>
      <c r="U21" s="104">
        <f>R21/'סכום נכסי הקרן'!$C$42</f>
        <v>3.085505985073589E-4</v>
      </c>
    </row>
    <row r="22" spans="2:21" s="99" customFormat="1">
      <c r="B22" s="102" t="s">
        <v>366</v>
      </c>
      <c r="C22" s="102" t="s">
        <v>367</v>
      </c>
      <c r="D22" s="102" t="s">
        <v>100</v>
      </c>
      <c r="E22" s="102" t="s">
        <v>123</v>
      </c>
      <c r="F22" s="102" t="s">
        <v>355</v>
      </c>
      <c r="G22" s="102" t="s">
        <v>343</v>
      </c>
      <c r="H22" s="102" t="s">
        <v>364</v>
      </c>
      <c r="I22" s="102" t="s">
        <v>150</v>
      </c>
      <c r="J22" s="102" t="s">
        <v>368</v>
      </c>
      <c r="K22" s="103">
        <v>0.25</v>
      </c>
      <c r="L22" s="102" t="s">
        <v>102</v>
      </c>
      <c r="M22" s="104">
        <v>0.01</v>
      </c>
      <c r="N22" s="104">
        <v>6.6400000000000001E-2</v>
      </c>
      <c r="O22" s="103">
        <v>48000</v>
      </c>
      <c r="P22" s="103">
        <v>111.03</v>
      </c>
      <c r="Q22" s="103">
        <v>0</v>
      </c>
      <c r="R22" s="103">
        <v>53.294400000000003</v>
      </c>
      <c r="S22" s="104">
        <v>1E-4</v>
      </c>
      <c r="T22" s="104">
        <f t="shared" si="0"/>
        <v>4.6180248650081034E-3</v>
      </c>
      <c r="U22" s="104">
        <f>R22/'סכום נכסי הקרן'!$C$42</f>
        <v>9.1730606138696179E-5</v>
      </c>
    </row>
    <row r="23" spans="2:21" s="99" customFormat="1">
      <c r="B23" s="102" t="s">
        <v>369</v>
      </c>
      <c r="C23" s="102" t="s">
        <v>370</v>
      </c>
      <c r="D23" s="102" t="s">
        <v>100</v>
      </c>
      <c r="E23" s="102" t="s">
        <v>123</v>
      </c>
      <c r="F23" s="102" t="s">
        <v>355</v>
      </c>
      <c r="G23" s="102" t="s">
        <v>343</v>
      </c>
      <c r="H23" s="102" t="s">
        <v>206</v>
      </c>
      <c r="I23" s="102" t="s">
        <v>207</v>
      </c>
      <c r="J23" s="102" t="s">
        <v>371</v>
      </c>
      <c r="K23" s="103">
        <v>0.75</v>
      </c>
      <c r="L23" s="102" t="s">
        <v>102</v>
      </c>
      <c r="M23" s="104">
        <v>8.6E-3</v>
      </c>
      <c r="N23" s="104">
        <v>2.8299999999999999E-2</v>
      </c>
      <c r="O23" s="103">
        <v>180000</v>
      </c>
      <c r="P23" s="103">
        <v>111.16</v>
      </c>
      <c r="Q23" s="103">
        <v>0</v>
      </c>
      <c r="R23" s="103">
        <v>200.08799999999999</v>
      </c>
      <c r="S23" s="104">
        <v>1E-4</v>
      </c>
      <c r="T23" s="104">
        <f t="shared" si="0"/>
        <v>1.7337869629637286E-2</v>
      </c>
      <c r="U23" s="104">
        <f>R23/'סכום נכסי הקרן'!$C$42</f>
        <v>3.4439253507084121E-4</v>
      </c>
    </row>
    <row r="24" spans="2:21" s="99" customFormat="1">
      <c r="B24" s="102" t="s">
        <v>372</v>
      </c>
      <c r="C24" s="102" t="s">
        <v>373</v>
      </c>
      <c r="D24" s="102" t="s">
        <v>100</v>
      </c>
      <c r="E24" s="102" t="s">
        <v>123</v>
      </c>
      <c r="F24" s="102" t="s">
        <v>374</v>
      </c>
      <c r="G24" s="102" t="s">
        <v>375</v>
      </c>
      <c r="H24" s="102" t="s">
        <v>206</v>
      </c>
      <c r="I24" s="102" t="s">
        <v>207</v>
      </c>
      <c r="J24" s="102" t="s">
        <v>376</v>
      </c>
      <c r="K24" s="103">
        <v>2.48</v>
      </c>
      <c r="L24" s="102" t="s">
        <v>102</v>
      </c>
      <c r="M24" s="104">
        <v>1E-3</v>
      </c>
      <c r="N24" s="104">
        <v>1.7600000000000001E-2</v>
      </c>
      <c r="O24" s="103">
        <v>36000</v>
      </c>
      <c r="P24" s="103">
        <v>105.37</v>
      </c>
      <c r="Q24" s="103">
        <v>0</v>
      </c>
      <c r="R24" s="103">
        <v>37.933199999999999</v>
      </c>
      <c r="S24" s="104">
        <v>0</v>
      </c>
      <c r="T24" s="104">
        <f t="shared" si="0"/>
        <v>3.2869581196021606E-3</v>
      </c>
      <c r="U24" s="104">
        <f>R24/'סכום נכסי הקרן'!$C$42</f>
        <v>6.5290826593045225E-5</v>
      </c>
    </row>
    <row r="25" spans="2:21" s="99" customFormat="1">
      <c r="B25" s="102" t="s">
        <v>377</v>
      </c>
      <c r="C25" s="102" t="s">
        <v>378</v>
      </c>
      <c r="D25" s="102" t="s">
        <v>100</v>
      </c>
      <c r="E25" s="102" t="s">
        <v>123</v>
      </c>
      <c r="F25" s="102" t="s">
        <v>379</v>
      </c>
      <c r="G25" s="102" t="s">
        <v>343</v>
      </c>
      <c r="H25" s="102" t="s">
        <v>206</v>
      </c>
      <c r="I25" s="102" t="s">
        <v>207</v>
      </c>
      <c r="J25" s="102" t="s">
        <v>380</v>
      </c>
      <c r="K25" s="103">
        <v>2.96</v>
      </c>
      <c r="L25" s="102" t="s">
        <v>102</v>
      </c>
      <c r="M25" s="104">
        <v>1.4999999999999999E-2</v>
      </c>
      <c r="N25" s="104">
        <v>1.9199999999999998E-2</v>
      </c>
      <c r="O25" s="103">
        <v>50137.88</v>
      </c>
      <c r="P25" s="103">
        <v>111.57</v>
      </c>
      <c r="Q25" s="103">
        <v>0</v>
      </c>
      <c r="R25" s="103">
        <v>55.938832716</v>
      </c>
      <c r="S25" s="104">
        <v>2.0000000000000001E-4</v>
      </c>
      <c r="T25" s="104">
        <f t="shared" si="0"/>
        <v>4.8471681903167457E-3</v>
      </c>
      <c r="U25" s="104">
        <f>R25/'סכום נכסי הקרן'!$C$42</f>
        <v>9.6282217863974607E-5</v>
      </c>
    </row>
    <row r="26" spans="2:21" s="99" customFormat="1">
      <c r="B26" s="102" t="s">
        <v>381</v>
      </c>
      <c r="C26" s="102" t="s">
        <v>382</v>
      </c>
      <c r="D26" s="102" t="s">
        <v>100</v>
      </c>
      <c r="E26" s="102" t="s">
        <v>123</v>
      </c>
      <c r="F26" s="102" t="s">
        <v>383</v>
      </c>
      <c r="G26" s="102" t="s">
        <v>384</v>
      </c>
      <c r="H26" s="102" t="s">
        <v>206</v>
      </c>
      <c r="I26" s="102" t="s">
        <v>207</v>
      </c>
      <c r="J26" s="102" t="s">
        <v>385</v>
      </c>
      <c r="K26" s="103">
        <v>2.21</v>
      </c>
      <c r="L26" s="102" t="s">
        <v>102</v>
      </c>
      <c r="M26" s="104">
        <v>8.3000000000000001E-3</v>
      </c>
      <c r="N26" s="104">
        <v>1.7500000000000002E-2</v>
      </c>
      <c r="O26" s="103">
        <v>23250</v>
      </c>
      <c r="P26" s="103">
        <v>110.19</v>
      </c>
      <c r="Q26" s="103">
        <v>0</v>
      </c>
      <c r="R26" s="103">
        <v>25.619174999999998</v>
      </c>
      <c r="S26" s="104">
        <v>0</v>
      </c>
      <c r="T26" s="104">
        <f t="shared" si="0"/>
        <v>2.2199328104077344E-3</v>
      </c>
      <c r="U26" s="104">
        <f>R26/'סכום נכסי הקרן'!$C$42</f>
        <v>4.4095860944551989E-5</v>
      </c>
    </row>
    <row r="27" spans="2:21" s="99" customFormat="1">
      <c r="B27" s="102" t="s">
        <v>386</v>
      </c>
      <c r="C27" s="102" t="s">
        <v>387</v>
      </c>
      <c r="D27" s="102" t="s">
        <v>100</v>
      </c>
      <c r="E27" s="102" t="s">
        <v>388</v>
      </c>
      <c r="F27" s="102" t="s">
        <v>389</v>
      </c>
      <c r="G27" s="102" t="s">
        <v>343</v>
      </c>
      <c r="H27" s="102" t="s">
        <v>206</v>
      </c>
      <c r="I27" s="102" t="s">
        <v>207</v>
      </c>
      <c r="J27" s="102" t="s">
        <v>344</v>
      </c>
      <c r="K27" s="103">
        <v>3.78</v>
      </c>
      <c r="L27" s="102" t="s">
        <v>102</v>
      </c>
      <c r="M27" s="104">
        <v>1.7500000000000002E-2</v>
      </c>
      <c r="N27" s="104">
        <v>1.9800000000000002E-2</v>
      </c>
      <c r="O27" s="103">
        <v>20126.72</v>
      </c>
      <c r="P27" s="103">
        <v>109.95</v>
      </c>
      <c r="Q27" s="103">
        <v>0</v>
      </c>
      <c r="R27" s="103">
        <v>22.129328640000001</v>
      </c>
      <c r="S27" s="104">
        <v>0</v>
      </c>
      <c r="T27" s="104">
        <f t="shared" si="0"/>
        <v>1.9175333600801577E-3</v>
      </c>
      <c r="U27" s="104">
        <f>R27/'סכום נכסי הקרן'!$C$42</f>
        <v>3.8089118736482805E-5</v>
      </c>
    </row>
    <row r="28" spans="2:21" s="99" customFormat="1">
      <c r="B28" s="102" t="s">
        <v>390</v>
      </c>
      <c r="C28" s="102" t="s">
        <v>391</v>
      </c>
      <c r="D28" s="102" t="s">
        <v>100</v>
      </c>
      <c r="E28" s="102" t="s">
        <v>123</v>
      </c>
      <c r="F28" s="102" t="s">
        <v>392</v>
      </c>
      <c r="G28" s="102" t="s">
        <v>393</v>
      </c>
      <c r="H28" s="102" t="s">
        <v>394</v>
      </c>
      <c r="I28" s="102" t="s">
        <v>150</v>
      </c>
      <c r="J28" s="102" t="s">
        <v>395</v>
      </c>
      <c r="K28" s="103">
        <v>1.6</v>
      </c>
      <c r="L28" s="102" t="s">
        <v>102</v>
      </c>
      <c r="M28" s="104">
        <v>4.4999999999999998E-2</v>
      </c>
      <c r="N28" s="104">
        <v>2.1100000000000001E-2</v>
      </c>
      <c r="O28" s="103">
        <v>41000</v>
      </c>
      <c r="P28" s="103">
        <v>119.1</v>
      </c>
      <c r="Q28" s="103">
        <v>0</v>
      </c>
      <c r="R28" s="103">
        <v>48.831000000000003</v>
      </c>
      <c r="S28" s="104">
        <v>0</v>
      </c>
      <c r="T28" s="104">
        <f t="shared" si="0"/>
        <v>4.2312658024710043E-3</v>
      </c>
      <c r="U28" s="104">
        <f>R28/'סכום נכסי הקרן'!$C$42</f>
        <v>8.4048178201812443E-5</v>
      </c>
    </row>
    <row r="29" spans="2:21" s="99" customFormat="1">
      <c r="B29" s="102" t="s">
        <v>396</v>
      </c>
      <c r="C29" s="102" t="s">
        <v>397</v>
      </c>
      <c r="D29" s="102" t="s">
        <v>100</v>
      </c>
      <c r="E29" s="102" t="s">
        <v>123</v>
      </c>
      <c r="F29" s="102" t="s">
        <v>392</v>
      </c>
      <c r="G29" s="102" t="s">
        <v>393</v>
      </c>
      <c r="H29" s="102" t="s">
        <v>394</v>
      </c>
      <c r="I29" s="102" t="s">
        <v>150</v>
      </c>
      <c r="J29" s="102" t="s">
        <v>398</v>
      </c>
      <c r="K29" s="103">
        <v>6.46</v>
      </c>
      <c r="L29" s="102" t="s">
        <v>102</v>
      </c>
      <c r="M29" s="104">
        <v>2.3900000000000001E-2</v>
      </c>
      <c r="N29" s="104">
        <v>9.2999999999999992E-3</v>
      </c>
      <c r="O29" s="103">
        <v>6000</v>
      </c>
      <c r="P29" s="103">
        <v>110.53</v>
      </c>
      <c r="Q29" s="103">
        <v>0</v>
      </c>
      <c r="R29" s="103">
        <v>6.6318000000000001</v>
      </c>
      <c r="S29" s="104">
        <v>0</v>
      </c>
      <c r="T29" s="104">
        <f t="shared" si="0"/>
        <v>5.7465357147769259E-4</v>
      </c>
      <c r="U29" s="104">
        <f>R29/'סכום נכסי הקרן'!$C$42</f>
        <v>1.141468960698695E-5</v>
      </c>
    </row>
    <row r="30" spans="2:21" s="99" customFormat="1">
      <c r="B30" s="102" t="s">
        <v>399</v>
      </c>
      <c r="C30" s="102" t="s">
        <v>400</v>
      </c>
      <c r="D30" s="102" t="s">
        <v>100</v>
      </c>
      <c r="E30" s="102" t="s">
        <v>123</v>
      </c>
      <c r="F30" s="102" t="s">
        <v>392</v>
      </c>
      <c r="G30" s="102" t="s">
        <v>393</v>
      </c>
      <c r="H30" s="102" t="s">
        <v>394</v>
      </c>
      <c r="I30" s="102" t="s">
        <v>150</v>
      </c>
      <c r="J30" s="102" t="s">
        <v>398</v>
      </c>
      <c r="K30" s="103">
        <v>11.37</v>
      </c>
      <c r="L30" s="102" t="s">
        <v>102</v>
      </c>
      <c r="M30" s="104">
        <v>1.2500000000000001E-2</v>
      </c>
      <c r="N30" s="104">
        <v>3.0099999999999998E-2</v>
      </c>
      <c r="O30" s="103">
        <v>5000</v>
      </c>
      <c r="P30" s="103">
        <v>90.79</v>
      </c>
      <c r="Q30" s="103">
        <v>0</v>
      </c>
      <c r="R30" s="103">
        <v>4.5395000000000003</v>
      </c>
      <c r="S30" s="104">
        <v>0</v>
      </c>
      <c r="T30" s="104">
        <f t="shared" si="0"/>
        <v>3.933532205016716E-4</v>
      </c>
      <c r="U30" s="104">
        <f>R30/'סכום נכסי הקרן'!$C$42</f>
        <v>7.813411663638419E-6</v>
      </c>
    </row>
    <row r="31" spans="2:21" s="99" customFormat="1">
      <c r="B31" s="102" t="s">
        <v>401</v>
      </c>
      <c r="C31" s="102" t="s">
        <v>402</v>
      </c>
      <c r="D31" s="102" t="s">
        <v>100</v>
      </c>
      <c r="E31" s="102" t="s">
        <v>123</v>
      </c>
      <c r="F31" s="102" t="s">
        <v>392</v>
      </c>
      <c r="G31" s="102" t="s">
        <v>393</v>
      </c>
      <c r="H31" s="102" t="s">
        <v>394</v>
      </c>
      <c r="I31" s="102" t="s">
        <v>150</v>
      </c>
      <c r="J31" s="102" t="s">
        <v>237</v>
      </c>
      <c r="K31" s="103">
        <v>11.05</v>
      </c>
      <c r="L31" s="102" t="s">
        <v>102</v>
      </c>
      <c r="M31" s="104">
        <v>3.2000000000000001E-2</v>
      </c>
      <c r="N31" s="104">
        <v>3.04E-2</v>
      </c>
      <c r="O31" s="103">
        <v>64000</v>
      </c>
      <c r="P31" s="103">
        <v>103.2</v>
      </c>
      <c r="Q31" s="103">
        <v>0</v>
      </c>
      <c r="R31" s="103">
        <v>66.048000000000002</v>
      </c>
      <c r="S31" s="104">
        <v>0</v>
      </c>
      <c r="T31" s="104">
        <f t="shared" si="0"/>
        <v>5.7231398849420427E-3</v>
      </c>
      <c r="U31" s="104">
        <f>R31/'סכום נכסי הקרן'!$C$42</f>
        <v>1.1368217062671885E-4</v>
      </c>
    </row>
    <row r="32" spans="2:21" s="99" customFormat="1">
      <c r="B32" s="102" t="s">
        <v>403</v>
      </c>
      <c r="C32" s="102" t="s">
        <v>404</v>
      </c>
      <c r="D32" s="102" t="s">
        <v>100</v>
      </c>
      <c r="E32" s="102" t="s">
        <v>123</v>
      </c>
      <c r="F32" s="102" t="s">
        <v>405</v>
      </c>
      <c r="G32" s="102" t="s">
        <v>375</v>
      </c>
      <c r="H32" s="102" t="s">
        <v>394</v>
      </c>
      <c r="I32" s="102" t="s">
        <v>150</v>
      </c>
      <c r="J32" s="102" t="s">
        <v>406</v>
      </c>
      <c r="K32" s="103">
        <v>6.13</v>
      </c>
      <c r="L32" s="102" t="s">
        <v>102</v>
      </c>
      <c r="M32" s="104">
        <v>2.6499999999999999E-2</v>
      </c>
      <c r="N32" s="104">
        <v>2.3699999999999999E-2</v>
      </c>
      <c r="O32" s="103">
        <v>6671.5</v>
      </c>
      <c r="P32" s="103">
        <v>114.04</v>
      </c>
      <c r="Q32" s="103">
        <v>0</v>
      </c>
      <c r="R32" s="103">
        <v>7.6081785999999996</v>
      </c>
      <c r="S32" s="104">
        <v>0</v>
      </c>
      <c r="T32" s="104">
        <f t="shared" si="0"/>
        <v>6.5925796992221579E-4</v>
      </c>
      <c r="U32" s="104">
        <f>R32/'סכום נכסי הקרן'!$C$42</f>
        <v>1.3095237672052914E-5</v>
      </c>
    </row>
    <row r="33" spans="2:21" s="99" customFormat="1">
      <c r="B33" s="102" t="s">
        <v>407</v>
      </c>
      <c r="C33" s="102" t="s">
        <v>408</v>
      </c>
      <c r="D33" s="102" t="s">
        <v>100</v>
      </c>
      <c r="E33" s="102" t="s">
        <v>123</v>
      </c>
      <c r="F33" s="102" t="s">
        <v>409</v>
      </c>
      <c r="G33" s="102" t="s">
        <v>384</v>
      </c>
      <c r="H33" s="102" t="s">
        <v>394</v>
      </c>
      <c r="I33" s="102" t="s">
        <v>150</v>
      </c>
      <c r="J33" s="102" t="s">
        <v>410</v>
      </c>
      <c r="K33" s="103">
        <v>3.38</v>
      </c>
      <c r="L33" s="102" t="s">
        <v>102</v>
      </c>
      <c r="M33" s="104">
        <v>1.34E-2</v>
      </c>
      <c r="N33" s="104">
        <v>2.53E-2</v>
      </c>
      <c r="O33" s="103">
        <v>6500</v>
      </c>
      <c r="P33" s="103">
        <v>108.45</v>
      </c>
      <c r="Q33" s="103">
        <v>0.61726000000000003</v>
      </c>
      <c r="R33" s="103">
        <v>7.6665099999999997</v>
      </c>
      <c r="S33" s="104">
        <v>0</v>
      </c>
      <c r="T33" s="104">
        <f t="shared" si="0"/>
        <v>6.6431245699047695E-4</v>
      </c>
      <c r="U33" s="104">
        <f>R33/'סכום נכסי הקרן'!$C$42</f>
        <v>1.3195637989514388E-5</v>
      </c>
    </row>
    <row r="34" spans="2:21" s="99" customFormat="1">
      <c r="B34" s="102" t="s">
        <v>411</v>
      </c>
      <c r="C34" s="102" t="s">
        <v>412</v>
      </c>
      <c r="D34" s="102" t="s">
        <v>100</v>
      </c>
      <c r="E34" s="102" t="s">
        <v>123</v>
      </c>
      <c r="F34" s="102" t="s">
        <v>409</v>
      </c>
      <c r="G34" s="102" t="s">
        <v>384</v>
      </c>
      <c r="H34" s="102" t="s">
        <v>394</v>
      </c>
      <c r="I34" s="102" t="s">
        <v>150</v>
      </c>
      <c r="J34" s="102" t="s">
        <v>413</v>
      </c>
      <c r="K34" s="103">
        <v>6.16</v>
      </c>
      <c r="L34" s="102" t="s">
        <v>102</v>
      </c>
      <c r="M34" s="104">
        <v>2.4799999999999999E-2</v>
      </c>
      <c r="N34" s="104">
        <v>2.8500000000000001E-2</v>
      </c>
      <c r="O34" s="103">
        <v>5000</v>
      </c>
      <c r="P34" s="103">
        <v>109.05</v>
      </c>
      <c r="Q34" s="103">
        <v>0</v>
      </c>
      <c r="R34" s="103">
        <v>5.4524999999999997</v>
      </c>
      <c r="S34" s="104">
        <v>0</v>
      </c>
      <c r="T34" s="104">
        <f t="shared" si="0"/>
        <v>4.724657858322203E-4</v>
      </c>
      <c r="U34" s="104">
        <f>R34/'סכום נכסי הקרן'!$C$42</f>
        <v>9.3848721436256126E-6</v>
      </c>
    </row>
    <row r="35" spans="2:21" s="99" customFormat="1">
      <c r="B35" s="102" t="s">
        <v>414</v>
      </c>
      <c r="C35" s="102" t="s">
        <v>415</v>
      </c>
      <c r="D35" s="102" t="s">
        <v>100</v>
      </c>
      <c r="E35" s="102" t="s">
        <v>123</v>
      </c>
      <c r="F35" s="102" t="s">
        <v>416</v>
      </c>
      <c r="G35" s="102" t="s">
        <v>375</v>
      </c>
      <c r="H35" s="102" t="s">
        <v>417</v>
      </c>
      <c r="I35" s="102" t="s">
        <v>207</v>
      </c>
      <c r="J35" s="102" t="s">
        <v>385</v>
      </c>
      <c r="K35" s="103">
        <v>3.87</v>
      </c>
      <c r="L35" s="102" t="s">
        <v>102</v>
      </c>
      <c r="M35" s="104">
        <v>7.0000000000000001E-3</v>
      </c>
      <c r="N35" s="104">
        <v>1.8599999999999998E-2</v>
      </c>
      <c r="O35" s="103">
        <v>35000</v>
      </c>
      <c r="P35" s="103">
        <v>105.44</v>
      </c>
      <c r="Q35" s="103">
        <v>0</v>
      </c>
      <c r="R35" s="103">
        <v>36.904000000000003</v>
      </c>
      <c r="S35" s="104">
        <v>4.0000000000000002E-4</v>
      </c>
      <c r="T35" s="104">
        <f t="shared" si="0"/>
        <v>3.1977766823204513E-3</v>
      </c>
      <c r="U35" s="104">
        <f>R35/'סכום נכסי הקרן'!$C$42</f>
        <v>6.3519362051968768E-5</v>
      </c>
    </row>
    <row r="36" spans="2:21" s="99" customFormat="1">
      <c r="B36" s="102" t="s">
        <v>418</v>
      </c>
      <c r="C36" s="102" t="s">
        <v>419</v>
      </c>
      <c r="D36" s="102" t="s">
        <v>100</v>
      </c>
      <c r="E36" s="102" t="s">
        <v>123</v>
      </c>
      <c r="F36" s="102" t="s">
        <v>420</v>
      </c>
      <c r="G36" s="102" t="s">
        <v>384</v>
      </c>
      <c r="H36" s="102" t="s">
        <v>421</v>
      </c>
      <c r="I36" s="102" t="s">
        <v>207</v>
      </c>
      <c r="J36" s="102" t="s">
        <v>422</v>
      </c>
      <c r="K36" s="103">
        <v>3.62</v>
      </c>
      <c r="L36" s="102" t="s">
        <v>102</v>
      </c>
      <c r="M36" s="104">
        <v>1.8200000000000001E-2</v>
      </c>
      <c r="N36" s="104">
        <v>2.4199999999999999E-2</v>
      </c>
      <c r="O36" s="103">
        <v>14000.5</v>
      </c>
      <c r="P36" s="103">
        <v>109.37</v>
      </c>
      <c r="Q36" s="103">
        <v>0</v>
      </c>
      <c r="R36" s="103">
        <v>15.312346850000001</v>
      </c>
      <c r="S36" s="104">
        <v>0</v>
      </c>
      <c r="T36" s="104">
        <f t="shared" si="0"/>
        <v>1.3268335602789132E-3</v>
      </c>
      <c r="U36" s="104">
        <f>R36/'סכום נכסי הקרן'!$C$42</f>
        <v>2.6355693242750742E-5</v>
      </c>
    </row>
    <row r="37" spans="2:21" s="99" customFormat="1">
      <c r="B37" s="102" t="s">
        <v>423</v>
      </c>
      <c r="C37" s="102" t="s">
        <v>424</v>
      </c>
      <c r="D37" s="102" t="s">
        <v>100</v>
      </c>
      <c r="E37" s="102" t="s">
        <v>123</v>
      </c>
      <c r="F37" s="102" t="s">
        <v>420</v>
      </c>
      <c r="G37" s="102" t="s">
        <v>384</v>
      </c>
      <c r="H37" s="102" t="s">
        <v>421</v>
      </c>
      <c r="I37" s="102" t="s">
        <v>207</v>
      </c>
      <c r="J37" s="102" t="s">
        <v>425</v>
      </c>
      <c r="K37" s="103">
        <v>2.02</v>
      </c>
      <c r="L37" s="102" t="s">
        <v>102</v>
      </c>
      <c r="M37" s="104">
        <v>1.34E-2</v>
      </c>
      <c r="N37" s="104">
        <v>2.1299999999999999E-2</v>
      </c>
      <c r="O37" s="103">
        <v>25000</v>
      </c>
      <c r="P37" s="103">
        <v>110.98</v>
      </c>
      <c r="Q37" s="103">
        <v>0</v>
      </c>
      <c r="R37" s="103">
        <v>27.745000000000001</v>
      </c>
      <c r="S37" s="104">
        <v>0</v>
      </c>
      <c r="T37" s="104">
        <f t="shared" si="0"/>
        <v>2.4041381435882538E-3</v>
      </c>
      <c r="U37" s="104">
        <f>R37/'סכום נכסי הקרן'!$C$42</f>
        <v>4.7754842297091731E-5</v>
      </c>
    </row>
    <row r="38" spans="2:21" s="99" customFormat="1">
      <c r="B38" s="102" t="s">
        <v>426</v>
      </c>
      <c r="C38" s="102" t="s">
        <v>427</v>
      </c>
      <c r="D38" s="102" t="s">
        <v>100</v>
      </c>
      <c r="E38" s="102" t="s">
        <v>123</v>
      </c>
      <c r="F38" s="102" t="s">
        <v>420</v>
      </c>
      <c r="G38" s="102" t="s">
        <v>384</v>
      </c>
      <c r="H38" s="102" t="s">
        <v>421</v>
      </c>
      <c r="I38" s="102" t="s">
        <v>207</v>
      </c>
      <c r="J38" s="102" t="s">
        <v>428</v>
      </c>
      <c r="K38" s="103">
        <v>4.0999999999999996</v>
      </c>
      <c r="L38" s="102" t="s">
        <v>102</v>
      </c>
      <c r="M38" s="104">
        <v>6.8999999999999999E-3</v>
      </c>
      <c r="N38" s="104">
        <v>2.5700000000000001E-2</v>
      </c>
      <c r="O38" s="103">
        <v>3826.73</v>
      </c>
      <c r="P38" s="103">
        <v>103.48</v>
      </c>
      <c r="Q38" s="103">
        <v>0</v>
      </c>
      <c r="R38" s="103">
        <v>3.9599002040000002</v>
      </c>
      <c r="S38" s="104">
        <v>0</v>
      </c>
      <c r="T38" s="104">
        <f t="shared" si="0"/>
        <v>3.4313019013297195E-4</v>
      </c>
      <c r="U38" s="104">
        <f>R38/'סכום נכסי הקרן'!$C$42</f>
        <v>6.815801396800915E-6</v>
      </c>
    </row>
    <row r="39" spans="2:21" s="99" customFormat="1">
      <c r="B39" s="102" t="s">
        <v>429</v>
      </c>
      <c r="C39" s="102" t="s">
        <v>430</v>
      </c>
      <c r="D39" s="102" t="s">
        <v>100</v>
      </c>
      <c r="E39" s="102" t="s">
        <v>123</v>
      </c>
      <c r="F39" s="102" t="s">
        <v>420</v>
      </c>
      <c r="G39" s="102" t="s">
        <v>384</v>
      </c>
      <c r="H39" s="102" t="s">
        <v>421</v>
      </c>
      <c r="I39" s="102" t="s">
        <v>207</v>
      </c>
      <c r="J39" s="102" t="s">
        <v>431</v>
      </c>
      <c r="K39" s="103">
        <v>1.87</v>
      </c>
      <c r="L39" s="102" t="s">
        <v>102</v>
      </c>
      <c r="M39" s="104">
        <v>2E-3</v>
      </c>
      <c r="N39" s="104">
        <v>2.0299999999999999E-2</v>
      </c>
      <c r="O39" s="103">
        <v>18136.36</v>
      </c>
      <c r="P39" s="103">
        <v>106.67</v>
      </c>
      <c r="Q39" s="103">
        <v>0</v>
      </c>
      <c r="R39" s="103">
        <v>19.346055212</v>
      </c>
      <c r="S39" s="104">
        <v>1E-4</v>
      </c>
      <c r="T39" s="104">
        <f t="shared" si="0"/>
        <v>1.676359317467419E-3</v>
      </c>
      <c r="U39" s="104">
        <f>R39/'סכום נכסי הקרן'!$C$42</f>
        <v>3.3298533635606039E-5</v>
      </c>
    </row>
    <row r="40" spans="2:21" s="99" customFormat="1">
      <c r="B40" s="102" t="s">
        <v>432</v>
      </c>
      <c r="C40" s="102" t="s">
        <v>433</v>
      </c>
      <c r="D40" s="102" t="s">
        <v>100</v>
      </c>
      <c r="E40" s="102" t="s">
        <v>123</v>
      </c>
      <c r="F40" s="102" t="s">
        <v>420</v>
      </c>
      <c r="G40" s="102" t="s">
        <v>384</v>
      </c>
      <c r="H40" s="102" t="s">
        <v>421</v>
      </c>
      <c r="I40" s="102" t="s">
        <v>207</v>
      </c>
      <c r="J40" s="102" t="s">
        <v>434</v>
      </c>
      <c r="K40" s="103">
        <v>4.12</v>
      </c>
      <c r="L40" s="102" t="s">
        <v>102</v>
      </c>
      <c r="M40" s="104">
        <v>6.8999999999999999E-3</v>
      </c>
      <c r="N40" s="104">
        <v>2.3400000000000001E-2</v>
      </c>
      <c r="O40" s="103">
        <v>10000.35</v>
      </c>
      <c r="P40" s="103">
        <v>104.43</v>
      </c>
      <c r="Q40" s="103">
        <v>0</v>
      </c>
      <c r="R40" s="103">
        <v>10.443365504999999</v>
      </c>
      <c r="S40" s="104">
        <v>1E-4</v>
      </c>
      <c r="T40" s="104">
        <f t="shared" si="0"/>
        <v>9.0493037873506227E-4</v>
      </c>
      <c r="U40" s="104">
        <f>R40/'סכום נכסי הקרן'!$C$42</f>
        <v>1.797517652701974E-5</v>
      </c>
    </row>
    <row r="41" spans="2:21" s="99" customFormat="1">
      <c r="B41" s="102" t="s">
        <v>435</v>
      </c>
      <c r="C41" s="102" t="s">
        <v>436</v>
      </c>
      <c r="D41" s="102" t="s">
        <v>100</v>
      </c>
      <c r="E41" s="102" t="s">
        <v>123</v>
      </c>
      <c r="F41" s="102" t="s">
        <v>437</v>
      </c>
      <c r="G41" s="102" t="s">
        <v>384</v>
      </c>
      <c r="H41" s="102" t="s">
        <v>421</v>
      </c>
      <c r="I41" s="102" t="s">
        <v>207</v>
      </c>
      <c r="J41" s="102" t="s">
        <v>438</v>
      </c>
      <c r="K41" s="103">
        <v>1.21</v>
      </c>
      <c r="L41" s="102" t="s">
        <v>102</v>
      </c>
      <c r="M41" s="104">
        <v>4.7500000000000001E-2</v>
      </c>
      <c r="N41" s="104">
        <v>2.47E-2</v>
      </c>
      <c r="O41" s="103">
        <v>3000</v>
      </c>
      <c r="P41" s="103">
        <v>140.54</v>
      </c>
      <c r="Q41" s="103">
        <v>0</v>
      </c>
      <c r="R41" s="103">
        <v>4.2161999999999997</v>
      </c>
      <c r="S41" s="104">
        <v>0</v>
      </c>
      <c r="T41" s="104">
        <f t="shared" si="0"/>
        <v>3.6533888055493945E-4</v>
      </c>
      <c r="U41" s="104">
        <f>R41/'סכום נכסי הקרן'!$C$42</f>
        <v>7.2569459755991398E-6</v>
      </c>
    </row>
    <row r="42" spans="2:21" s="99" customFormat="1">
      <c r="B42" s="102" t="s">
        <v>439</v>
      </c>
      <c r="C42" s="102" t="s">
        <v>440</v>
      </c>
      <c r="D42" s="102" t="s">
        <v>100</v>
      </c>
      <c r="E42" s="102" t="s">
        <v>123</v>
      </c>
      <c r="F42" s="102" t="s">
        <v>441</v>
      </c>
      <c r="G42" s="102" t="s">
        <v>384</v>
      </c>
      <c r="H42" s="102" t="s">
        <v>421</v>
      </c>
      <c r="I42" s="102" t="s">
        <v>207</v>
      </c>
      <c r="J42" s="102" t="s">
        <v>365</v>
      </c>
      <c r="K42" s="103">
        <v>5.48</v>
      </c>
      <c r="L42" s="102" t="s">
        <v>102</v>
      </c>
      <c r="M42" s="104">
        <v>8.3999999999999995E-3</v>
      </c>
      <c r="N42" s="104">
        <v>2.5499999999999998E-2</v>
      </c>
      <c r="O42" s="103">
        <v>28043.96</v>
      </c>
      <c r="P42" s="103">
        <v>100.94</v>
      </c>
      <c r="Q42" s="103">
        <v>0</v>
      </c>
      <c r="R42" s="103">
        <v>28.307573223999999</v>
      </c>
      <c r="S42" s="104">
        <v>0</v>
      </c>
      <c r="T42" s="104">
        <f t="shared" si="0"/>
        <v>2.4528858006933108E-3</v>
      </c>
      <c r="U42" s="104">
        <f>R42/'סכום נכסי הקרן'!$C$42</f>
        <v>4.872314633719576E-5</v>
      </c>
    </row>
    <row r="43" spans="2:21" s="99" customFormat="1">
      <c r="B43" s="102" t="s">
        <v>442</v>
      </c>
      <c r="C43" s="102" t="s">
        <v>443</v>
      </c>
      <c r="D43" s="102" t="s">
        <v>100</v>
      </c>
      <c r="E43" s="102" t="s">
        <v>123</v>
      </c>
      <c r="F43" s="102" t="s">
        <v>444</v>
      </c>
      <c r="G43" s="102" t="s">
        <v>384</v>
      </c>
      <c r="H43" s="102" t="s">
        <v>421</v>
      </c>
      <c r="I43" s="102" t="s">
        <v>207</v>
      </c>
      <c r="J43" s="102" t="s">
        <v>251</v>
      </c>
      <c r="K43" s="103">
        <v>2.4700000000000002</v>
      </c>
      <c r="L43" s="102" t="s">
        <v>102</v>
      </c>
      <c r="M43" s="104">
        <v>2.4E-2</v>
      </c>
      <c r="N43" s="104">
        <v>2.2800000000000001E-2</v>
      </c>
      <c r="O43" s="103">
        <v>24000.09</v>
      </c>
      <c r="P43" s="103">
        <v>112.98</v>
      </c>
      <c r="Q43" s="103">
        <v>0</v>
      </c>
      <c r="R43" s="103">
        <v>27.115301681999998</v>
      </c>
      <c r="S43" s="104">
        <v>0</v>
      </c>
      <c r="T43" s="104">
        <f t="shared" si="0"/>
        <v>2.3495740150873646E-3</v>
      </c>
      <c r="U43" s="104">
        <f>R43/'סכום נכסי הקרן'!$C$42</f>
        <v>4.6671002186411101E-5</v>
      </c>
    </row>
    <row r="44" spans="2:21" s="99" customFormat="1">
      <c r="B44" s="102" t="s">
        <v>445</v>
      </c>
      <c r="C44" s="102" t="s">
        <v>446</v>
      </c>
      <c r="D44" s="102" t="s">
        <v>100</v>
      </c>
      <c r="E44" s="102" t="s">
        <v>123</v>
      </c>
      <c r="F44" s="102" t="s">
        <v>447</v>
      </c>
      <c r="G44" s="102" t="s">
        <v>384</v>
      </c>
      <c r="H44" s="102" t="s">
        <v>421</v>
      </c>
      <c r="I44" s="102" t="s">
        <v>207</v>
      </c>
      <c r="J44" s="102" t="s">
        <v>431</v>
      </c>
      <c r="K44" s="103">
        <v>2.21</v>
      </c>
      <c r="L44" s="102" t="s">
        <v>102</v>
      </c>
      <c r="M44" s="104">
        <v>2.1499999999999998E-2</v>
      </c>
      <c r="N44" s="104">
        <v>2.2499999999999999E-2</v>
      </c>
      <c r="O44" s="103">
        <v>39000.29</v>
      </c>
      <c r="P44" s="103">
        <v>113.66</v>
      </c>
      <c r="Q44" s="103">
        <v>0</v>
      </c>
      <c r="R44" s="103">
        <v>44.327729613999999</v>
      </c>
      <c r="S44" s="104">
        <v>0</v>
      </c>
      <c r="T44" s="104">
        <f t="shared" si="0"/>
        <v>3.841051922280916E-3</v>
      </c>
      <c r="U44" s="104">
        <f>R44/'סכום נכסי הקרן'!$C$42</f>
        <v>7.6297125143438192E-5</v>
      </c>
    </row>
    <row r="45" spans="2:21" s="99" customFormat="1">
      <c r="B45" s="102" t="s">
        <v>448</v>
      </c>
      <c r="C45" s="102" t="s">
        <v>449</v>
      </c>
      <c r="D45" s="102" t="s">
        <v>100</v>
      </c>
      <c r="E45" s="102" t="s">
        <v>123</v>
      </c>
      <c r="F45" s="102" t="s">
        <v>447</v>
      </c>
      <c r="G45" s="102" t="s">
        <v>384</v>
      </c>
      <c r="H45" s="102" t="s">
        <v>421</v>
      </c>
      <c r="I45" s="102" t="s">
        <v>207</v>
      </c>
      <c r="J45" s="102" t="s">
        <v>428</v>
      </c>
      <c r="K45" s="103">
        <v>5.01</v>
      </c>
      <c r="L45" s="102" t="s">
        <v>102</v>
      </c>
      <c r="M45" s="104">
        <v>1.43E-2</v>
      </c>
      <c r="N45" s="104">
        <v>2.69E-2</v>
      </c>
      <c r="O45" s="103">
        <v>7832.38</v>
      </c>
      <c r="P45" s="103">
        <v>104.73</v>
      </c>
      <c r="Q45" s="103">
        <v>0.15689</v>
      </c>
      <c r="R45" s="103">
        <v>8.3597415739999992</v>
      </c>
      <c r="S45" s="104">
        <v>0</v>
      </c>
      <c r="T45" s="104">
        <f t="shared" si="0"/>
        <v>7.2438181973666978E-4</v>
      </c>
      <c r="U45" s="104">
        <f>R45/'סכום נכסי הקרן'!$C$42</f>
        <v>1.4388831880007618E-5</v>
      </c>
    </row>
    <row r="46" spans="2:21" s="99" customFormat="1">
      <c r="B46" s="102" t="s">
        <v>450</v>
      </c>
      <c r="C46" s="102" t="s">
        <v>451</v>
      </c>
      <c r="D46" s="102" t="s">
        <v>100</v>
      </c>
      <c r="E46" s="102" t="s">
        <v>123</v>
      </c>
      <c r="F46" s="102" t="s">
        <v>447</v>
      </c>
      <c r="G46" s="102" t="s">
        <v>384</v>
      </c>
      <c r="H46" s="102" t="s">
        <v>421</v>
      </c>
      <c r="I46" s="102" t="s">
        <v>207</v>
      </c>
      <c r="J46" s="102" t="s">
        <v>315</v>
      </c>
      <c r="K46" s="103">
        <v>3.02</v>
      </c>
      <c r="L46" s="102" t="s">
        <v>102</v>
      </c>
      <c r="M46" s="104">
        <v>2.35E-2</v>
      </c>
      <c r="N46" s="104">
        <v>2.2700000000000001E-2</v>
      </c>
      <c r="O46" s="103">
        <v>26000.13</v>
      </c>
      <c r="P46" s="103">
        <v>113.73</v>
      </c>
      <c r="Q46" s="103">
        <v>0</v>
      </c>
      <c r="R46" s="103">
        <v>29.569947848999998</v>
      </c>
      <c r="S46" s="104">
        <v>0</v>
      </c>
      <c r="T46" s="104">
        <f t="shared" si="0"/>
        <v>2.5622721040798823E-3</v>
      </c>
      <c r="U46" s="104">
        <f>R46/'סכום נכסי הקרן'!$C$42</f>
        <v>5.0895952289141165E-5</v>
      </c>
    </row>
    <row r="47" spans="2:21" s="99" customFormat="1">
      <c r="B47" s="102" t="s">
        <v>452</v>
      </c>
      <c r="C47" s="102" t="s">
        <v>453</v>
      </c>
      <c r="D47" s="102" t="s">
        <v>100</v>
      </c>
      <c r="E47" s="102" t="s">
        <v>123</v>
      </c>
      <c r="F47" s="102" t="s">
        <v>447</v>
      </c>
      <c r="G47" s="102" t="s">
        <v>384</v>
      </c>
      <c r="H47" s="102" t="s">
        <v>421</v>
      </c>
      <c r="I47" s="102" t="s">
        <v>207</v>
      </c>
      <c r="J47" s="102" t="s">
        <v>454</v>
      </c>
      <c r="K47" s="103">
        <v>1.5</v>
      </c>
      <c r="L47" s="102" t="s">
        <v>102</v>
      </c>
      <c r="M47" s="104">
        <v>1.7600000000000001E-2</v>
      </c>
      <c r="N47" s="104">
        <v>2.12E-2</v>
      </c>
      <c r="O47" s="103">
        <v>48352.61</v>
      </c>
      <c r="P47" s="103">
        <v>112.57</v>
      </c>
      <c r="Q47" s="103">
        <v>1.1470199999999999</v>
      </c>
      <c r="R47" s="103">
        <v>55.577553076999997</v>
      </c>
      <c r="S47" s="104">
        <v>0</v>
      </c>
      <c r="T47" s="104">
        <f t="shared" si="0"/>
        <v>4.815862868254331E-3</v>
      </c>
      <c r="U47" s="104">
        <f>R47/'סכום נכסי הקרן'!$C$42</f>
        <v>9.5660381418287256E-5</v>
      </c>
    </row>
    <row r="48" spans="2:21" s="99" customFormat="1">
      <c r="B48" s="102" t="s">
        <v>455</v>
      </c>
      <c r="C48" s="102" t="s">
        <v>456</v>
      </c>
      <c r="D48" s="102" t="s">
        <v>100</v>
      </c>
      <c r="E48" s="102" t="s">
        <v>123</v>
      </c>
      <c r="F48" s="102" t="s">
        <v>457</v>
      </c>
      <c r="G48" s="102" t="s">
        <v>384</v>
      </c>
      <c r="H48" s="102" t="s">
        <v>421</v>
      </c>
      <c r="I48" s="102" t="s">
        <v>207</v>
      </c>
      <c r="J48" s="102" t="s">
        <v>431</v>
      </c>
      <c r="K48" s="103">
        <v>1.9</v>
      </c>
      <c r="L48" s="102" t="s">
        <v>102</v>
      </c>
      <c r="M48" s="104">
        <v>1.6E-2</v>
      </c>
      <c r="N48" s="104">
        <v>2.0799999999999999E-2</v>
      </c>
      <c r="O48" s="103">
        <v>30000.22</v>
      </c>
      <c r="P48" s="103">
        <v>112.12</v>
      </c>
      <c r="Q48" s="103">
        <v>0</v>
      </c>
      <c r="R48" s="103">
        <v>33.636246663999998</v>
      </c>
      <c r="S48" s="104">
        <v>1E-4</v>
      </c>
      <c r="T48" s="104">
        <f t="shared" si="0"/>
        <v>2.9146218638336835E-3</v>
      </c>
      <c r="U48" s="104">
        <f>R48/'סכום נכסי הקרן'!$C$42</f>
        <v>5.7894887543896116E-5</v>
      </c>
    </row>
    <row r="49" spans="2:21" s="99" customFormat="1">
      <c r="B49" s="102" t="s">
        <v>458</v>
      </c>
      <c r="C49" s="102">
        <v>1157569</v>
      </c>
      <c r="D49" s="102" t="s">
        <v>100</v>
      </c>
      <c r="E49" s="102" t="s">
        <v>123</v>
      </c>
      <c r="F49" s="102" t="s">
        <v>457</v>
      </c>
      <c r="G49" s="102" t="s">
        <v>384</v>
      </c>
      <c r="H49" s="102" t="s">
        <v>421</v>
      </c>
      <c r="I49" s="102" t="s">
        <v>207</v>
      </c>
      <c r="J49" s="102" t="s">
        <v>254</v>
      </c>
      <c r="K49" s="103">
        <v>0</v>
      </c>
      <c r="L49" s="102" t="s">
        <v>102</v>
      </c>
      <c r="M49" s="104">
        <v>0</v>
      </c>
      <c r="N49" s="104">
        <v>0</v>
      </c>
      <c r="O49" s="103">
        <v>63363.7</v>
      </c>
      <c r="P49" s="103">
        <f>R49*1000/O49*100</f>
        <v>108.25</v>
      </c>
      <c r="Q49" s="103">
        <v>0</v>
      </c>
      <c r="R49" s="103">
        <f>68591.20525/1000</f>
        <v>68.591205250000002</v>
      </c>
      <c r="S49" s="104">
        <v>0</v>
      </c>
      <c r="T49" s="104">
        <f t="shared" si="0"/>
        <v>5.9435117266612323E-3</v>
      </c>
      <c r="U49" s="104">
        <f>R49/'סכום נכסי הקרן'!$C$42</f>
        <v>1.1805954909645703E-4</v>
      </c>
    </row>
    <row r="50" spans="2:21" s="99" customFormat="1">
      <c r="B50" s="102" t="s">
        <v>458</v>
      </c>
      <c r="C50" s="102">
        <v>11575690</v>
      </c>
      <c r="D50" s="102" t="s">
        <v>100</v>
      </c>
      <c r="E50" s="102" t="s">
        <v>123</v>
      </c>
      <c r="F50" s="102" t="s">
        <v>457</v>
      </c>
      <c r="G50" s="102" t="s">
        <v>384</v>
      </c>
      <c r="H50" s="102" t="s">
        <v>421</v>
      </c>
      <c r="I50" s="102" t="s">
        <v>207</v>
      </c>
      <c r="J50" s="102" t="s">
        <v>254</v>
      </c>
      <c r="K50" s="103">
        <v>2.97</v>
      </c>
      <c r="L50" s="102" t="s">
        <v>102</v>
      </c>
      <c r="M50" s="104">
        <v>1.4200000000000001E-2</v>
      </c>
      <c r="N50" s="104">
        <v>2.5899999999999999E-2</v>
      </c>
      <c r="O50" s="103">
        <v>37322</v>
      </c>
      <c r="P50" s="103">
        <f>R50*1000/O50*100</f>
        <v>107.26747105312711</v>
      </c>
      <c r="Q50" s="103">
        <v>0</v>
      </c>
      <c r="R50" s="103">
        <f>40034.3655464481/1000</f>
        <v>40.0343655464481</v>
      </c>
      <c r="S50" s="104">
        <v>1E-4</v>
      </c>
      <c r="T50" s="104">
        <f t="shared" si="0"/>
        <v>3.4690266810081557E-3</v>
      </c>
      <c r="U50" s="104">
        <f>R50/'סכום נכסי הקרן'!$C$42</f>
        <v>6.8907363962326609E-5</v>
      </c>
    </row>
    <row r="51" spans="2:21" s="99" customFormat="1">
      <c r="B51" s="102" t="s">
        <v>459</v>
      </c>
      <c r="C51" s="102" t="s">
        <v>460</v>
      </c>
      <c r="D51" s="102" t="s">
        <v>100</v>
      </c>
      <c r="E51" s="102" t="s">
        <v>123</v>
      </c>
      <c r="F51" s="102" t="s">
        <v>461</v>
      </c>
      <c r="G51" s="102" t="s">
        <v>384</v>
      </c>
      <c r="H51" s="102" t="s">
        <v>421</v>
      </c>
      <c r="I51" s="102" t="s">
        <v>207</v>
      </c>
      <c r="J51" s="102" t="s">
        <v>376</v>
      </c>
      <c r="K51" s="103">
        <v>2.68</v>
      </c>
      <c r="L51" s="102" t="s">
        <v>102</v>
      </c>
      <c r="M51" s="104">
        <v>0.04</v>
      </c>
      <c r="N51" s="104">
        <v>2.3900000000000001E-2</v>
      </c>
      <c r="O51" s="103">
        <v>3000.97</v>
      </c>
      <c r="P51" s="103">
        <v>118.24</v>
      </c>
      <c r="Q51" s="103">
        <v>0</v>
      </c>
      <c r="R51" s="103">
        <v>3.548346928</v>
      </c>
      <c r="S51" s="104">
        <v>0</v>
      </c>
      <c r="T51" s="104">
        <f t="shared" si="0"/>
        <v>3.0746859600969551E-4</v>
      </c>
      <c r="U51" s="104">
        <f>R51/'סכום נכסי הקרן'!$C$42</f>
        <v>6.1074336983964642E-6</v>
      </c>
    </row>
    <row r="52" spans="2:21" s="99" customFormat="1">
      <c r="B52" s="102" t="s">
        <v>462</v>
      </c>
      <c r="C52" s="102" t="s">
        <v>463</v>
      </c>
      <c r="D52" s="102" t="s">
        <v>100</v>
      </c>
      <c r="E52" s="102" t="s">
        <v>123</v>
      </c>
      <c r="F52" s="102" t="s">
        <v>461</v>
      </c>
      <c r="G52" s="102" t="s">
        <v>384</v>
      </c>
      <c r="H52" s="102" t="s">
        <v>421</v>
      </c>
      <c r="I52" s="102" t="s">
        <v>207</v>
      </c>
      <c r="J52" s="102" t="s">
        <v>344</v>
      </c>
      <c r="K52" s="103">
        <v>0.71</v>
      </c>
      <c r="L52" s="102" t="s">
        <v>102</v>
      </c>
      <c r="M52" s="104">
        <v>0.04</v>
      </c>
      <c r="N52" s="104">
        <v>2.58E-2</v>
      </c>
      <c r="O52" s="103">
        <v>41000.21</v>
      </c>
      <c r="P52" s="103">
        <v>113.55</v>
      </c>
      <c r="Q52" s="103">
        <v>0</v>
      </c>
      <c r="R52" s="103">
        <v>46.555738454999997</v>
      </c>
      <c r="S52" s="104">
        <v>5.0000000000000001E-4</v>
      </c>
      <c r="T52" s="104">
        <f t="shared" si="0"/>
        <v>4.0341116101129558E-3</v>
      </c>
      <c r="U52" s="104">
        <f>R52/'סכום נכסי הקרן'!$C$42</f>
        <v>8.0131985869280007E-5</v>
      </c>
    </row>
    <row r="53" spans="2:21" s="99" customFormat="1">
      <c r="B53" s="102" t="s">
        <v>464</v>
      </c>
      <c r="C53" s="102" t="s">
        <v>465</v>
      </c>
      <c r="D53" s="102" t="s">
        <v>100</v>
      </c>
      <c r="E53" s="102" t="s">
        <v>123</v>
      </c>
      <c r="F53" s="102" t="s">
        <v>466</v>
      </c>
      <c r="G53" s="102" t="s">
        <v>375</v>
      </c>
      <c r="H53" s="102" t="s">
        <v>421</v>
      </c>
      <c r="I53" s="102" t="s">
        <v>207</v>
      </c>
      <c r="J53" s="102" t="s">
        <v>467</v>
      </c>
      <c r="K53" s="103">
        <v>1.33</v>
      </c>
      <c r="L53" s="102" t="s">
        <v>102</v>
      </c>
      <c r="M53" s="104">
        <v>1.7999999999999999E-2</v>
      </c>
      <c r="N53" s="104">
        <v>2.0799999999999999E-2</v>
      </c>
      <c r="O53" s="103">
        <v>27691.08</v>
      </c>
      <c r="P53" s="103">
        <v>111.63</v>
      </c>
      <c r="Q53" s="103">
        <v>0</v>
      </c>
      <c r="R53" s="103">
        <v>30.911552604000001</v>
      </c>
      <c r="S53" s="104">
        <v>0</v>
      </c>
      <c r="T53" s="104">
        <f t="shared" si="0"/>
        <v>2.6785237950193263E-3</v>
      </c>
      <c r="U53" s="104">
        <f>R53/'סכום נכסי הקרן'!$C$42</f>
        <v>5.3205129564327816E-5</v>
      </c>
    </row>
    <row r="54" spans="2:21" s="99" customFormat="1">
      <c r="B54" s="102" t="s">
        <v>468</v>
      </c>
      <c r="C54" s="102" t="s">
        <v>469</v>
      </c>
      <c r="D54" s="102" t="s">
        <v>100</v>
      </c>
      <c r="E54" s="102" t="s">
        <v>123</v>
      </c>
      <c r="F54" s="102" t="s">
        <v>470</v>
      </c>
      <c r="G54" s="102" t="s">
        <v>471</v>
      </c>
      <c r="H54" s="102" t="s">
        <v>472</v>
      </c>
      <c r="I54" s="102" t="s">
        <v>207</v>
      </c>
      <c r="J54" s="102" t="s">
        <v>473</v>
      </c>
      <c r="K54" s="103">
        <v>3.4</v>
      </c>
      <c r="L54" s="102" t="s">
        <v>102</v>
      </c>
      <c r="M54" s="104">
        <v>2.1999999999999999E-2</v>
      </c>
      <c r="N54" s="104">
        <v>2.8199999999999999E-2</v>
      </c>
      <c r="O54" s="103">
        <v>18125</v>
      </c>
      <c r="P54" s="103">
        <v>101.61</v>
      </c>
      <c r="Q54" s="103">
        <v>0</v>
      </c>
      <c r="R54" s="103">
        <v>18.416812499999999</v>
      </c>
      <c r="S54" s="104">
        <v>0</v>
      </c>
      <c r="T54" s="104">
        <f t="shared" si="0"/>
        <v>1.5958393012997997E-3</v>
      </c>
      <c r="U54" s="104">
        <f>R54/'סכום נכסי הקרן'!$C$42</f>
        <v>3.1699116112907107E-5</v>
      </c>
    </row>
    <row r="55" spans="2:21" s="99" customFormat="1">
      <c r="B55" s="102" t="s">
        <v>474</v>
      </c>
      <c r="C55" s="102" t="s">
        <v>475</v>
      </c>
      <c r="D55" s="102" t="s">
        <v>100</v>
      </c>
      <c r="E55" s="102" t="s">
        <v>123</v>
      </c>
      <c r="F55" s="102" t="s">
        <v>470</v>
      </c>
      <c r="G55" s="102" t="s">
        <v>471</v>
      </c>
      <c r="H55" s="102" t="s">
        <v>472</v>
      </c>
      <c r="I55" s="102" t="s">
        <v>207</v>
      </c>
      <c r="J55" s="102" t="s">
        <v>476</v>
      </c>
      <c r="K55" s="103">
        <v>1.82</v>
      </c>
      <c r="L55" s="102" t="s">
        <v>102</v>
      </c>
      <c r="M55" s="104">
        <v>1.0500000000000001E-2</v>
      </c>
      <c r="N55" s="104">
        <v>2.7400000000000001E-2</v>
      </c>
      <c r="O55" s="103">
        <v>23934</v>
      </c>
      <c r="P55" s="103">
        <v>107.42</v>
      </c>
      <c r="Q55" s="103">
        <v>0</v>
      </c>
      <c r="R55" s="103">
        <v>25.709902799999998</v>
      </c>
      <c r="S55" s="104">
        <v>1E-4</v>
      </c>
      <c r="T55" s="104">
        <f t="shared" si="0"/>
        <v>2.2277944851117836E-3</v>
      </c>
      <c r="U55" s="104">
        <f>R55/'סכום נכסי הקרן'!$C$42</f>
        <v>4.4252022118852298E-5</v>
      </c>
    </row>
    <row r="56" spans="2:21" s="99" customFormat="1">
      <c r="B56" s="102" t="s">
        <v>477</v>
      </c>
      <c r="C56" s="102" t="s">
        <v>478</v>
      </c>
      <c r="D56" s="102" t="s">
        <v>100</v>
      </c>
      <c r="E56" s="102" t="s">
        <v>123</v>
      </c>
      <c r="F56" s="102" t="s">
        <v>479</v>
      </c>
      <c r="G56" s="102" t="s">
        <v>343</v>
      </c>
      <c r="H56" s="102" t="s">
        <v>472</v>
      </c>
      <c r="I56" s="102" t="s">
        <v>207</v>
      </c>
      <c r="J56" s="102" t="s">
        <v>312</v>
      </c>
      <c r="K56" s="103">
        <v>5.26</v>
      </c>
      <c r="L56" s="102" t="s">
        <v>102</v>
      </c>
      <c r="M56" s="104">
        <v>2.5899999999999999E-2</v>
      </c>
      <c r="N56" s="104">
        <v>2.3699999999999999E-2</v>
      </c>
      <c r="O56" s="103">
        <v>20000</v>
      </c>
      <c r="P56" s="103">
        <v>101</v>
      </c>
      <c r="Q56" s="103">
        <v>0</v>
      </c>
      <c r="R56" s="103">
        <v>20.2</v>
      </c>
      <c r="S56" s="104">
        <v>0</v>
      </c>
      <c r="T56" s="104">
        <f t="shared" si="0"/>
        <v>1.7503546765356901E-3</v>
      </c>
      <c r="U56" s="104">
        <f>R56/'סכום נכסי הקרן'!$C$42</f>
        <v>3.4768347969048584E-5</v>
      </c>
    </row>
    <row r="57" spans="2:21" s="99" customFormat="1">
      <c r="B57" s="102" t="s">
        <v>480</v>
      </c>
      <c r="C57" s="102" t="s">
        <v>481</v>
      </c>
      <c r="D57" s="102" t="s">
        <v>100</v>
      </c>
      <c r="E57" s="102" t="s">
        <v>123</v>
      </c>
      <c r="F57" s="102" t="s">
        <v>482</v>
      </c>
      <c r="G57" s="102" t="s">
        <v>384</v>
      </c>
      <c r="H57" s="102" t="s">
        <v>472</v>
      </c>
      <c r="I57" s="102" t="s">
        <v>207</v>
      </c>
      <c r="J57" s="102" t="s">
        <v>483</v>
      </c>
      <c r="K57" s="103">
        <v>2</v>
      </c>
      <c r="L57" s="102" t="s">
        <v>102</v>
      </c>
      <c r="M57" s="104">
        <v>1.4E-2</v>
      </c>
      <c r="N57" s="104">
        <v>2.5999999999999999E-2</v>
      </c>
      <c r="O57" s="103">
        <v>110000</v>
      </c>
      <c r="P57" s="103">
        <v>109.74</v>
      </c>
      <c r="Q57" s="103">
        <v>0</v>
      </c>
      <c r="R57" s="103">
        <v>120.714</v>
      </c>
      <c r="S57" s="104">
        <v>1E-4</v>
      </c>
      <c r="T57" s="104">
        <f t="shared" si="0"/>
        <v>1.0460015565511351E-2</v>
      </c>
      <c r="U57" s="104">
        <f>R57/'סכום נכסי הקרן'!$C$42</f>
        <v>2.0777358201662033E-4</v>
      </c>
    </row>
    <row r="58" spans="2:21" s="99" customFormat="1">
      <c r="B58" s="102" t="s">
        <v>484</v>
      </c>
      <c r="C58" s="102" t="s">
        <v>485</v>
      </c>
      <c r="D58" s="102" t="s">
        <v>100</v>
      </c>
      <c r="E58" s="102" t="s">
        <v>123</v>
      </c>
      <c r="F58" s="102" t="s">
        <v>486</v>
      </c>
      <c r="G58" s="102" t="s">
        <v>384</v>
      </c>
      <c r="H58" s="102" t="s">
        <v>487</v>
      </c>
      <c r="I58" s="102" t="s">
        <v>150</v>
      </c>
      <c r="J58" s="102" t="s">
        <v>344</v>
      </c>
      <c r="K58" s="103">
        <v>0.52</v>
      </c>
      <c r="L58" s="102" t="s">
        <v>102</v>
      </c>
      <c r="M58" s="104">
        <v>2.75E-2</v>
      </c>
      <c r="N58" s="104">
        <v>3.0499999999999999E-2</v>
      </c>
      <c r="O58" s="103">
        <v>22000.37</v>
      </c>
      <c r="P58" s="103">
        <v>113.88</v>
      </c>
      <c r="Q58" s="103">
        <v>24.46087</v>
      </c>
      <c r="R58" s="103">
        <v>49.514891356</v>
      </c>
      <c r="S58" s="104">
        <v>1E-4</v>
      </c>
      <c r="T58" s="104">
        <f t="shared" si="0"/>
        <v>4.2905258239173873E-3</v>
      </c>
      <c r="U58" s="104">
        <f>R58/'סכום נכסי הקרן'!$C$42</f>
        <v>8.5225295659160591E-5</v>
      </c>
    </row>
    <row r="59" spans="2:21" s="99" customFormat="1">
      <c r="B59" s="102" t="s">
        <v>488</v>
      </c>
      <c r="C59" s="102" t="s">
        <v>489</v>
      </c>
      <c r="D59" s="102" t="s">
        <v>100</v>
      </c>
      <c r="E59" s="102" t="s">
        <v>123</v>
      </c>
      <c r="F59" s="102" t="s">
        <v>486</v>
      </c>
      <c r="G59" s="102" t="s">
        <v>384</v>
      </c>
      <c r="H59" s="102" t="s">
        <v>487</v>
      </c>
      <c r="I59" s="102" t="s">
        <v>150</v>
      </c>
      <c r="J59" s="102" t="s">
        <v>490</v>
      </c>
      <c r="K59" s="103">
        <v>5.83</v>
      </c>
      <c r="L59" s="102" t="s">
        <v>102</v>
      </c>
      <c r="M59" s="104">
        <v>1.5800000000000002E-2</v>
      </c>
      <c r="N59" s="104">
        <v>3.0599999999999999E-2</v>
      </c>
      <c r="O59" s="103">
        <v>25000.85</v>
      </c>
      <c r="P59" s="103">
        <v>102.86</v>
      </c>
      <c r="Q59" s="103">
        <v>0</v>
      </c>
      <c r="R59" s="103">
        <v>25.71587431</v>
      </c>
      <c r="S59" s="104">
        <v>0</v>
      </c>
      <c r="T59" s="104">
        <f t="shared" si="0"/>
        <v>2.2283119237481441E-3</v>
      </c>
      <c r="U59" s="104">
        <f>R59/'סכום נכסי הקרן'!$C$42</f>
        <v>4.4262300313782039E-5</v>
      </c>
    </row>
    <row r="60" spans="2:21" s="99" customFormat="1">
      <c r="B60" s="102" t="s">
        <v>491</v>
      </c>
      <c r="C60" s="102" t="s">
        <v>492</v>
      </c>
      <c r="D60" s="102" t="s">
        <v>100</v>
      </c>
      <c r="E60" s="102" t="s">
        <v>123</v>
      </c>
      <c r="F60" s="102" t="s">
        <v>493</v>
      </c>
      <c r="G60" s="102" t="s">
        <v>494</v>
      </c>
      <c r="H60" s="102" t="s">
        <v>495</v>
      </c>
      <c r="I60" s="102" t="s">
        <v>207</v>
      </c>
      <c r="J60" s="102" t="s">
        <v>496</v>
      </c>
      <c r="K60" s="103">
        <v>3.25</v>
      </c>
      <c r="L60" s="102" t="s">
        <v>102</v>
      </c>
      <c r="M60" s="104">
        <v>1E-3</v>
      </c>
      <c r="N60" s="104">
        <v>3.61E-2</v>
      </c>
      <c r="O60" s="103">
        <v>50000</v>
      </c>
      <c r="P60" s="103">
        <v>96.81</v>
      </c>
      <c r="Q60" s="103">
        <v>0</v>
      </c>
      <c r="R60" s="103">
        <v>48.405000000000001</v>
      </c>
      <c r="S60" s="104">
        <v>1E-4</v>
      </c>
      <c r="T60" s="104">
        <f t="shared" si="0"/>
        <v>4.1943523820648556E-3</v>
      </c>
      <c r="U60" s="104">
        <f>R60/'סכום נכסי הקרן'!$C$42</f>
        <v>8.3314944724841415E-5</v>
      </c>
    </row>
    <row r="61" spans="2:21" s="99" customFormat="1">
      <c r="B61" s="102" t="s">
        <v>497</v>
      </c>
      <c r="C61" s="102" t="s">
        <v>498</v>
      </c>
      <c r="D61" s="102" t="s">
        <v>100</v>
      </c>
      <c r="E61" s="102" t="s">
        <v>123</v>
      </c>
      <c r="F61" s="102" t="s">
        <v>493</v>
      </c>
      <c r="G61" s="102" t="s">
        <v>494</v>
      </c>
      <c r="H61" s="102" t="s">
        <v>495</v>
      </c>
      <c r="I61" s="102" t="s">
        <v>207</v>
      </c>
      <c r="J61" s="102" t="s">
        <v>499</v>
      </c>
      <c r="K61" s="103">
        <v>4.68</v>
      </c>
      <c r="L61" s="102" t="s">
        <v>102</v>
      </c>
      <c r="M61" s="104">
        <v>0.03</v>
      </c>
      <c r="N61" s="104">
        <v>3.8399999999999997E-2</v>
      </c>
      <c r="O61" s="103">
        <v>30000</v>
      </c>
      <c r="P61" s="103">
        <v>97.18</v>
      </c>
      <c r="Q61" s="103">
        <v>0</v>
      </c>
      <c r="R61" s="103">
        <v>29.154</v>
      </c>
      <c r="S61" s="104">
        <v>1E-4</v>
      </c>
      <c r="T61" s="104">
        <f t="shared" si="0"/>
        <v>2.5262297148376986E-3</v>
      </c>
      <c r="U61" s="104">
        <f>R61/'סכום נכסי הקרן'!$C$42</f>
        <v>5.0180020628200121E-5</v>
      </c>
    </row>
    <row r="62" spans="2:21" s="99" customFormat="1">
      <c r="B62" s="102" t="s">
        <v>500</v>
      </c>
      <c r="C62" s="102" t="s">
        <v>501</v>
      </c>
      <c r="D62" s="102" t="s">
        <v>100</v>
      </c>
      <c r="E62" s="102" t="s">
        <v>123</v>
      </c>
      <c r="F62" s="102" t="s">
        <v>502</v>
      </c>
      <c r="G62" s="102" t="s">
        <v>384</v>
      </c>
      <c r="H62" s="102" t="s">
        <v>503</v>
      </c>
      <c r="I62" s="102" t="s">
        <v>150</v>
      </c>
      <c r="J62" s="102" t="s">
        <v>438</v>
      </c>
      <c r="K62" s="103">
        <v>1.88</v>
      </c>
      <c r="L62" s="102" t="s">
        <v>102</v>
      </c>
      <c r="M62" s="104">
        <v>2.5000000000000001E-2</v>
      </c>
      <c r="N62" s="104">
        <v>3.1899999999999998E-2</v>
      </c>
      <c r="O62" s="103">
        <v>28785.79</v>
      </c>
      <c r="P62" s="103">
        <v>112.49</v>
      </c>
      <c r="Q62" s="103">
        <v>0</v>
      </c>
      <c r="R62" s="103">
        <v>32.381135170999997</v>
      </c>
      <c r="S62" s="104">
        <v>1E-4</v>
      </c>
      <c r="T62" s="104">
        <f t="shared" si="0"/>
        <v>2.8058649197076316E-3</v>
      </c>
      <c r="U62" s="104">
        <f>R62/'סכום נכסי הקרן'!$C$42</f>
        <v>5.573458293357056E-5</v>
      </c>
    </row>
    <row r="63" spans="2:21" s="99" customFormat="1">
      <c r="B63" s="102" t="s">
        <v>504</v>
      </c>
      <c r="C63" s="102" t="s">
        <v>505</v>
      </c>
      <c r="D63" s="102" t="s">
        <v>100</v>
      </c>
      <c r="E63" s="102" t="s">
        <v>123</v>
      </c>
      <c r="F63" s="102" t="s">
        <v>506</v>
      </c>
      <c r="G63" s="102" t="s">
        <v>494</v>
      </c>
      <c r="H63" s="102" t="s">
        <v>495</v>
      </c>
      <c r="I63" s="102" t="s">
        <v>207</v>
      </c>
      <c r="J63" s="102" t="s">
        <v>507</v>
      </c>
      <c r="K63" s="103">
        <v>4.2</v>
      </c>
      <c r="L63" s="102" t="s">
        <v>102</v>
      </c>
      <c r="M63" s="104">
        <v>7.4999999999999997E-3</v>
      </c>
      <c r="N63" s="104">
        <v>3.85E-2</v>
      </c>
      <c r="O63" s="103">
        <v>6000</v>
      </c>
      <c r="P63" s="103">
        <v>96.55</v>
      </c>
      <c r="Q63" s="103">
        <v>0</v>
      </c>
      <c r="R63" s="103">
        <v>5.7930000000000001</v>
      </c>
      <c r="S63" s="104">
        <v>0</v>
      </c>
      <c r="T63" s="104">
        <f t="shared" si="0"/>
        <v>5.0197052679065615E-4</v>
      </c>
      <c r="U63" s="104">
        <f>R63/'סכום נכסי הקרן'!$C$42</f>
        <v>9.9709425635989328E-6</v>
      </c>
    </row>
    <row r="64" spans="2:21" s="99" customFormat="1">
      <c r="B64" s="102" t="s">
        <v>508</v>
      </c>
      <c r="C64" s="102">
        <v>11845550</v>
      </c>
      <c r="D64" s="102" t="s">
        <v>100</v>
      </c>
      <c r="E64" s="102" t="s">
        <v>123</v>
      </c>
      <c r="F64" s="102" t="s">
        <v>506</v>
      </c>
      <c r="G64" s="102" t="s">
        <v>494</v>
      </c>
      <c r="H64" s="102" t="s">
        <v>495</v>
      </c>
      <c r="I64" s="102" t="s">
        <v>207</v>
      </c>
      <c r="J64" s="102" t="s">
        <v>352</v>
      </c>
      <c r="K64" s="103">
        <v>4.8499999999999996</v>
      </c>
      <c r="L64" s="102" t="s">
        <v>102</v>
      </c>
      <c r="M64" s="104">
        <v>7.4999999999999997E-3</v>
      </c>
      <c r="N64" s="104">
        <v>4.1700000000000001E-2</v>
      </c>
      <c r="O64" s="103">
        <v>50000</v>
      </c>
      <c r="P64" s="103">
        <f>R64*1000/O64*100</f>
        <v>91.781202185792395</v>
      </c>
      <c r="Q64" s="103">
        <v>0</v>
      </c>
      <c r="R64" s="103">
        <f>45890.6010928962/1000</f>
        <v>45.890601092896198</v>
      </c>
      <c r="S64" s="104">
        <v>1E-4</v>
      </c>
      <c r="T64" s="104">
        <f t="shared" si="0"/>
        <v>3.9764766451477578E-3</v>
      </c>
      <c r="U64" s="104">
        <f>R64/'סכום נכסי הקרן'!$C$42</f>
        <v>7.8987147886466143E-5</v>
      </c>
    </row>
    <row r="65" spans="2:21" s="99" customFormat="1">
      <c r="B65" s="102" t="s">
        <v>508</v>
      </c>
      <c r="C65" s="102">
        <v>1184555</v>
      </c>
      <c r="D65" s="102" t="s">
        <v>100</v>
      </c>
      <c r="E65" s="102" t="s">
        <v>123</v>
      </c>
      <c r="F65" s="102" t="s">
        <v>506</v>
      </c>
      <c r="G65" s="102" t="s">
        <v>494</v>
      </c>
      <c r="H65" s="102" t="s">
        <v>495</v>
      </c>
      <c r="I65" s="102" t="s">
        <v>207</v>
      </c>
      <c r="J65" s="102" t="s">
        <v>352</v>
      </c>
      <c r="K65" s="103">
        <v>0</v>
      </c>
      <c r="L65" s="102" t="s">
        <v>102</v>
      </c>
      <c r="M65" s="104">
        <v>0</v>
      </c>
      <c r="N65" s="104">
        <v>0</v>
      </c>
      <c r="O65" s="103">
        <v>25000</v>
      </c>
      <c r="P65" s="103">
        <f>R65*1000/O65*100</f>
        <v>91.86999999999999</v>
      </c>
      <c r="Q65" s="103">
        <v>0</v>
      </c>
      <c r="R65" s="103">
        <f>22967.5/1000</f>
        <v>22.967500000000001</v>
      </c>
      <c r="S65" s="104">
        <v>0</v>
      </c>
      <c r="T65" s="104">
        <f t="shared" si="0"/>
        <v>1.9901619323432411E-3</v>
      </c>
      <c r="U65" s="104">
        <f>R65/'סכום נכסי הקרן'!$C$42</f>
        <v>3.9531783761342744E-5</v>
      </c>
    </row>
    <row r="66" spans="2:21" s="99" customFormat="1">
      <c r="B66" s="102" t="s">
        <v>509</v>
      </c>
      <c r="C66" s="102" t="s">
        <v>510</v>
      </c>
      <c r="D66" s="102" t="s">
        <v>100</v>
      </c>
      <c r="E66" s="102" t="s">
        <v>123</v>
      </c>
      <c r="F66" s="102" t="s">
        <v>482</v>
      </c>
      <c r="G66" s="102" t="s">
        <v>384</v>
      </c>
      <c r="H66" s="102" t="s">
        <v>495</v>
      </c>
      <c r="I66" s="102" t="s">
        <v>207</v>
      </c>
      <c r="J66" s="102" t="s">
        <v>511</v>
      </c>
      <c r="K66" s="103">
        <v>6.04</v>
      </c>
      <c r="L66" s="102" t="s">
        <v>102</v>
      </c>
      <c r="M66" s="104">
        <v>5.0000000000000001E-3</v>
      </c>
      <c r="N66" s="104">
        <v>3.4500000000000003E-2</v>
      </c>
      <c r="O66" s="103">
        <v>35823.54</v>
      </c>
      <c r="P66" s="103">
        <v>92.12</v>
      </c>
      <c r="Q66" s="103">
        <v>0</v>
      </c>
      <c r="R66" s="103">
        <v>33.000645048000003</v>
      </c>
      <c r="S66" s="104">
        <v>2.0000000000000001E-4</v>
      </c>
      <c r="T66" s="104">
        <f t="shared" si="0"/>
        <v>2.859546207349563E-3</v>
      </c>
      <c r="U66" s="104">
        <f>R66/'סכום נכסי הקרן'!$C$42</f>
        <v>5.6800886645144754E-5</v>
      </c>
    </row>
    <row r="67" spans="2:21" s="99" customFormat="1">
      <c r="B67" s="102" t="s">
        <v>512</v>
      </c>
      <c r="C67" s="102" t="s">
        <v>513</v>
      </c>
      <c r="D67" s="102" t="s">
        <v>100</v>
      </c>
      <c r="E67" s="102" t="s">
        <v>123</v>
      </c>
      <c r="F67" s="102" t="s">
        <v>514</v>
      </c>
      <c r="G67" s="102" t="s">
        <v>515</v>
      </c>
      <c r="H67" s="102" t="s">
        <v>503</v>
      </c>
      <c r="I67" s="102" t="s">
        <v>150</v>
      </c>
      <c r="J67" s="102" t="s">
        <v>516</v>
      </c>
      <c r="K67" s="103">
        <v>0.89</v>
      </c>
      <c r="L67" s="102" t="s">
        <v>102</v>
      </c>
      <c r="M67" s="104">
        <v>0.01</v>
      </c>
      <c r="N67" s="104">
        <v>2.9399999999999999E-2</v>
      </c>
      <c r="O67" s="103">
        <v>46142.86</v>
      </c>
      <c r="P67" s="103">
        <v>108.89</v>
      </c>
      <c r="Q67" s="103">
        <v>0</v>
      </c>
      <c r="R67" s="103">
        <v>50.244960253999999</v>
      </c>
      <c r="S67" s="104">
        <v>1E-4</v>
      </c>
      <c r="T67" s="104">
        <f t="shared" si="0"/>
        <v>4.3537871857890487E-3</v>
      </c>
      <c r="U67" s="104">
        <f>R67/'סכום נכסי הקרן'!$C$42</f>
        <v>8.6481894148618198E-5</v>
      </c>
    </row>
    <row r="68" spans="2:21" s="99" customFormat="1">
      <c r="B68" s="102" t="s">
        <v>517</v>
      </c>
      <c r="C68" s="102" t="s">
        <v>518</v>
      </c>
      <c r="D68" s="102" t="s">
        <v>100</v>
      </c>
      <c r="E68" s="102" t="s">
        <v>123</v>
      </c>
      <c r="F68" s="102" t="s">
        <v>514</v>
      </c>
      <c r="G68" s="102" t="s">
        <v>515</v>
      </c>
      <c r="H68" s="102" t="s">
        <v>503</v>
      </c>
      <c r="I68" s="102" t="s">
        <v>150</v>
      </c>
      <c r="J68" s="102" t="s">
        <v>519</v>
      </c>
      <c r="K68" s="103">
        <v>1.3</v>
      </c>
      <c r="L68" s="102" t="s">
        <v>102</v>
      </c>
      <c r="M68" s="104">
        <v>1.8499999999999999E-2</v>
      </c>
      <c r="N68" s="104">
        <v>2.0400000000000001E-2</v>
      </c>
      <c r="O68" s="103">
        <v>21937.5</v>
      </c>
      <c r="P68" s="103">
        <v>111.15</v>
      </c>
      <c r="Q68" s="103">
        <v>0</v>
      </c>
      <c r="R68" s="103">
        <v>24.383531250000001</v>
      </c>
      <c r="S68" s="104">
        <v>0</v>
      </c>
      <c r="T68" s="104">
        <f t="shared" si="0"/>
        <v>2.1128627699946358E-3</v>
      </c>
      <c r="U68" s="104">
        <f>R68/'סכום נכסי הקרן'!$C$42</f>
        <v>4.1969064317533176E-5</v>
      </c>
    </row>
    <row r="69" spans="2:21" s="99" customFormat="1">
      <c r="B69" s="102" t="s">
        <v>520</v>
      </c>
      <c r="C69" s="102" t="s">
        <v>521</v>
      </c>
      <c r="D69" s="102" t="s">
        <v>100</v>
      </c>
      <c r="E69" s="102" t="s">
        <v>123</v>
      </c>
      <c r="F69" s="102" t="s">
        <v>522</v>
      </c>
      <c r="G69" s="102" t="s">
        <v>523</v>
      </c>
      <c r="H69" s="102" t="s">
        <v>524</v>
      </c>
      <c r="I69" s="102" t="s">
        <v>150</v>
      </c>
      <c r="J69" s="102" t="s">
        <v>525</v>
      </c>
      <c r="K69" s="103">
        <v>3.69</v>
      </c>
      <c r="L69" s="102" t="s">
        <v>102</v>
      </c>
      <c r="M69" s="104">
        <v>2.4500000000000001E-2</v>
      </c>
      <c r="N69" s="104">
        <v>4.0500000000000001E-2</v>
      </c>
      <c r="O69" s="103">
        <v>130000</v>
      </c>
      <c r="P69" s="103">
        <v>105.65</v>
      </c>
      <c r="Q69" s="103">
        <v>0</v>
      </c>
      <c r="R69" s="103">
        <v>137.345</v>
      </c>
      <c r="S69" s="104">
        <v>2.9999999999999997E-4</v>
      </c>
      <c r="T69" s="104">
        <f t="shared" si="0"/>
        <v>1.1901112032118532E-2</v>
      </c>
      <c r="U69" s="104">
        <f>R69/'סכום נכסי הקרן'!$C$42</f>
        <v>2.3639894810935532E-4</v>
      </c>
    </row>
    <row r="70" spans="2:21" s="99" customFormat="1">
      <c r="B70" s="102" t="s">
        <v>526</v>
      </c>
      <c r="C70" s="102" t="s">
        <v>527</v>
      </c>
      <c r="D70" s="102" t="s">
        <v>100</v>
      </c>
      <c r="E70" s="102" t="s">
        <v>123</v>
      </c>
      <c r="F70" s="102" t="s">
        <v>528</v>
      </c>
      <c r="G70" s="102" t="s">
        <v>523</v>
      </c>
      <c r="H70" s="102" t="s">
        <v>524</v>
      </c>
      <c r="I70" s="102" t="s">
        <v>150</v>
      </c>
      <c r="J70" s="102" t="s">
        <v>529</v>
      </c>
      <c r="K70" s="103">
        <v>0.99</v>
      </c>
      <c r="L70" s="102" t="s">
        <v>102</v>
      </c>
      <c r="M70" s="104">
        <v>1.2200000000000001E-2</v>
      </c>
      <c r="N70" s="104">
        <v>2.81E-2</v>
      </c>
      <c r="O70" s="103">
        <v>122000</v>
      </c>
      <c r="P70" s="103">
        <v>109.7</v>
      </c>
      <c r="Q70" s="103">
        <v>0</v>
      </c>
      <c r="R70" s="103">
        <v>133.834</v>
      </c>
      <c r="S70" s="104">
        <v>2.9999999999999997E-4</v>
      </c>
      <c r="T70" s="104">
        <f t="shared" si="0"/>
        <v>1.1596879593043443E-2</v>
      </c>
      <c r="U70" s="104">
        <f>R70/'סכום נכסי הקרן'!$C$42</f>
        <v>2.3035579614305189E-4</v>
      </c>
    </row>
    <row r="71" spans="2:21" s="99" customFormat="1">
      <c r="B71" s="102" t="s">
        <v>530</v>
      </c>
      <c r="C71" s="102" t="s">
        <v>531</v>
      </c>
      <c r="D71" s="102" t="s">
        <v>100</v>
      </c>
      <c r="E71" s="102" t="s">
        <v>123</v>
      </c>
      <c r="F71" s="102" t="s">
        <v>528</v>
      </c>
      <c r="G71" s="102" t="s">
        <v>523</v>
      </c>
      <c r="H71" s="102" t="s">
        <v>524</v>
      </c>
      <c r="I71" s="102" t="s">
        <v>150</v>
      </c>
      <c r="J71" s="102" t="s">
        <v>532</v>
      </c>
      <c r="K71" s="103">
        <v>4.87</v>
      </c>
      <c r="L71" s="102" t="s">
        <v>102</v>
      </c>
      <c r="M71" s="104">
        <v>1.09E-2</v>
      </c>
      <c r="N71" s="104">
        <v>3.6499999999999998E-2</v>
      </c>
      <c r="O71" s="103">
        <v>64000</v>
      </c>
      <c r="P71" s="103">
        <v>97.27</v>
      </c>
      <c r="Q71" s="103">
        <v>0</v>
      </c>
      <c r="R71" s="103">
        <v>62.252800000000001</v>
      </c>
      <c r="S71" s="104">
        <v>1E-4</v>
      </c>
      <c r="T71" s="104">
        <f t="shared" si="0"/>
        <v>5.3942811686851985E-3</v>
      </c>
      <c r="U71" s="104">
        <f>R71/'סכום נכסי הקרן'!$C$42</f>
        <v>1.0714985210136573E-4</v>
      </c>
    </row>
    <row r="72" spans="2:21" s="99" customFormat="1">
      <c r="B72" s="102" t="s">
        <v>533</v>
      </c>
      <c r="C72" s="102" t="s">
        <v>534</v>
      </c>
      <c r="D72" s="102" t="s">
        <v>100</v>
      </c>
      <c r="E72" s="102" t="s">
        <v>123</v>
      </c>
      <c r="F72" s="102" t="s">
        <v>535</v>
      </c>
      <c r="G72" s="102" t="s">
        <v>384</v>
      </c>
      <c r="H72" s="102" t="s">
        <v>536</v>
      </c>
      <c r="I72" s="102" t="s">
        <v>207</v>
      </c>
      <c r="J72" s="102" t="s">
        <v>532</v>
      </c>
      <c r="K72" s="103">
        <v>3.91</v>
      </c>
      <c r="L72" s="102" t="s">
        <v>102</v>
      </c>
      <c r="M72" s="104">
        <v>2.7E-2</v>
      </c>
      <c r="N72" s="104">
        <v>3.0200000000000001E-2</v>
      </c>
      <c r="O72" s="103">
        <v>36000</v>
      </c>
      <c r="P72" s="103">
        <v>102.24</v>
      </c>
      <c r="Q72" s="103">
        <v>0</v>
      </c>
      <c r="R72" s="103">
        <v>36.806399999999996</v>
      </c>
      <c r="S72" s="104">
        <v>1E-4</v>
      </c>
      <c r="T72" s="104">
        <f t="shared" si="0"/>
        <v>3.1893195230912486E-3</v>
      </c>
      <c r="U72" s="104">
        <f>R72/'סכום נכסי הקרן'!$C$42</f>
        <v>6.3351372410296513E-5</v>
      </c>
    </row>
    <row r="73" spans="2:21" s="99" customFormat="1">
      <c r="B73" s="102" t="s">
        <v>537</v>
      </c>
      <c r="C73" s="102" t="s">
        <v>538</v>
      </c>
      <c r="D73" s="102" t="s">
        <v>100</v>
      </c>
      <c r="E73" s="102" t="s">
        <v>123</v>
      </c>
      <c r="F73" s="102" t="s">
        <v>539</v>
      </c>
      <c r="G73" s="102" t="s">
        <v>515</v>
      </c>
      <c r="H73" s="102" t="s">
        <v>540</v>
      </c>
      <c r="I73" s="102" t="s">
        <v>150</v>
      </c>
      <c r="J73" s="102" t="s">
        <v>541</v>
      </c>
      <c r="K73" s="103">
        <v>1.94</v>
      </c>
      <c r="L73" s="102" t="s">
        <v>102</v>
      </c>
      <c r="M73" s="104">
        <v>1.2500000000000001E-2</v>
      </c>
      <c r="N73" s="104">
        <v>5.0999999999999997E-2</v>
      </c>
      <c r="O73" s="103">
        <v>23333.34</v>
      </c>
      <c r="P73" s="103">
        <v>98.08</v>
      </c>
      <c r="Q73" s="103">
        <v>0</v>
      </c>
      <c r="R73" s="103">
        <v>22.885339871999999</v>
      </c>
      <c r="S73" s="104">
        <v>2.0000000000000001E-4</v>
      </c>
      <c r="T73" s="104">
        <f t="shared" si="0"/>
        <v>1.9830426568843511E-3</v>
      </c>
      <c r="U73" s="104">
        <f>R73/'סכום נכסי הקרן'!$C$42</f>
        <v>3.9390369309883057E-5</v>
      </c>
    </row>
    <row r="74" spans="2:21" s="99" customFormat="1">
      <c r="B74" s="102" t="s">
        <v>542</v>
      </c>
      <c r="C74" s="102" t="s">
        <v>543</v>
      </c>
      <c r="D74" s="102" t="s">
        <v>100</v>
      </c>
      <c r="E74" s="102" t="s">
        <v>123</v>
      </c>
      <c r="F74" s="102" t="s">
        <v>544</v>
      </c>
      <c r="G74" s="102" t="s">
        <v>523</v>
      </c>
      <c r="H74" s="102" t="s">
        <v>545</v>
      </c>
      <c r="I74" s="102" t="s">
        <v>207</v>
      </c>
      <c r="J74" s="102" t="s">
        <v>546</v>
      </c>
      <c r="K74" s="103">
        <v>2.2000000000000002</v>
      </c>
      <c r="L74" s="102" t="s">
        <v>102</v>
      </c>
      <c r="M74" s="104">
        <v>0.04</v>
      </c>
      <c r="N74" s="104">
        <v>6.5699999999999995E-2</v>
      </c>
      <c r="O74" s="103">
        <v>71000.399999999994</v>
      </c>
      <c r="P74" s="103">
        <v>105.42</v>
      </c>
      <c r="Q74" s="103">
        <v>0</v>
      </c>
      <c r="R74" s="103">
        <v>74.848621679999994</v>
      </c>
      <c r="S74" s="104">
        <v>0</v>
      </c>
      <c r="T74" s="104">
        <f t="shared" si="0"/>
        <v>6.4857245044474569E-3</v>
      </c>
      <c r="U74" s="104">
        <f>R74/'סכום נכסי הקרן'!$C$42</f>
        <v>1.2882984770167888E-4</v>
      </c>
    </row>
    <row r="75" spans="2:21" s="99" customFormat="1">
      <c r="B75" s="102" t="s">
        <v>547</v>
      </c>
      <c r="C75" s="102" t="s">
        <v>548</v>
      </c>
      <c r="D75" s="102" t="s">
        <v>100</v>
      </c>
      <c r="E75" s="102" t="s">
        <v>123</v>
      </c>
      <c r="F75" s="102" t="s">
        <v>544</v>
      </c>
      <c r="G75" s="102" t="s">
        <v>523</v>
      </c>
      <c r="H75" s="102" t="s">
        <v>545</v>
      </c>
      <c r="I75" s="102" t="s">
        <v>207</v>
      </c>
      <c r="J75" s="102" t="s">
        <v>549</v>
      </c>
      <c r="K75" s="103">
        <v>3.66</v>
      </c>
      <c r="L75" s="102" t="s">
        <v>102</v>
      </c>
      <c r="M75" s="104">
        <v>1.7500000000000002E-2</v>
      </c>
      <c r="N75" s="104">
        <v>0.06</v>
      </c>
      <c r="O75" s="103">
        <v>240000</v>
      </c>
      <c r="P75" s="103">
        <v>94.32</v>
      </c>
      <c r="Q75" s="103">
        <v>0</v>
      </c>
      <c r="R75" s="103">
        <v>226.36799999999999</v>
      </c>
      <c r="S75" s="104">
        <v>2.9999999999999997E-4</v>
      </c>
      <c r="T75" s="104">
        <f t="shared" si="0"/>
        <v>1.9615063733565898E-2</v>
      </c>
      <c r="U75" s="104">
        <f>R75/'סכום נכסי הקרן'!$C$42</f>
        <v>3.896258115375044E-4</v>
      </c>
    </row>
    <row r="76" spans="2:21" s="99" customFormat="1">
      <c r="B76" s="102" t="s">
        <v>550</v>
      </c>
      <c r="C76" s="102" t="s">
        <v>551</v>
      </c>
      <c r="D76" s="102" t="s">
        <v>100</v>
      </c>
      <c r="E76" s="102" t="s">
        <v>123</v>
      </c>
      <c r="F76" s="102" t="s">
        <v>544</v>
      </c>
      <c r="G76" s="102" t="s">
        <v>523</v>
      </c>
      <c r="H76" s="102" t="s">
        <v>545</v>
      </c>
      <c r="I76" s="102" t="s">
        <v>207</v>
      </c>
      <c r="J76" s="102" t="s">
        <v>552</v>
      </c>
      <c r="K76" s="103">
        <v>4.74</v>
      </c>
      <c r="L76" s="102" t="s">
        <v>102</v>
      </c>
      <c r="M76" s="104">
        <v>1.7899999999999999E-2</v>
      </c>
      <c r="N76" s="104">
        <v>6.4899999999999999E-2</v>
      </c>
      <c r="O76" s="103">
        <v>131000</v>
      </c>
      <c r="P76" s="103">
        <v>89.15</v>
      </c>
      <c r="Q76" s="103">
        <v>0</v>
      </c>
      <c r="R76" s="103">
        <v>116.7865</v>
      </c>
      <c r="S76" s="104">
        <v>2.0000000000000001E-4</v>
      </c>
      <c r="T76" s="104">
        <f t="shared" ref="T76:T139" si="1">R76/$R$11</f>
        <v>1.0119692892635415E-2</v>
      </c>
      <c r="U76" s="104">
        <f>R76/'סכום נכסי הקרן'!$C$42</f>
        <v>2.0101354802412339E-4</v>
      </c>
    </row>
    <row r="77" spans="2:21" s="99" customFormat="1">
      <c r="B77" s="102" t="s">
        <v>553</v>
      </c>
      <c r="C77" s="102" t="s">
        <v>554</v>
      </c>
      <c r="D77" s="102" t="s">
        <v>100</v>
      </c>
      <c r="E77" s="102" t="s">
        <v>123</v>
      </c>
      <c r="F77" s="102" t="s">
        <v>555</v>
      </c>
      <c r="G77" s="102" t="s">
        <v>384</v>
      </c>
      <c r="H77" s="102" t="s">
        <v>545</v>
      </c>
      <c r="I77" s="102" t="s">
        <v>207</v>
      </c>
      <c r="J77" s="102" t="s">
        <v>556</v>
      </c>
      <c r="K77" s="103">
        <v>3.23</v>
      </c>
      <c r="L77" s="102" t="s">
        <v>102</v>
      </c>
      <c r="M77" s="104">
        <v>3.0000000000000001E-3</v>
      </c>
      <c r="N77" s="104">
        <v>3.3700000000000001E-2</v>
      </c>
      <c r="O77" s="103">
        <v>121000</v>
      </c>
      <c r="P77" s="103">
        <v>97.61</v>
      </c>
      <c r="Q77" s="103">
        <v>0</v>
      </c>
      <c r="R77" s="103">
        <v>118.10809999999999</v>
      </c>
      <c r="S77" s="104">
        <v>2.0000000000000001E-4</v>
      </c>
      <c r="T77" s="104">
        <f t="shared" si="1"/>
        <v>1.0234211147116087E-2</v>
      </c>
      <c r="U77" s="104">
        <f>R77/'סכום נכסי הקרן'!$C$42</f>
        <v>2.0328829300807856E-4</v>
      </c>
    </row>
    <row r="78" spans="2:21" s="99" customFormat="1">
      <c r="B78" s="102" t="s">
        <v>557</v>
      </c>
      <c r="C78" s="102" t="s">
        <v>558</v>
      </c>
      <c r="D78" s="102" t="s">
        <v>100</v>
      </c>
      <c r="E78" s="102" t="s">
        <v>123</v>
      </c>
      <c r="F78" s="102" t="s">
        <v>555</v>
      </c>
      <c r="G78" s="102" t="s">
        <v>384</v>
      </c>
      <c r="H78" s="102" t="s">
        <v>545</v>
      </c>
      <c r="I78" s="102" t="s">
        <v>207</v>
      </c>
      <c r="J78" s="102" t="s">
        <v>559</v>
      </c>
      <c r="K78" s="103">
        <v>2</v>
      </c>
      <c r="L78" s="102" t="s">
        <v>102</v>
      </c>
      <c r="M78" s="104">
        <v>1E-3</v>
      </c>
      <c r="N78" s="104">
        <v>2.5999999999999999E-2</v>
      </c>
      <c r="O78" s="103">
        <v>32000</v>
      </c>
      <c r="P78" s="103">
        <v>106.05</v>
      </c>
      <c r="Q78" s="103">
        <v>0</v>
      </c>
      <c r="R78" s="103">
        <v>33.936</v>
      </c>
      <c r="S78" s="104">
        <v>1E-4</v>
      </c>
      <c r="T78" s="104">
        <f t="shared" si="1"/>
        <v>2.9405958565799596E-3</v>
      </c>
      <c r="U78" s="104">
        <f>R78/'סכום נכסי הקרן'!$C$42</f>
        <v>5.8410824588001618E-5</v>
      </c>
    </row>
    <row r="79" spans="2:21" s="99" customFormat="1">
      <c r="B79" s="102" t="s">
        <v>560</v>
      </c>
      <c r="C79" s="102" t="s">
        <v>561</v>
      </c>
      <c r="D79" s="102" t="s">
        <v>100</v>
      </c>
      <c r="E79" s="102" t="s">
        <v>123</v>
      </c>
      <c r="F79" s="102" t="s">
        <v>555</v>
      </c>
      <c r="G79" s="102" t="s">
        <v>384</v>
      </c>
      <c r="H79" s="102" t="s">
        <v>545</v>
      </c>
      <c r="I79" s="102" t="s">
        <v>207</v>
      </c>
      <c r="J79" s="102" t="s">
        <v>511</v>
      </c>
      <c r="K79" s="103">
        <v>4.72</v>
      </c>
      <c r="L79" s="102" t="s">
        <v>102</v>
      </c>
      <c r="M79" s="104">
        <v>3.0000000000000001E-3</v>
      </c>
      <c r="N79" s="104">
        <v>3.5999999999999997E-2</v>
      </c>
      <c r="O79" s="103">
        <v>12000</v>
      </c>
      <c r="P79" s="103">
        <v>94.75</v>
      </c>
      <c r="Q79" s="103">
        <v>0</v>
      </c>
      <c r="R79" s="103">
        <v>11.37</v>
      </c>
      <c r="S79" s="104">
        <v>0</v>
      </c>
      <c r="T79" s="104">
        <f t="shared" si="1"/>
        <v>9.8522438971340568E-4</v>
      </c>
      <c r="U79" s="104">
        <f>R79/'סכום נכסי הקרן'!$C$42</f>
        <v>1.9570104772677344E-5</v>
      </c>
    </row>
    <row r="80" spans="2:21" s="99" customFormat="1">
      <c r="B80" s="102" t="s">
        <v>562</v>
      </c>
      <c r="C80" s="102">
        <v>11921290</v>
      </c>
      <c r="D80" s="102" t="s">
        <v>100</v>
      </c>
      <c r="E80" s="102" t="s">
        <v>123</v>
      </c>
      <c r="F80" s="102" t="s">
        <v>555</v>
      </c>
      <c r="G80" s="102" t="s">
        <v>384</v>
      </c>
      <c r="H80" s="102" t="s">
        <v>545</v>
      </c>
      <c r="I80" s="102" t="s">
        <v>207</v>
      </c>
      <c r="J80" s="102" t="s">
        <v>563</v>
      </c>
      <c r="K80" s="103">
        <v>2.74</v>
      </c>
      <c r="L80" s="102" t="s">
        <v>102</v>
      </c>
      <c r="M80" s="104">
        <v>3.0000000000000001E-3</v>
      </c>
      <c r="N80" s="104">
        <v>3.2599999999999997E-2</v>
      </c>
      <c r="O80" s="103">
        <v>30000</v>
      </c>
      <c r="P80" s="103">
        <f>R80*1000/O80*100</f>
        <v>94.111967213114667</v>
      </c>
      <c r="Q80" s="103">
        <v>0</v>
      </c>
      <c r="R80" s="103">
        <f>28233.5901639344/1000</f>
        <v>28.233590163934402</v>
      </c>
      <c r="S80" s="104">
        <v>1E-4</v>
      </c>
      <c r="T80" s="104">
        <f t="shared" si="1"/>
        <v>2.4464750781601307E-3</v>
      </c>
      <c r="U80" s="104">
        <f>R80/'סכום נכסי הקרן'!$C$42</f>
        <v>4.8595806298771224E-5</v>
      </c>
    </row>
    <row r="81" spans="2:21" s="99" customFormat="1">
      <c r="B81" s="102" t="s">
        <v>562</v>
      </c>
      <c r="C81" s="102">
        <v>1192129</v>
      </c>
      <c r="D81" s="102" t="s">
        <v>100</v>
      </c>
      <c r="E81" s="102" t="s">
        <v>123</v>
      </c>
      <c r="F81" s="102" t="s">
        <v>555</v>
      </c>
      <c r="G81" s="102" t="s">
        <v>384</v>
      </c>
      <c r="H81" s="102" t="s">
        <v>545</v>
      </c>
      <c r="I81" s="102" t="s">
        <v>207</v>
      </c>
      <c r="J81" s="102" t="s">
        <v>563</v>
      </c>
      <c r="K81" s="103">
        <v>0</v>
      </c>
      <c r="L81" s="102" t="s">
        <v>102</v>
      </c>
      <c r="M81" s="104">
        <v>0</v>
      </c>
      <c r="N81" s="104">
        <v>0</v>
      </c>
      <c r="O81" s="103">
        <v>8000</v>
      </c>
      <c r="P81" s="103">
        <f>R81*1000/O81*100</f>
        <v>95.51</v>
      </c>
      <c r="Q81" s="103">
        <v>0</v>
      </c>
      <c r="R81" s="103">
        <f>7640.8/1000</f>
        <v>7.6408000000000005</v>
      </c>
      <c r="S81" s="104">
        <v>0</v>
      </c>
      <c r="T81" s="104">
        <f t="shared" si="1"/>
        <v>6.6208465408286649E-4</v>
      </c>
      <c r="U81" s="104">
        <f>R81/'סכום נכסי הקרן'!$C$42</f>
        <v>1.3151385800094377E-5</v>
      </c>
    </row>
    <row r="82" spans="2:21" s="99" customFormat="1">
      <c r="B82" s="102" t="s">
        <v>564</v>
      </c>
      <c r="C82" s="102" t="s">
        <v>565</v>
      </c>
      <c r="D82" s="102" t="s">
        <v>100</v>
      </c>
      <c r="E82" s="102" t="s">
        <v>123</v>
      </c>
      <c r="F82" s="102" t="s">
        <v>566</v>
      </c>
      <c r="G82" s="102" t="s">
        <v>567</v>
      </c>
      <c r="H82" s="102" t="s">
        <v>540</v>
      </c>
      <c r="I82" s="102" t="s">
        <v>150</v>
      </c>
      <c r="J82" s="102" t="s">
        <v>568</v>
      </c>
      <c r="K82" s="103">
        <v>3.89</v>
      </c>
      <c r="L82" s="102" t="s">
        <v>102</v>
      </c>
      <c r="M82" s="104">
        <v>1.8200000000000001E-2</v>
      </c>
      <c r="N82" s="104">
        <v>4.7100000000000003E-2</v>
      </c>
      <c r="O82" s="103">
        <v>84000</v>
      </c>
      <c r="P82" s="103">
        <v>97.23</v>
      </c>
      <c r="Q82" s="103">
        <v>0</v>
      </c>
      <c r="R82" s="103">
        <v>81.673199999999994</v>
      </c>
      <c r="S82" s="104">
        <v>2.0000000000000001E-4</v>
      </c>
      <c r="T82" s="104">
        <f t="shared" si="1"/>
        <v>7.0770825528532035E-3</v>
      </c>
      <c r="U82" s="104">
        <f>R82/'סכום נכסי הקרן'!$C$42</f>
        <v>1.4057634838345043E-4</v>
      </c>
    </row>
    <row r="83" spans="2:21" s="99" customFormat="1">
      <c r="B83" s="102" t="s">
        <v>569</v>
      </c>
      <c r="C83" s="102" t="s">
        <v>570</v>
      </c>
      <c r="D83" s="102" t="s">
        <v>100</v>
      </c>
      <c r="E83" s="102" t="s">
        <v>123</v>
      </c>
      <c r="F83" s="102" t="s">
        <v>571</v>
      </c>
      <c r="G83" s="102" t="s">
        <v>384</v>
      </c>
      <c r="H83" s="102" t="s">
        <v>545</v>
      </c>
      <c r="I83" s="102" t="s">
        <v>207</v>
      </c>
      <c r="J83" s="102" t="s">
        <v>380</v>
      </c>
      <c r="K83" s="103">
        <v>3.63</v>
      </c>
      <c r="L83" s="102" t="s">
        <v>102</v>
      </c>
      <c r="M83" s="104">
        <v>1.0800000000000001E-2</v>
      </c>
      <c r="N83" s="104">
        <v>3.6200000000000003E-2</v>
      </c>
      <c r="O83" s="103">
        <v>49746.19</v>
      </c>
      <c r="P83" s="103">
        <v>101.98</v>
      </c>
      <c r="Q83" s="103">
        <v>0</v>
      </c>
      <c r="R83" s="103">
        <v>50.731164561999996</v>
      </c>
      <c r="S83" s="104">
        <v>2.0000000000000001E-4</v>
      </c>
      <c r="T83" s="104">
        <f t="shared" si="1"/>
        <v>4.395917383029622E-3</v>
      </c>
      <c r="U83" s="104">
        <f>R83/'סכום נכסי הקרן'!$C$42</f>
        <v>8.7318751602310994E-5</v>
      </c>
    </row>
    <row r="84" spans="2:21" s="99" customFormat="1">
      <c r="B84" s="102" t="s">
        <v>572</v>
      </c>
      <c r="C84" s="102" t="s">
        <v>573</v>
      </c>
      <c r="D84" s="102" t="s">
        <v>100</v>
      </c>
      <c r="E84" s="102" t="s">
        <v>123</v>
      </c>
      <c r="F84" s="102" t="s">
        <v>574</v>
      </c>
      <c r="G84" s="102" t="s">
        <v>384</v>
      </c>
      <c r="H84" s="102" t="s">
        <v>222</v>
      </c>
      <c r="I84" s="102" t="s">
        <v>575</v>
      </c>
      <c r="J84" s="102" t="s">
        <v>413</v>
      </c>
      <c r="K84" s="103">
        <v>2.99</v>
      </c>
      <c r="L84" s="102" t="s">
        <v>102</v>
      </c>
      <c r="M84" s="104">
        <v>1.9E-2</v>
      </c>
      <c r="N84" s="104">
        <v>3.3500000000000002E-2</v>
      </c>
      <c r="O84" s="103">
        <v>20685</v>
      </c>
      <c r="P84" s="103">
        <v>103</v>
      </c>
      <c r="Q84" s="103">
        <v>0</v>
      </c>
      <c r="R84" s="103">
        <v>21.30555</v>
      </c>
      <c r="S84" s="104">
        <v>0</v>
      </c>
      <c r="T84" s="104">
        <f t="shared" si="1"/>
        <v>1.846151934587375E-3</v>
      </c>
      <c r="U84" s="104">
        <f>R84/'סכום נכסי הקרן'!$C$42</f>
        <v>3.667122653821599E-5</v>
      </c>
    </row>
    <row r="85" spans="2:21" s="99" customFormat="1">
      <c r="B85" s="102" t="s">
        <v>576</v>
      </c>
      <c r="C85" s="102">
        <v>11791340</v>
      </c>
      <c r="D85" s="102" t="s">
        <v>100</v>
      </c>
      <c r="E85" s="102" t="s">
        <v>123</v>
      </c>
      <c r="F85" s="102" t="s">
        <v>577</v>
      </c>
      <c r="G85" s="102" t="s">
        <v>578</v>
      </c>
      <c r="H85" s="102" t="s">
        <v>222</v>
      </c>
      <c r="I85" s="102" t="s">
        <v>575</v>
      </c>
      <c r="J85" s="102" t="s">
        <v>579</v>
      </c>
      <c r="K85" s="103">
        <v>2.95</v>
      </c>
      <c r="L85" s="102" t="s">
        <v>102</v>
      </c>
      <c r="M85" s="104">
        <v>1.5800000000000002E-2</v>
      </c>
      <c r="N85" s="104">
        <v>5.2400000000000002E-2</v>
      </c>
      <c r="O85" s="103">
        <v>50000</v>
      </c>
      <c r="P85" s="103">
        <f>R85*1000/O85*100</f>
        <v>98.029071038251388</v>
      </c>
      <c r="Q85" s="103">
        <v>0</v>
      </c>
      <c r="R85" s="103">
        <f>49014.5355191257/1000</f>
        <v>49.014535519125694</v>
      </c>
      <c r="S85" s="104">
        <v>1E-4</v>
      </c>
      <c r="T85" s="104">
        <f t="shared" si="1"/>
        <v>4.2471693794121955E-3</v>
      </c>
      <c r="U85" s="104">
        <f>R85/'סכום נכסי הקרן'!$C$42</f>
        <v>8.4364080518329384E-5</v>
      </c>
    </row>
    <row r="86" spans="2:21" s="99" customFormat="1">
      <c r="B86" s="102" t="s">
        <v>576</v>
      </c>
      <c r="C86" s="102">
        <v>1179134</v>
      </c>
      <c r="D86" s="102" t="s">
        <v>100</v>
      </c>
      <c r="E86" s="102" t="s">
        <v>123</v>
      </c>
      <c r="F86" s="102" t="s">
        <v>577</v>
      </c>
      <c r="G86" s="102" t="s">
        <v>578</v>
      </c>
      <c r="H86" s="102" t="s">
        <v>222</v>
      </c>
      <c r="I86" s="102" t="s">
        <v>575</v>
      </c>
      <c r="J86" s="102" t="s">
        <v>579</v>
      </c>
      <c r="K86" s="103">
        <v>0</v>
      </c>
      <c r="L86" s="102" t="s">
        <v>102</v>
      </c>
      <c r="M86" s="104">
        <v>0</v>
      </c>
      <c r="N86" s="104">
        <v>0</v>
      </c>
      <c r="O86" s="103">
        <v>65000</v>
      </c>
      <c r="P86" s="103">
        <f>R86*1000/O86*100</f>
        <v>98.75</v>
      </c>
      <c r="Q86" s="103">
        <v>0</v>
      </c>
      <c r="R86" s="103">
        <f>64187.5/1000</f>
        <v>64.1875</v>
      </c>
      <c r="S86" s="104">
        <v>0</v>
      </c>
      <c r="T86" s="104">
        <f t="shared" si="1"/>
        <v>5.5619252871353768E-3</v>
      </c>
      <c r="U86" s="104">
        <f>R86/'סכום נכסי הקרן'!$C$42</f>
        <v>1.1047986808234187E-4</v>
      </c>
    </row>
    <row r="87" spans="2:21" s="99" customFormat="1">
      <c r="B87" s="102" t="s">
        <v>580</v>
      </c>
      <c r="C87" s="102" t="s">
        <v>581</v>
      </c>
      <c r="D87" s="102" t="s">
        <v>100</v>
      </c>
      <c r="E87" s="102" t="s">
        <v>123</v>
      </c>
      <c r="F87" s="102" t="s">
        <v>582</v>
      </c>
      <c r="G87" s="102" t="s">
        <v>567</v>
      </c>
      <c r="H87" s="102" t="s">
        <v>222</v>
      </c>
      <c r="I87" s="102" t="s">
        <v>575</v>
      </c>
      <c r="J87" s="102" t="s">
        <v>583</v>
      </c>
      <c r="K87" s="103">
        <v>2.35</v>
      </c>
      <c r="L87" s="102" t="s">
        <v>102</v>
      </c>
      <c r="M87" s="104">
        <v>3.5000000000000003E-2</v>
      </c>
      <c r="N87" s="104">
        <v>5.91E-2</v>
      </c>
      <c r="O87" s="103">
        <v>27900</v>
      </c>
      <c r="P87" s="103">
        <v>100</v>
      </c>
      <c r="Q87" s="103">
        <v>0</v>
      </c>
      <c r="R87" s="103">
        <v>27.9</v>
      </c>
      <c r="S87" s="104">
        <v>2.0000000000000001E-4</v>
      </c>
      <c r="T87" s="104">
        <f t="shared" si="1"/>
        <v>2.4175690829379088E-3</v>
      </c>
      <c r="U87" s="104">
        <f>R87/'סכום נכסי הקרן'!$C$42</f>
        <v>4.8021629125567099E-5</v>
      </c>
    </row>
    <row r="88" spans="2:21" s="99" customFormat="1">
      <c r="B88" s="102" t="s">
        <v>584</v>
      </c>
      <c r="C88" s="102" t="s">
        <v>585</v>
      </c>
      <c r="D88" s="102" t="s">
        <v>100</v>
      </c>
      <c r="E88" s="102" t="s">
        <v>123</v>
      </c>
      <c r="F88" s="102" t="s">
        <v>586</v>
      </c>
      <c r="G88" s="102" t="s">
        <v>567</v>
      </c>
      <c r="H88" s="102" t="s">
        <v>222</v>
      </c>
      <c r="I88" s="102" t="s">
        <v>575</v>
      </c>
      <c r="J88" s="102" t="s">
        <v>587</v>
      </c>
      <c r="K88" s="103">
        <v>2.09</v>
      </c>
      <c r="L88" s="102" t="s">
        <v>102</v>
      </c>
      <c r="M88" s="104">
        <v>2.35E-2</v>
      </c>
      <c r="N88" s="104">
        <v>7.4399999999999994E-2</v>
      </c>
      <c r="O88" s="103">
        <v>118507.16</v>
      </c>
      <c r="P88" s="103">
        <v>101.4</v>
      </c>
      <c r="Q88" s="103">
        <v>0</v>
      </c>
      <c r="R88" s="103">
        <v>120.16626024</v>
      </c>
      <c r="S88" s="104">
        <v>8.0000000000000004E-4</v>
      </c>
      <c r="T88" s="104">
        <f t="shared" si="1"/>
        <v>1.0412553246182612E-2</v>
      </c>
      <c r="U88" s="104">
        <f>R88/'סכום נכסי הקרן'!$C$42</f>
        <v>2.0683080941403799E-4</v>
      </c>
    </row>
    <row r="89" spans="2:21" s="99" customFormat="1">
      <c r="B89" s="102" t="s">
        <v>588</v>
      </c>
      <c r="C89" s="102" t="s">
        <v>589</v>
      </c>
      <c r="D89" s="102" t="s">
        <v>100</v>
      </c>
      <c r="E89" s="102" t="s">
        <v>123</v>
      </c>
      <c r="F89" s="102" t="s">
        <v>586</v>
      </c>
      <c r="G89" s="102" t="s">
        <v>567</v>
      </c>
      <c r="H89" s="102" t="s">
        <v>222</v>
      </c>
      <c r="I89" s="102" t="s">
        <v>575</v>
      </c>
      <c r="J89" s="102" t="s">
        <v>590</v>
      </c>
      <c r="K89" s="103">
        <v>3.86</v>
      </c>
      <c r="L89" s="102" t="s">
        <v>102</v>
      </c>
      <c r="M89" s="104">
        <v>3.2899999999999999E-2</v>
      </c>
      <c r="N89" s="104">
        <v>7.0099999999999996E-2</v>
      </c>
      <c r="O89" s="103">
        <v>152000</v>
      </c>
      <c r="P89" s="103">
        <v>91.6</v>
      </c>
      <c r="Q89" s="103">
        <v>0</v>
      </c>
      <c r="R89" s="103">
        <v>139.232</v>
      </c>
      <c r="S89" s="104">
        <v>1.1999999999999999E-3</v>
      </c>
      <c r="T89" s="104">
        <f t="shared" si="1"/>
        <v>1.2064622887297882E-2</v>
      </c>
      <c r="U89" s="104">
        <f>R89/'סכום נכסי הקרן'!$C$42</f>
        <v>2.3964686259537486E-4</v>
      </c>
    </row>
    <row r="90" spans="2:21" s="99" customFormat="1">
      <c r="B90" s="102" t="s">
        <v>591</v>
      </c>
      <c r="C90" s="102" t="s">
        <v>592</v>
      </c>
      <c r="D90" s="102" t="s">
        <v>100</v>
      </c>
      <c r="E90" s="102" t="s">
        <v>123</v>
      </c>
      <c r="F90" s="102" t="s">
        <v>593</v>
      </c>
      <c r="G90" s="102" t="s">
        <v>384</v>
      </c>
      <c r="H90" s="102" t="s">
        <v>222</v>
      </c>
      <c r="I90" s="102" t="s">
        <v>575</v>
      </c>
      <c r="J90" s="102" t="s">
        <v>594</v>
      </c>
      <c r="K90" s="103">
        <v>3.68</v>
      </c>
      <c r="L90" s="102" t="s">
        <v>102</v>
      </c>
      <c r="M90" s="104">
        <v>4.4999999999999998E-2</v>
      </c>
      <c r="N90" s="104">
        <v>4.1300000000000003E-2</v>
      </c>
      <c r="O90" s="103">
        <v>100000</v>
      </c>
      <c r="P90" s="103">
        <v>101.51</v>
      </c>
      <c r="Q90" s="103">
        <v>0</v>
      </c>
      <c r="R90" s="103">
        <v>101.51</v>
      </c>
      <c r="S90" s="104">
        <v>1E-4</v>
      </c>
      <c r="T90" s="104">
        <f t="shared" si="1"/>
        <v>8.7959655056998962E-3</v>
      </c>
      <c r="U90" s="104">
        <f>R90/'סכום נכסי הקרן'!$C$42</f>
        <v>1.7471955457119416E-4</v>
      </c>
    </row>
    <row r="91" spans="2:21" s="99" customFormat="1">
      <c r="B91" s="102" t="s">
        <v>595</v>
      </c>
      <c r="C91" s="102">
        <v>47301640</v>
      </c>
      <c r="D91" s="102" t="s">
        <v>100</v>
      </c>
      <c r="E91" s="102" t="s">
        <v>123</v>
      </c>
      <c r="F91" s="102" t="s">
        <v>596</v>
      </c>
      <c r="G91" s="102" t="s">
        <v>567</v>
      </c>
      <c r="H91" s="102" t="s">
        <v>222</v>
      </c>
      <c r="I91" s="102" t="s">
        <v>575</v>
      </c>
      <c r="J91" s="102" t="s">
        <v>597</v>
      </c>
      <c r="K91" s="103">
        <v>1.1499999999999999</v>
      </c>
      <c r="L91" s="102" t="s">
        <v>102</v>
      </c>
      <c r="M91" s="104">
        <v>0.05</v>
      </c>
      <c r="N91" s="104">
        <v>2.4299999999999999E-2</v>
      </c>
      <c r="O91" s="103">
        <v>30000</v>
      </c>
      <c r="P91" s="103">
        <f t="shared" ref="P91:P92" si="2">R91*1000/O91*100</f>
        <v>114.24464480874332</v>
      </c>
      <c r="Q91" s="103">
        <v>0</v>
      </c>
      <c r="R91" s="103">
        <f>34273.393442623/1000</f>
        <v>34.273393442622996</v>
      </c>
      <c r="S91" s="104">
        <v>8.0000000000000004E-4</v>
      </c>
      <c r="T91" s="104">
        <f t="shared" si="1"/>
        <v>2.9698314105466744E-3</v>
      </c>
      <c r="U91" s="104">
        <f>R91/'סכום נכסי הקרן'!$C$42</f>
        <v>5.8991547984813083E-5</v>
      </c>
    </row>
    <row r="92" spans="2:21" s="99" customFormat="1">
      <c r="B92" s="102" t="s">
        <v>595</v>
      </c>
      <c r="C92" s="102">
        <v>4730164</v>
      </c>
      <c r="D92" s="102" t="s">
        <v>100</v>
      </c>
      <c r="E92" s="102" t="s">
        <v>123</v>
      </c>
      <c r="F92" s="102" t="s">
        <v>596</v>
      </c>
      <c r="G92" s="102" t="s">
        <v>567</v>
      </c>
      <c r="H92" s="102" t="s">
        <v>222</v>
      </c>
      <c r="I92" s="102" t="s">
        <v>575</v>
      </c>
      <c r="J92" s="102" t="s">
        <v>597</v>
      </c>
      <c r="K92" s="103">
        <v>0</v>
      </c>
      <c r="L92" s="102" t="s">
        <v>102</v>
      </c>
      <c r="M92" s="104">
        <v>0</v>
      </c>
      <c r="N92" s="104">
        <v>0</v>
      </c>
      <c r="O92" s="103">
        <v>113386.20000000001</v>
      </c>
      <c r="P92" s="103">
        <f t="shared" si="2"/>
        <v>116.53999999999998</v>
      </c>
      <c r="Q92" s="103">
        <v>0</v>
      </c>
      <c r="R92" s="103">
        <f>132140.27748/1000</f>
        <v>132.14027747999998</v>
      </c>
      <c r="S92" s="104">
        <v>0</v>
      </c>
      <c r="T92" s="104">
        <f t="shared" si="1"/>
        <v>1.1450116467615927E-2</v>
      </c>
      <c r="U92" s="104">
        <f>R92/'סכום נכסי הקרן'!$C$42</f>
        <v>2.2744055188867691E-4</v>
      </c>
    </row>
    <row r="93" spans="2:21" s="99" customFormat="1">
      <c r="B93" s="102" t="s">
        <v>598</v>
      </c>
      <c r="C93" s="102" t="s">
        <v>599</v>
      </c>
      <c r="D93" s="102" t="s">
        <v>100</v>
      </c>
      <c r="E93" s="102" t="s">
        <v>123</v>
      </c>
      <c r="F93" s="102" t="s">
        <v>600</v>
      </c>
      <c r="G93" s="102" t="s">
        <v>384</v>
      </c>
      <c r="H93" s="102" t="s">
        <v>222</v>
      </c>
      <c r="I93" s="102" t="s">
        <v>575</v>
      </c>
      <c r="J93" s="102" t="s">
        <v>352</v>
      </c>
      <c r="K93" s="103">
        <v>3.52</v>
      </c>
      <c r="L93" s="102" t="s">
        <v>102</v>
      </c>
      <c r="M93" s="104">
        <v>0.06</v>
      </c>
      <c r="N93" s="104">
        <v>5.45E-2</v>
      </c>
      <c r="O93" s="103">
        <v>16000</v>
      </c>
      <c r="P93" s="103">
        <v>103</v>
      </c>
      <c r="Q93" s="103">
        <v>0</v>
      </c>
      <c r="R93" s="103">
        <v>16.48</v>
      </c>
      <c r="S93" s="104">
        <v>2.0000000000000001E-4</v>
      </c>
      <c r="T93" s="104">
        <f t="shared" si="1"/>
        <v>1.4280121321439689E-3</v>
      </c>
      <c r="U93" s="104">
        <f>R93/'סכום נכסי הקרן'!$C$42</f>
        <v>2.8365464085639635E-5</v>
      </c>
    </row>
    <row r="94" spans="2:21" s="99" customFormat="1">
      <c r="B94" s="102" t="s">
        <v>601</v>
      </c>
      <c r="C94" s="102" t="s">
        <v>602</v>
      </c>
      <c r="D94" s="102" t="s">
        <v>100</v>
      </c>
      <c r="E94" s="102" t="s">
        <v>123</v>
      </c>
      <c r="F94" s="102" t="s">
        <v>603</v>
      </c>
      <c r="G94" s="102" t="s">
        <v>384</v>
      </c>
      <c r="H94" s="102" t="s">
        <v>222</v>
      </c>
      <c r="I94" s="102" t="s">
        <v>575</v>
      </c>
      <c r="J94" s="102" t="s">
        <v>604</v>
      </c>
      <c r="K94" s="103">
        <v>3.49</v>
      </c>
      <c r="L94" s="102" t="s">
        <v>102</v>
      </c>
      <c r="M94" s="104">
        <v>2.75E-2</v>
      </c>
      <c r="N94" s="104">
        <v>2.5600000000000001E-2</v>
      </c>
      <c r="O94" s="103">
        <v>10388.89</v>
      </c>
      <c r="P94" s="103">
        <v>111.53</v>
      </c>
      <c r="Q94" s="103">
        <v>0</v>
      </c>
      <c r="R94" s="103">
        <v>11.586729017</v>
      </c>
      <c r="S94" s="104">
        <v>0</v>
      </c>
      <c r="T94" s="104">
        <f t="shared" si="1"/>
        <v>1.0040042237949372E-3</v>
      </c>
      <c r="U94" s="104">
        <f>R94/'סכום נכסי הקרן'!$C$42</f>
        <v>1.9943139915154863E-5</v>
      </c>
    </row>
    <row r="95" spans="2:21" s="99" customFormat="1">
      <c r="B95" s="102" t="s">
        <v>605</v>
      </c>
      <c r="C95" s="102" t="s">
        <v>606</v>
      </c>
      <c r="D95" s="102" t="s">
        <v>100</v>
      </c>
      <c r="E95" s="102" t="s">
        <v>123</v>
      </c>
      <c r="F95" s="102" t="s">
        <v>603</v>
      </c>
      <c r="G95" s="102" t="s">
        <v>384</v>
      </c>
      <c r="H95" s="102" t="s">
        <v>222</v>
      </c>
      <c r="I95" s="102" t="s">
        <v>575</v>
      </c>
      <c r="J95" s="102" t="s">
        <v>607</v>
      </c>
      <c r="K95" s="103">
        <v>4.96</v>
      </c>
      <c r="L95" s="102" t="s">
        <v>102</v>
      </c>
      <c r="M95" s="104">
        <v>8.5000000000000006E-3</v>
      </c>
      <c r="N95" s="104">
        <v>2.9899999999999999E-2</v>
      </c>
      <c r="O95" s="103">
        <v>55000</v>
      </c>
      <c r="P95" s="103">
        <v>98.97</v>
      </c>
      <c r="Q95" s="103">
        <v>0</v>
      </c>
      <c r="R95" s="103">
        <v>54.433500000000002</v>
      </c>
      <c r="S95" s="104">
        <v>1E-4</v>
      </c>
      <c r="T95" s="104">
        <f t="shared" si="1"/>
        <v>4.7167292715448268E-3</v>
      </c>
      <c r="U95" s="104">
        <f>R95/'סכום נכסי הקרן'!$C$42</f>
        <v>9.369123114718842E-5</v>
      </c>
    </row>
    <row r="96" spans="2:21" s="99" customFormat="1">
      <c r="B96" s="102" t="s">
        <v>608</v>
      </c>
      <c r="C96" s="102" t="s">
        <v>609</v>
      </c>
      <c r="D96" s="102" t="s">
        <v>100</v>
      </c>
      <c r="E96" s="102" t="s">
        <v>123</v>
      </c>
      <c r="F96" s="102" t="s">
        <v>603</v>
      </c>
      <c r="G96" s="102" t="s">
        <v>384</v>
      </c>
      <c r="H96" s="102" t="s">
        <v>222</v>
      </c>
      <c r="I96" s="102" t="s">
        <v>575</v>
      </c>
      <c r="J96" s="102" t="s">
        <v>607</v>
      </c>
      <c r="K96" s="103">
        <v>6.42</v>
      </c>
      <c r="L96" s="102" t="s">
        <v>102</v>
      </c>
      <c r="M96" s="104">
        <v>3.1800000000000002E-2</v>
      </c>
      <c r="N96" s="104">
        <v>3.2500000000000001E-2</v>
      </c>
      <c r="O96" s="103">
        <v>60000</v>
      </c>
      <c r="P96" s="103">
        <v>102.29</v>
      </c>
      <c r="Q96" s="103">
        <v>0</v>
      </c>
      <c r="R96" s="103">
        <v>61.374000000000002</v>
      </c>
      <c r="S96" s="104">
        <v>2.0000000000000001E-4</v>
      </c>
      <c r="T96" s="104">
        <f t="shared" si="1"/>
        <v>5.3181320751337349E-3</v>
      </c>
      <c r="U96" s="104">
        <f>R96/'סכום נכסי הקרן'!$C$42</f>
        <v>1.0563725684417762E-4</v>
      </c>
    </row>
    <row r="97" spans="2:21" s="99" customFormat="1">
      <c r="B97" s="102" t="s">
        <v>610</v>
      </c>
      <c r="C97" s="102" t="s">
        <v>611</v>
      </c>
      <c r="D97" s="102" t="s">
        <v>100</v>
      </c>
      <c r="E97" s="102" t="s">
        <v>123</v>
      </c>
      <c r="F97" s="102" t="s">
        <v>612</v>
      </c>
      <c r="G97" s="102" t="s">
        <v>393</v>
      </c>
      <c r="H97" s="102" t="s">
        <v>222</v>
      </c>
      <c r="I97" s="102" t="s">
        <v>575</v>
      </c>
      <c r="J97" s="102" t="s">
        <v>613</v>
      </c>
      <c r="K97" s="103">
        <v>2.1</v>
      </c>
      <c r="L97" s="102" t="s">
        <v>102</v>
      </c>
      <c r="M97" s="104">
        <v>1.6400000000000001E-2</v>
      </c>
      <c r="N97" s="104">
        <v>3.0200000000000001E-2</v>
      </c>
      <c r="O97" s="103">
        <v>4805.4799999999996</v>
      </c>
      <c r="P97" s="103">
        <v>108.85</v>
      </c>
      <c r="Q97" s="103">
        <v>0</v>
      </c>
      <c r="R97" s="103">
        <v>5.23076498</v>
      </c>
      <c r="S97" s="104">
        <v>0</v>
      </c>
      <c r="T97" s="104">
        <f t="shared" si="1"/>
        <v>4.5325217547535226E-4</v>
      </c>
      <c r="U97" s="104">
        <f>R97/'סכום נכסי הקרן'!$C$42</f>
        <v>9.0032206420273979E-6</v>
      </c>
    </row>
    <row r="98" spans="2:21" s="99" customFormat="1">
      <c r="B98" s="102" t="s">
        <v>614</v>
      </c>
      <c r="C98" s="102" t="s">
        <v>615</v>
      </c>
      <c r="D98" s="102" t="s">
        <v>100</v>
      </c>
      <c r="E98" s="102" t="s">
        <v>123</v>
      </c>
      <c r="F98" s="102" t="s">
        <v>616</v>
      </c>
      <c r="G98" s="102" t="s">
        <v>578</v>
      </c>
      <c r="H98" s="102" t="s">
        <v>222</v>
      </c>
      <c r="I98" s="102" t="s">
        <v>575</v>
      </c>
      <c r="J98" s="102" t="s">
        <v>617</v>
      </c>
      <c r="K98" s="103">
        <v>3.02</v>
      </c>
      <c r="L98" s="102" t="s">
        <v>102</v>
      </c>
      <c r="M98" s="104">
        <v>1.4800000000000001E-2</v>
      </c>
      <c r="N98" s="104">
        <v>3.5000000000000003E-2</v>
      </c>
      <c r="O98" s="103">
        <v>126840</v>
      </c>
      <c r="P98" s="103">
        <v>102.99</v>
      </c>
      <c r="Q98" s="103">
        <v>0</v>
      </c>
      <c r="R98" s="103">
        <v>130.63251600000001</v>
      </c>
      <c r="S98" s="104">
        <v>2.0000000000000001E-4</v>
      </c>
      <c r="T98" s="104">
        <f t="shared" si="1"/>
        <v>1.1319467093476405E-2</v>
      </c>
      <c r="U98" s="104">
        <f>R98/'סכום נכסי הקרן'!$C$42</f>
        <v>2.2484538477031223E-4</v>
      </c>
    </row>
    <row r="99" spans="2:21" s="99" customFormat="1">
      <c r="B99" s="102" t="s">
        <v>618</v>
      </c>
      <c r="C99" s="102" t="s">
        <v>619</v>
      </c>
      <c r="D99" s="102" t="s">
        <v>100</v>
      </c>
      <c r="E99" s="102" t="s">
        <v>123</v>
      </c>
      <c r="F99" s="102" t="s">
        <v>620</v>
      </c>
      <c r="G99" s="102" t="s">
        <v>578</v>
      </c>
      <c r="H99" s="102" t="s">
        <v>222</v>
      </c>
      <c r="I99" s="102" t="s">
        <v>575</v>
      </c>
      <c r="J99" s="102" t="s">
        <v>476</v>
      </c>
      <c r="K99" s="103">
        <v>2.81</v>
      </c>
      <c r="L99" s="102" t="s">
        <v>102</v>
      </c>
      <c r="M99" s="104">
        <v>2.3E-2</v>
      </c>
      <c r="N99" s="104">
        <v>5.28E-2</v>
      </c>
      <c r="O99" s="103">
        <v>108900</v>
      </c>
      <c r="P99" s="103">
        <v>100.03</v>
      </c>
      <c r="Q99" s="103">
        <v>0</v>
      </c>
      <c r="R99" s="103">
        <v>108.93267</v>
      </c>
      <c r="S99" s="104">
        <v>4.0000000000000002E-4</v>
      </c>
      <c r="T99" s="104">
        <f t="shared" si="1"/>
        <v>9.4391489288128266E-3</v>
      </c>
      <c r="U99" s="104">
        <f>R99/'סכום נכסי הקרן'!$C$42</f>
        <v>1.8749549384938313E-4</v>
      </c>
    </row>
    <row r="100" spans="2:21" s="99" customFormat="1">
      <c r="B100" s="102" t="s">
        <v>621</v>
      </c>
      <c r="C100" s="102" t="s">
        <v>622</v>
      </c>
      <c r="D100" s="102" t="s">
        <v>100</v>
      </c>
      <c r="E100" s="102" t="s">
        <v>123</v>
      </c>
      <c r="F100" s="102" t="s">
        <v>623</v>
      </c>
      <c r="G100" s="102" t="s">
        <v>578</v>
      </c>
      <c r="H100" s="102" t="s">
        <v>222</v>
      </c>
      <c r="I100" s="102" t="s">
        <v>575</v>
      </c>
      <c r="J100" s="102" t="s">
        <v>624</v>
      </c>
      <c r="K100" s="103">
        <v>2.78</v>
      </c>
      <c r="L100" s="102" t="s">
        <v>102</v>
      </c>
      <c r="M100" s="104">
        <v>2.9499999999999998E-2</v>
      </c>
      <c r="N100" s="104">
        <v>7.4200000000000002E-2</v>
      </c>
      <c r="O100" s="103">
        <v>15200</v>
      </c>
      <c r="P100" s="103">
        <v>94.96</v>
      </c>
      <c r="Q100" s="103">
        <v>0</v>
      </c>
      <c r="R100" s="103">
        <v>14.433920000000001</v>
      </c>
      <c r="S100" s="104">
        <v>1E-4</v>
      </c>
      <c r="T100" s="104">
        <f t="shared" si="1"/>
        <v>1.2507168006307935E-3</v>
      </c>
      <c r="U100" s="104">
        <f>R100/'סכום נכסי הקרן'!$C$42</f>
        <v>2.4843740253337116E-5</v>
      </c>
    </row>
    <row r="101" spans="2:21" s="99" customFormat="1">
      <c r="B101" s="102" t="s">
        <v>625</v>
      </c>
      <c r="C101" s="102" t="s">
        <v>626</v>
      </c>
      <c r="D101" s="102" t="s">
        <v>100</v>
      </c>
      <c r="E101" s="102" t="s">
        <v>123</v>
      </c>
      <c r="F101" s="102" t="s">
        <v>627</v>
      </c>
      <c r="G101" s="102" t="s">
        <v>578</v>
      </c>
      <c r="H101" s="102" t="s">
        <v>222</v>
      </c>
      <c r="I101" s="102" t="s">
        <v>575</v>
      </c>
      <c r="J101" s="102" t="s">
        <v>628</v>
      </c>
      <c r="K101" s="103">
        <v>2.5</v>
      </c>
      <c r="L101" s="102" t="s">
        <v>102</v>
      </c>
      <c r="M101" s="104">
        <v>0.04</v>
      </c>
      <c r="N101" s="104">
        <v>0.1749</v>
      </c>
      <c r="O101" s="103">
        <v>68000</v>
      </c>
      <c r="P101" s="103">
        <v>78.900000000000006</v>
      </c>
      <c r="Q101" s="103">
        <v>0</v>
      </c>
      <c r="R101" s="103">
        <v>53.652000000000001</v>
      </c>
      <c r="S101" s="104">
        <v>1.2999999999999999E-3</v>
      </c>
      <c r="T101" s="104">
        <f t="shared" si="1"/>
        <v>4.6490113418560814E-3</v>
      </c>
      <c r="U101" s="104">
        <f>R101/'סכום נכסי הקרן'!$C$42</f>
        <v>9.2346109170069035E-5</v>
      </c>
    </row>
    <row r="102" spans="2:21" s="99" customFormat="1">
      <c r="B102" s="102" t="s">
        <v>629</v>
      </c>
      <c r="C102" s="102" t="s">
        <v>630</v>
      </c>
      <c r="D102" s="102" t="s">
        <v>100</v>
      </c>
      <c r="E102" s="102" t="s">
        <v>123</v>
      </c>
      <c r="F102" s="102" t="s">
        <v>631</v>
      </c>
      <c r="G102" s="102" t="s">
        <v>384</v>
      </c>
      <c r="H102" s="102" t="s">
        <v>222</v>
      </c>
      <c r="I102" s="102" t="s">
        <v>575</v>
      </c>
      <c r="J102" s="102" t="s">
        <v>306</v>
      </c>
      <c r="K102" s="103">
        <v>5.94</v>
      </c>
      <c r="L102" s="102" t="s">
        <v>102</v>
      </c>
      <c r="M102" s="104">
        <v>6.4000000000000003E-3</v>
      </c>
      <c r="N102" s="104">
        <v>3.2800000000000003E-2</v>
      </c>
      <c r="O102" s="103">
        <v>38252.11</v>
      </c>
      <c r="P102" s="103">
        <v>94.54</v>
      </c>
      <c r="Q102" s="103">
        <v>0</v>
      </c>
      <c r="R102" s="103">
        <v>36.163544794000003</v>
      </c>
      <c r="S102" s="104">
        <v>2.0000000000000001E-4</v>
      </c>
      <c r="T102" s="104">
        <f t="shared" si="1"/>
        <v>3.1336153341725652E-3</v>
      </c>
      <c r="U102" s="104">
        <f>R102/'סכום נכסי הקרן'!$C$42</f>
        <v>6.224488659366671E-5</v>
      </c>
    </row>
    <row r="103" spans="2:21" s="99" customFormat="1">
      <c r="B103" s="102" t="s">
        <v>632</v>
      </c>
      <c r="C103" s="102" t="s">
        <v>633</v>
      </c>
      <c r="D103" s="102" t="s">
        <v>100</v>
      </c>
      <c r="E103" s="102" t="s">
        <v>123</v>
      </c>
      <c r="F103" s="102" t="s">
        <v>634</v>
      </c>
      <c r="G103" s="102" t="s">
        <v>384</v>
      </c>
      <c r="H103" s="102" t="s">
        <v>222</v>
      </c>
      <c r="I103" s="102" t="s">
        <v>575</v>
      </c>
      <c r="J103" s="102" t="s">
        <v>410</v>
      </c>
      <c r="K103" s="103">
        <v>3.29</v>
      </c>
      <c r="L103" s="102" t="s">
        <v>102</v>
      </c>
      <c r="M103" s="104">
        <v>4.2000000000000003E-2</v>
      </c>
      <c r="N103" s="104">
        <v>3.27E-2</v>
      </c>
      <c r="O103" s="103">
        <v>29000</v>
      </c>
      <c r="P103" s="103">
        <v>103.73</v>
      </c>
      <c r="Q103" s="103">
        <v>0</v>
      </c>
      <c r="R103" s="103">
        <v>30.081700000000001</v>
      </c>
      <c r="S103" s="104">
        <v>2.9999999999999997E-4</v>
      </c>
      <c r="T103" s="104">
        <f t="shared" si="1"/>
        <v>2.6066160531259242E-3</v>
      </c>
      <c r="U103" s="104">
        <f>R103/'סכום נכסי הקרן'!$C$42</f>
        <v>5.1776782826758854E-5</v>
      </c>
    </row>
    <row r="104" spans="2:21" s="99" customFormat="1">
      <c r="B104" s="98" t="s">
        <v>238</v>
      </c>
      <c r="K104" s="100">
        <v>1.81</v>
      </c>
      <c r="N104" s="101">
        <v>0.13980000000000001</v>
      </c>
      <c r="O104" s="100">
        <v>4563749.01</v>
      </c>
      <c r="Q104" s="100">
        <v>11.841200000000001</v>
      </c>
      <c r="R104" s="100">
        <v>4382.1107593719998</v>
      </c>
      <c r="T104" s="101">
        <f t="shared" si="1"/>
        <v>0.37971525053287841</v>
      </c>
      <c r="U104" s="101">
        <f>R104/'סכום נכסי הקרן'!$C$42</f>
        <v>7.542512461423634E-3</v>
      </c>
    </row>
    <row r="105" spans="2:21" s="99" customFormat="1">
      <c r="B105" s="102" t="s">
        <v>635</v>
      </c>
      <c r="C105" s="102" t="s">
        <v>636</v>
      </c>
      <c r="D105" s="102" t="s">
        <v>100</v>
      </c>
      <c r="E105" s="102" t="s">
        <v>123</v>
      </c>
      <c r="F105" s="102" t="s">
        <v>347</v>
      </c>
      <c r="G105" s="102" t="s">
        <v>343</v>
      </c>
      <c r="H105" s="102" t="s">
        <v>206</v>
      </c>
      <c r="I105" s="102" t="s">
        <v>207</v>
      </c>
      <c r="J105" s="102" t="s">
        <v>266</v>
      </c>
      <c r="K105" s="103">
        <v>0.93</v>
      </c>
      <c r="L105" s="102" t="s">
        <v>102</v>
      </c>
      <c r="M105" s="104">
        <v>1.8700000000000001E-2</v>
      </c>
      <c r="N105" s="104">
        <v>4.2799999999999998E-2</v>
      </c>
      <c r="O105" s="103">
        <v>379772.4</v>
      </c>
      <c r="P105" s="103">
        <v>97.97</v>
      </c>
      <c r="Q105" s="103">
        <v>0</v>
      </c>
      <c r="R105" s="103">
        <v>372.06302027999999</v>
      </c>
      <c r="S105" s="104">
        <v>1.4E-3</v>
      </c>
      <c r="T105" s="104">
        <f t="shared" si="1"/>
        <v>3.2239715223420361E-2</v>
      </c>
      <c r="U105" s="104">
        <f>R105/'סכום נכסי הקרן'!$C$42</f>
        <v>6.4039685918367418E-4</v>
      </c>
    </row>
    <row r="106" spans="2:21" s="99" customFormat="1">
      <c r="B106" s="102" t="s">
        <v>637</v>
      </c>
      <c r="C106" s="102" t="s">
        <v>638</v>
      </c>
      <c r="D106" s="102" t="s">
        <v>100</v>
      </c>
      <c r="E106" s="102" t="s">
        <v>123</v>
      </c>
      <c r="F106" s="102" t="s">
        <v>351</v>
      </c>
      <c r="G106" s="102" t="s">
        <v>343</v>
      </c>
      <c r="H106" s="102" t="s">
        <v>206</v>
      </c>
      <c r="I106" s="102" t="s">
        <v>207</v>
      </c>
      <c r="J106" s="102" t="s">
        <v>266</v>
      </c>
      <c r="K106" s="103">
        <v>0.25</v>
      </c>
      <c r="L106" s="102" t="s">
        <v>102</v>
      </c>
      <c r="M106" s="104">
        <v>3.0099999999999998E-2</v>
      </c>
      <c r="N106" s="104">
        <v>4.53E-2</v>
      </c>
      <c r="O106" s="103">
        <v>25000</v>
      </c>
      <c r="P106" s="103">
        <v>100.36</v>
      </c>
      <c r="Q106" s="103">
        <v>0</v>
      </c>
      <c r="R106" s="103">
        <v>25.09</v>
      </c>
      <c r="S106" s="104">
        <v>0</v>
      </c>
      <c r="T106" s="104">
        <f t="shared" si="1"/>
        <v>2.1740791502119043E-3</v>
      </c>
      <c r="U106" s="104">
        <f>R106/'סכום נכסי הקרן'!$C$42</f>
        <v>4.318504210611034E-5</v>
      </c>
    </row>
    <row r="107" spans="2:21" s="99" customFormat="1">
      <c r="B107" s="102" t="s">
        <v>639</v>
      </c>
      <c r="C107" s="102" t="s">
        <v>640</v>
      </c>
      <c r="D107" s="102" t="s">
        <v>100</v>
      </c>
      <c r="E107" s="102" t="s">
        <v>123</v>
      </c>
      <c r="F107" s="102" t="s">
        <v>351</v>
      </c>
      <c r="G107" s="102" t="s">
        <v>343</v>
      </c>
      <c r="H107" s="102" t="s">
        <v>206</v>
      </c>
      <c r="I107" s="102" t="s">
        <v>207</v>
      </c>
      <c r="J107" s="102" t="s">
        <v>641</v>
      </c>
      <c r="K107" s="103">
        <v>1.1399999999999999</v>
      </c>
      <c r="L107" s="102" t="s">
        <v>102</v>
      </c>
      <c r="M107" s="104">
        <v>2.0199999999999999E-2</v>
      </c>
      <c r="N107" s="104">
        <v>4.2999999999999997E-2</v>
      </c>
      <c r="O107" s="103">
        <v>311000</v>
      </c>
      <c r="P107" s="103">
        <v>99.14</v>
      </c>
      <c r="Q107" s="103">
        <v>0</v>
      </c>
      <c r="R107" s="103">
        <v>308.3254</v>
      </c>
      <c r="S107" s="104">
        <v>4.0000000000000002E-4</v>
      </c>
      <c r="T107" s="104">
        <f t="shared" si="1"/>
        <v>2.6716772563600857E-2</v>
      </c>
      <c r="U107" s="104">
        <f>R107/'סכום נכסי הקרן'!$C$42</f>
        <v>5.3069132648000451E-4</v>
      </c>
    </row>
    <row r="108" spans="2:21" s="99" customFormat="1">
      <c r="B108" s="102" t="s">
        <v>642</v>
      </c>
      <c r="C108" s="102" t="s">
        <v>643</v>
      </c>
      <c r="D108" s="102" t="s">
        <v>100</v>
      </c>
      <c r="E108" s="102" t="s">
        <v>123</v>
      </c>
      <c r="F108" s="102" t="s">
        <v>355</v>
      </c>
      <c r="G108" s="102" t="s">
        <v>343</v>
      </c>
      <c r="H108" s="102" t="s">
        <v>206</v>
      </c>
      <c r="I108" s="102" t="s">
        <v>207</v>
      </c>
      <c r="J108" s="102" t="s">
        <v>376</v>
      </c>
      <c r="K108" s="103">
        <v>1.41</v>
      </c>
      <c r="L108" s="102" t="s">
        <v>102</v>
      </c>
      <c r="M108" s="104">
        <v>2.98E-2</v>
      </c>
      <c r="N108" s="104">
        <v>4.2799999999999998E-2</v>
      </c>
      <c r="O108" s="103">
        <v>73000</v>
      </c>
      <c r="P108" s="103">
        <v>99.89</v>
      </c>
      <c r="Q108" s="103">
        <v>0</v>
      </c>
      <c r="R108" s="103">
        <v>72.919700000000006</v>
      </c>
      <c r="S108" s="104">
        <v>0</v>
      </c>
      <c r="T108" s="104">
        <f t="shared" si="1"/>
        <v>6.3185810844841378E-3</v>
      </c>
      <c r="U108" s="104">
        <f>R108/'סכום נכסי הקרן'!$C$42</f>
        <v>1.2550977739597189E-4</v>
      </c>
    </row>
    <row r="109" spans="2:21" s="99" customFormat="1">
      <c r="B109" s="102" t="s">
        <v>644</v>
      </c>
      <c r="C109" s="102" t="s">
        <v>645</v>
      </c>
      <c r="D109" s="102" t="s">
        <v>100</v>
      </c>
      <c r="E109" s="102" t="s">
        <v>123</v>
      </c>
      <c r="F109" s="102" t="s">
        <v>383</v>
      </c>
      <c r="G109" s="102" t="s">
        <v>384</v>
      </c>
      <c r="H109" s="102" t="s">
        <v>206</v>
      </c>
      <c r="I109" s="102" t="s">
        <v>207</v>
      </c>
      <c r="J109" s="102" t="s">
        <v>422</v>
      </c>
      <c r="K109" s="103">
        <v>1</v>
      </c>
      <c r="L109" s="102" t="s">
        <v>102</v>
      </c>
      <c r="M109" s="104">
        <v>1.6299999999999999E-2</v>
      </c>
      <c r="N109" s="104">
        <v>4.41E-2</v>
      </c>
      <c r="O109" s="103">
        <v>14000</v>
      </c>
      <c r="P109" s="103">
        <v>97.34</v>
      </c>
      <c r="Q109" s="103">
        <v>0</v>
      </c>
      <c r="R109" s="103">
        <v>13.627599999999999</v>
      </c>
      <c r="S109" s="104">
        <v>1E-4</v>
      </c>
      <c r="T109" s="104">
        <f t="shared" si="1"/>
        <v>1.1808481876216719E-3</v>
      </c>
      <c r="U109" s="104">
        <f>R109/'סכום נכסי הקרן'!$C$42</f>
        <v>2.3455897959554774E-5</v>
      </c>
    </row>
    <row r="110" spans="2:21" s="99" customFormat="1">
      <c r="B110" s="102" t="s">
        <v>646</v>
      </c>
      <c r="C110" s="102" t="s">
        <v>647</v>
      </c>
      <c r="D110" s="102" t="s">
        <v>100</v>
      </c>
      <c r="E110" s="102" t="s">
        <v>123</v>
      </c>
      <c r="F110" s="102" t="s">
        <v>389</v>
      </c>
      <c r="G110" s="102" t="s">
        <v>343</v>
      </c>
      <c r="H110" s="102" t="s">
        <v>206</v>
      </c>
      <c r="I110" s="102" t="s">
        <v>207</v>
      </c>
      <c r="J110" s="102" t="s">
        <v>648</v>
      </c>
      <c r="K110" s="103">
        <v>1.38</v>
      </c>
      <c r="L110" s="102" t="s">
        <v>102</v>
      </c>
      <c r="M110" s="104">
        <v>3.7600000000000001E-2</v>
      </c>
      <c r="N110" s="104">
        <v>4.1500000000000002E-2</v>
      </c>
      <c r="O110" s="103">
        <v>30000</v>
      </c>
      <c r="P110" s="103">
        <v>99.85</v>
      </c>
      <c r="Q110" s="103">
        <v>0</v>
      </c>
      <c r="R110" s="103">
        <v>29.954999999999998</v>
      </c>
      <c r="S110" s="104">
        <v>0</v>
      </c>
      <c r="T110" s="104">
        <f t="shared" si="1"/>
        <v>2.595637343347851E-3</v>
      </c>
      <c r="U110" s="104">
        <f>R110/'סכום נכסי הקרן'!$C$42</f>
        <v>5.1558706109547043E-5</v>
      </c>
    </row>
    <row r="111" spans="2:21" s="99" customFormat="1">
      <c r="B111" s="102" t="s">
        <v>649</v>
      </c>
      <c r="C111" s="102" t="s">
        <v>650</v>
      </c>
      <c r="D111" s="102" t="s">
        <v>100</v>
      </c>
      <c r="E111" s="102" t="s">
        <v>123</v>
      </c>
      <c r="F111" s="102" t="s">
        <v>651</v>
      </c>
      <c r="G111" s="102" t="s">
        <v>652</v>
      </c>
      <c r="H111" s="102" t="s">
        <v>206</v>
      </c>
      <c r="I111" s="102" t="s">
        <v>207</v>
      </c>
      <c r="J111" s="102" t="s">
        <v>653</v>
      </c>
      <c r="K111" s="103">
        <v>0.9</v>
      </c>
      <c r="L111" s="102" t="s">
        <v>102</v>
      </c>
      <c r="M111" s="104">
        <v>0.1045</v>
      </c>
      <c r="N111" s="104">
        <v>9.9199999999999997E-2</v>
      </c>
      <c r="O111" s="103">
        <v>25000.47</v>
      </c>
      <c r="P111" s="103">
        <v>101.48</v>
      </c>
      <c r="Q111" s="103">
        <v>0</v>
      </c>
      <c r="R111" s="103">
        <v>25.370476956000001</v>
      </c>
      <c r="S111" s="104">
        <v>2.0000000000000001E-4</v>
      </c>
      <c r="T111" s="104">
        <f t="shared" si="1"/>
        <v>2.1983828210829486E-3</v>
      </c>
      <c r="U111" s="104">
        <f>R111/'סכום נכסי הקרן'!$C$42</f>
        <v>4.3667800541927548E-5</v>
      </c>
    </row>
    <row r="112" spans="2:21" s="99" customFormat="1">
      <c r="B112" s="102" t="s">
        <v>654</v>
      </c>
      <c r="C112" s="102" t="s">
        <v>655</v>
      </c>
      <c r="D112" s="102" t="s">
        <v>100</v>
      </c>
      <c r="E112" s="102" t="s">
        <v>123</v>
      </c>
      <c r="F112" s="102" t="s">
        <v>656</v>
      </c>
      <c r="G112" s="102" t="s">
        <v>657</v>
      </c>
      <c r="H112" s="102" t="s">
        <v>417</v>
      </c>
      <c r="I112" s="102" t="s">
        <v>207</v>
      </c>
      <c r="J112" s="102" t="s">
        <v>251</v>
      </c>
      <c r="K112" s="103">
        <v>1.93</v>
      </c>
      <c r="L112" s="102" t="s">
        <v>102</v>
      </c>
      <c r="M112" s="104">
        <v>2.6100000000000002E-2</v>
      </c>
      <c r="N112" s="104">
        <v>3.9899999999999998E-2</v>
      </c>
      <c r="O112" s="103">
        <v>5000</v>
      </c>
      <c r="P112" s="103">
        <v>97.47</v>
      </c>
      <c r="Q112" s="103">
        <v>0</v>
      </c>
      <c r="R112" s="103">
        <v>4.8734999999999999</v>
      </c>
      <c r="S112" s="104">
        <v>0</v>
      </c>
      <c r="T112" s="104">
        <f t="shared" si="1"/>
        <v>4.2229472851963793E-4</v>
      </c>
      <c r="U112" s="104">
        <f>R112/'סכום נכסי הקרן'!$C$42</f>
        <v>8.3882942488692211E-6</v>
      </c>
    </row>
    <row r="113" spans="2:21" s="99" customFormat="1">
      <c r="B113" s="102" t="s">
        <v>658</v>
      </c>
      <c r="C113" s="102" t="s">
        <v>659</v>
      </c>
      <c r="D113" s="102" t="s">
        <v>100</v>
      </c>
      <c r="E113" s="102" t="s">
        <v>123</v>
      </c>
      <c r="F113" s="102" t="s">
        <v>660</v>
      </c>
      <c r="G113" s="102" t="s">
        <v>661</v>
      </c>
      <c r="H113" s="102" t="s">
        <v>421</v>
      </c>
      <c r="I113" s="102" t="s">
        <v>207</v>
      </c>
      <c r="J113" s="102" t="s">
        <v>376</v>
      </c>
      <c r="K113" s="103">
        <v>0.25</v>
      </c>
      <c r="L113" s="102" t="s">
        <v>102</v>
      </c>
      <c r="M113" s="104">
        <v>2.4500000000000001E-2</v>
      </c>
      <c r="N113" s="104">
        <v>4.5600000000000002E-2</v>
      </c>
      <c r="O113" s="103">
        <v>61000.33</v>
      </c>
      <c r="P113" s="103">
        <v>100.1</v>
      </c>
      <c r="Q113" s="103">
        <v>0</v>
      </c>
      <c r="R113" s="103">
        <v>61.061330329999997</v>
      </c>
      <c r="S113" s="104">
        <v>2.0000000000000001E-4</v>
      </c>
      <c r="T113" s="104">
        <f t="shared" si="1"/>
        <v>5.2910388662676276E-3</v>
      </c>
      <c r="U113" s="104">
        <f>R113/'סכום נכסי הקרן'!$C$42</f>
        <v>1.0509908813695347E-4</v>
      </c>
    </row>
    <row r="114" spans="2:21" s="99" customFormat="1">
      <c r="B114" s="102" t="s">
        <v>662</v>
      </c>
      <c r="C114" s="102" t="s">
        <v>663</v>
      </c>
      <c r="D114" s="102" t="s">
        <v>100</v>
      </c>
      <c r="E114" s="102" t="s">
        <v>123</v>
      </c>
      <c r="F114" s="102" t="s">
        <v>664</v>
      </c>
      <c r="G114" s="102" t="s">
        <v>665</v>
      </c>
      <c r="H114" s="102" t="s">
        <v>421</v>
      </c>
      <c r="I114" s="102" t="s">
        <v>207</v>
      </c>
      <c r="J114" s="102" t="s">
        <v>422</v>
      </c>
      <c r="K114" s="103">
        <v>0.59</v>
      </c>
      <c r="L114" s="102" t="s">
        <v>102</v>
      </c>
      <c r="M114" s="104">
        <v>2.3599999999999999E-2</v>
      </c>
      <c r="N114" s="104">
        <v>4.9599999999999998E-2</v>
      </c>
      <c r="O114" s="103">
        <v>52000.77</v>
      </c>
      <c r="P114" s="103">
        <v>99.55</v>
      </c>
      <c r="Q114" s="103">
        <v>0</v>
      </c>
      <c r="R114" s="103">
        <v>51.766766535000002</v>
      </c>
      <c r="S114" s="104">
        <v>5.9999999999999995E-4</v>
      </c>
      <c r="T114" s="104">
        <f t="shared" si="1"/>
        <v>4.4856535590925006E-3</v>
      </c>
      <c r="U114" s="104">
        <f>R114/'סכום נכסי הקרן'!$C$42</f>
        <v>8.910123525353364E-5</v>
      </c>
    </row>
    <row r="115" spans="2:21" s="99" customFormat="1">
      <c r="B115" s="102" t="s">
        <v>666</v>
      </c>
      <c r="C115" s="102" t="s">
        <v>667</v>
      </c>
      <c r="D115" s="102" t="s">
        <v>100</v>
      </c>
      <c r="E115" s="102" t="s">
        <v>123</v>
      </c>
      <c r="F115" s="102" t="s">
        <v>466</v>
      </c>
      <c r="G115" s="102" t="s">
        <v>375</v>
      </c>
      <c r="H115" s="102" t="s">
        <v>421</v>
      </c>
      <c r="I115" s="102" t="s">
        <v>207</v>
      </c>
      <c r="J115" s="102" t="s">
        <v>321</v>
      </c>
      <c r="K115" s="103">
        <v>1.31</v>
      </c>
      <c r="L115" s="102" t="s">
        <v>102</v>
      </c>
      <c r="M115" s="104">
        <v>2.7E-2</v>
      </c>
      <c r="N115" s="104">
        <v>4.6100000000000002E-2</v>
      </c>
      <c r="O115" s="103">
        <v>4166.46</v>
      </c>
      <c r="P115" s="103">
        <v>97.71</v>
      </c>
      <c r="Q115" s="103">
        <v>0</v>
      </c>
      <c r="R115" s="103">
        <v>4.0710480660000004</v>
      </c>
      <c r="S115" s="104">
        <v>0</v>
      </c>
      <c r="T115" s="104">
        <f t="shared" si="1"/>
        <v>3.5276128815468701E-4</v>
      </c>
      <c r="U115" s="104">
        <f>R115/'סכום נכסי הקרן'!$C$42</f>
        <v>7.0071096909609042E-6</v>
      </c>
    </row>
    <row r="116" spans="2:21" s="99" customFormat="1">
      <c r="B116" s="102" t="s">
        <v>668</v>
      </c>
      <c r="C116" s="102" t="s">
        <v>669</v>
      </c>
      <c r="D116" s="102" t="s">
        <v>100</v>
      </c>
      <c r="E116" s="102" t="s">
        <v>123</v>
      </c>
      <c r="F116" s="102" t="s">
        <v>470</v>
      </c>
      <c r="G116" s="102" t="s">
        <v>471</v>
      </c>
      <c r="H116" s="102" t="s">
        <v>472</v>
      </c>
      <c r="I116" s="102" t="s">
        <v>207</v>
      </c>
      <c r="J116" s="102" t="s">
        <v>670</v>
      </c>
      <c r="K116" s="103">
        <v>2.46</v>
      </c>
      <c r="L116" s="102" t="s">
        <v>102</v>
      </c>
      <c r="M116" s="104">
        <v>2.18E-2</v>
      </c>
      <c r="N116" s="104">
        <v>4.8300000000000003E-2</v>
      </c>
      <c r="O116" s="103">
        <v>82174.649999999994</v>
      </c>
      <c r="P116" s="103">
        <v>94.16</v>
      </c>
      <c r="Q116" s="103">
        <v>0</v>
      </c>
      <c r="R116" s="103">
        <v>77.375650440000001</v>
      </c>
      <c r="S116" s="104">
        <v>2.0000000000000001E-4</v>
      </c>
      <c r="T116" s="104">
        <f t="shared" si="1"/>
        <v>6.7046946335467738E-3</v>
      </c>
      <c r="U116" s="104">
        <f>R116/'סכום נכסי הקרן'!$C$42</f>
        <v>1.331793831103657E-4</v>
      </c>
    </row>
    <row r="117" spans="2:21" s="99" customFormat="1">
      <c r="B117" s="102" t="s">
        <v>671</v>
      </c>
      <c r="C117" s="102" t="s">
        <v>672</v>
      </c>
      <c r="D117" s="102" t="s">
        <v>100</v>
      </c>
      <c r="E117" s="102" t="s">
        <v>123</v>
      </c>
      <c r="F117" s="102" t="s">
        <v>673</v>
      </c>
      <c r="G117" s="102" t="s">
        <v>674</v>
      </c>
      <c r="H117" s="102" t="s">
        <v>472</v>
      </c>
      <c r="I117" s="102" t="s">
        <v>207</v>
      </c>
      <c r="J117" s="102" t="s">
        <v>675</v>
      </c>
      <c r="K117" s="103">
        <v>3.89</v>
      </c>
      <c r="L117" s="102" t="s">
        <v>102</v>
      </c>
      <c r="M117" s="104">
        <v>2.8000000000000001E-2</v>
      </c>
      <c r="N117" s="104">
        <v>4.0899999999999999E-2</v>
      </c>
      <c r="O117" s="103">
        <v>8000</v>
      </c>
      <c r="P117" s="103">
        <v>97.6</v>
      </c>
      <c r="Q117" s="103">
        <v>0</v>
      </c>
      <c r="R117" s="103">
        <v>7.8079999999999998</v>
      </c>
      <c r="S117" s="104">
        <v>1E-4</v>
      </c>
      <c r="T117" s="104">
        <f t="shared" si="1"/>
        <v>6.7657273833617167E-4</v>
      </c>
      <c r="U117" s="104">
        <f>R117/'סכום נכסי הקרן'!$C$42</f>
        <v>1.3439171333778778E-5</v>
      </c>
    </row>
    <row r="118" spans="2:21" s="99" customFormat="1">
      <c r="B118" s="102" t="s">
        <v>676</v>
      </c>
      <c r="C118" s="102" t="s">
        <v>677</v>
      </c>
      <c r="D118" s="102" t="s">
        <v>100</v>
      </c>
      <c r="E118" s="102" t="s">
        <v>123</v>
      </c>
      <c r="F118" s="102" t="s">
        <v>678</v>
      </c>
      <c r="G118" s="102" t="s">
        <v>679</v>
      </c>
      <c r="H118" s="102" t="s">
        <v>472</v>
      </c>
      <c r="I118" s="102" t="s">
        <v>207</v>
      </c>
      <c r="J118" s="102" t="s">
        <v>680</v>
      </c>
      <c r="K118" s="103">
        <v>0.5</v>
      </c>
      <c r="L118" s="102" t="s">
        <v>102</v>
      </c>
      <c r="M118" s="104">
        <v>2.8000000000000001E-2</v>
      </c>
      <c r="N118" s="104">
        <v>4.87E-2</v>
      </c>
      <c r="O118" s="103">
        <v>8500.33</v>
      </c>
      <c r="P118" s="103">
        <v>99</v>
      </c>
      <c r="Q118" s="103">
        <v>0.11899999999999999</v>
      </c>
      <c r="R118" s="103">
        <v>8.5343266999999994</v>
      </c>
      <c r="S118" s="104">
        <v>2.0000000000000001E-4</v>
      </c>
      <c r="T118" s="104">
        <f t="shared" si="1"/>
        <v>7.3950983417962388E-4</v>
      </c>
      <c r="U118" s="104">
        <f>R118/'סכום נכסי הקרן'!$C$42</f>
        <v>1.4689328732036736E-5</v>
      </c>
    </row>
    <row r="119" spans="2:21" s="99" customFormat="1">
      <c r="B119" s="102" t="s">
        <v>681</v>
      </c>
      <c r="C119" s="102" t="s">
        <v>682</v>
      </c>
      <c r="D119" s="102" t="s">
        <v>100</v>
      </c>
      <c r="E119" s="102" t="s">
        <v>123</v>
      </c>
      <c r="F119" s="102" t="s">
        <v>678</v>
      </c>
      <c r="G119" s="102" t="s">
        <v>679</v>
      </c>
      <c r="H119" s="102" t="s">
        <v>472</v>
      </c>
      <c r="I119" s="102" t="s">
        <v>207</v>
      </c>
      <c r="J119" s="102" t="s">
        <v>683</v>
      </c>
      <c r="K119" s="103">
        <v>2.0699999999999998</v>
      </c>
      <c r="L119" s="102" t="s">
        <v>102</v>
      </c>
      <c r="M119" s="104">
        <v>2.29E-2</v>
      </c>
      <c r="N119" s="104">
        <v>4.2599999999999999E-2</v>
      </c>
      <c r="O119" s="103">
        <v>31605.87</v>
      </c>
      <c r="P119" s="103">
        <v>96.33</v>
      </c>
      <c r="Q119" s="103">
        <v>0</v>
      </c>
      <c r="R119" s="103">
        <v>30.445934570999999</v>
      </c>
      <c r="S119" s="104">
        <v>1E-4</v>
      </c>
      <c r="T119" s="104">
        <f t="shared" si="1"/>
        <v>2.6381774236559153E-3</v>
      </c>
      <c r="U119" s="104">
        <f>R119/'סכום נכסי הקרן'!$C$42</f>
        <v>5.2403705317198702E-5</v>
      </c>
    </row>
    <row r="120" spans="2:21" s="99" customFormat="1">
      <c r="B120" s="102" t="s">
        <v>684</v>
      </c>
      <c r="C120" s="102" t="s">
        <v>685</v>
      </c>
      <c r="D120" s="102" t="s">
        <v>100</v>
      </c>
      <c r="E120" s="102" t="s">
        <v>123</v>
      </c>
      <c r="F120" s="102" t="s">
        <v>686</v>
      </c>
      <c r="G120" s="102" t="s">
        <v>471</v>
      </c>
      <c r="H120" s="102" t="s">
        <v>472</v>
      </c>
      <c r="I120" s="102" t="s">
        <v>207</v>
      </c>
      <c r="J120" s="102" t="s">
        <v>590</v>
      </c>
      <c r="K120" s="103">
        <v>2.37</v>
      </c>
      <c r="L120" s="102" t="s">
        <v>102</v>
      </c>
      <c r="M120" s="104">
        <v>2.1499999999999998E-2</v>
      </c>
      <c r="N120" s="104">
        <v>5.1700000000000003E-2</v>
      </c>
      <c r="O120" s="103">
        <v>120399.06</v>
      </c>
      <c r="P120" s="103">
        <v>93.26</v>
      </c>
      <c r="Q120" s="103">
        <v>7.0079399999999996</v>
      </c>
      <c r="R120" s="103">
        <v>119.292103356</v>
      </c>
      <c r="S120" s="104">
        <v>1E-4</v>
      </c>
      <c r="T120" s="104">
        <f t="shared" si="1"/>
        <v>1.0336806484304628E-2</v>
      </c>
      <c r="U120" s="104">
        <f>R120/'סכום נכסי הקרן'!$C$42</f>
        <v>2.0532620591292655E-4</v>
      </c>
    </row>
    <row r="121" spans="2:21" s="99" customFormat="1">
      <c r="B121" s="102" t="s">
        <v>687</v>
      </c>
      <c r="C121" s="102" t="s">
        <v>688</v>
      </c>
      <c r="D121" s="102" t="s">
        <v>100</v>
      </c>
      <c r="E121" s="102" t="s">
        <v>123</v>
      </c>
      <c r="F121" s="102" t="s">
        <v>686</v>
      </c>
      <c r="G121" s="102" t="s">
        <v>471</v>
      </c>
      <c r="H121" s="102" t="s">
        <v>472</v>
      </c>
      <c r="I121" s="102" t="s">
        <v>207</v>
      </c>
      <c r="J121" s="102" t="s">
        <v>689</v>
      </c>
      <c r="K121" s="103">
        <v>1.37</v>
      </c>
      <c r="L121" s="102" t="s">
        <v>102</v>
      </c>
      <c r="M121" s="104">
        <v>2.75E-2</v>
      </c>
      <c r="N121" s="104">
        <v>4.9299999999999997E-2</v>
      </c>
      <c r="O121" s="103">
        <v>20016.46</v>
      </c>
      <c r="P121" s="103">
        <v>98.05</v>
      </c>
      <c r="Q121" s="103">
        <v>0</v>
      </c>
      <c r="R121" s="103">
        <v>19.626139030000001</v>
      </c>
      <c r="S121" s="104">
        <v>1E-4</v>
      </c>
      <c r="T121" s="104">
        <f t="shared" si="1"/>
        <v>1.7006289224505017E-3</v>
      </c>
      <c r="U121" s="104">
        <f>R121/'סכום נכסי הקרן'!$C$42</f>
        <v>3.3780615400196322E-5</v>
      </c>
    </row>
    <row r="122" spans="2:21" s="99" customFormat="1">
      <c r="B122" s="102" t="s">
        <v>690</v>
      </c>
      <c r="C122" s="102" t="s">
        <v>691</v>
      </c>
      <c r="D122" s="102" t="s">
        <v>100</v>
      </c>
      <c r="E122" s="102" t="s">
        <v>123</v>
      </c>
      <c r="F122" s="102" t="s">
        <v>686</v>
      </c>
      <c r="G122" s="102" t="s">
        <v>471</v>
      </c>
      <c r="H122" s="102" t="s">
        <v>472</v>
      </c>
      <c r="I122" s="102" t="s">
        <v>207</v>
      </c>
      <c r="J122" s="102" t="s">
        <v>431</v>
      </c>
      <c r="K122" s="103">
        <v>0.3</v>
      </c>
      <c r="L122" s="102" t="s">
        <v>102</v>
      </c>
      <c r="M122" s="104">
        <v>2.4E-2</v>
      </c>
      <c r="N122" s="104">
        <v>5.62E-2</v>
      </c>
      <c r="O122" s="103">
        <v>24789</v>
      </c>
      <c r="P122" s="103">
        <v>99.29</v>
      </c>
      <c r="Q122" s="103">
        <v>0</v>
      </c>
      <c r="R122" s="103">
        <v>24.612998099999999</v>
      </c>
      <c r="S122" s="104">
        <v>5.0000000000000001E-4</v>
      </c>
      <c r="T122" s="104">
        <f t="shared" si="1"/>
        <v>2.1327463528662896E-3</v>
      </c>
      <c r="U122" s="104">
        <f>R122/'סכום נכסי הקרן'!$C$42</f>
        <v>4.2364023886254041E-5</v>
      </c>
    </row>
    <row r="123" spans="2:21" s="99" customFormat="1">
      <c r="B123" s="102" t="s">
        <v>692</v>
      </c>
      <c r="C123" s="102" t="s">
        <v>693</v>
      </c>
      <c r="D123" s="102" t="s">
        <v>100</v>
      </c>
      <c r="E123" s="102" t="s">
        <v>123</v>
      </c>
      <c r="F123" s="102" t="s">
        <v>493</v>
      </c>
      <c r="G123" s="102" t="s">
        <v>494</v>
      </c>
      <c r="H123" s="102" t="s">
        <v>495</v>
      </c>
      <c r="I123" s="102" t="s">
        <v>207</v>
      </c>
      <c r="J123" s="102" t="s">
        <v>499</v>
      </c>
      <c r="K123" s="103">
        <v>4.4400000000000004</v>
      </c>
      <c r="L123" s="102" t="s">
        <v>102</v>
      </c>
      <c r="M123" s="104">
        <v>5.5E-2</v>
      </c>
      <c r="N123" s="104">
        <v>5.7500000000000002E-2</v>
      </c>
      <c r="O123" s="103">
        <v>27000</v>
      </c>
      <c r="P123" s="103">
        <v>99.23</v>
      </c>
      <c r="Q123" s="103">
        <v>0</v>
      </c>
      <c r="R123" s="103">
        <v>26.792100000000001</v>
      </c>
      <c r="S123" s="104">
        <v>1E-4</v>
      </c>
      <c r="T123" s="104">
        <f t="shared" si="1"/>
        <v>2.3215681945154389E-3</v>
      </c>
      <c r="U123" s="104">
        <f>R123/'סכום נכסי הקרן'!$C$42</f>
        <v>4.6114705723838938E-5</v>
      </c>
    </row>
    <row r="124" spans="2:21" s="99" customFormat="1">
      <c r="B124" s="102" t="s">
        <v>694</v>
      </c>
      <c r="C124" s="102" t="s">
        <v>695</v>
      </c>
      <c r="D124" s="102" t="s">
        <v>100</v>
      </c>
      <c r="E124" s="102" t="s">
        <v>123</v>
      </c>
      <c r="F124" s="102" t="s">
        <v>696</v>
      </c>
      <c r="G124" s="102" t="s">
        <v>515</v>
      </c>
      <c r="H124" s="102" t="s">
        <v>495</v>
      </c>
      <c r="I124" s="102" t="s">
        <v>207</v>
      </c>
      <c r="J124" s="102" t="s">
        <v>697</v>
      </c>
      <c r="K124" s="103">
        <v>1.43</v>
      </c>
      <c r="L124" s="102" t="s">
        <v>102</v>
      </c>
      <c r="M124" s="104">
        <v>4.7500000000000001E-2</v>
      </c>
      <c r="N124" s="104">
        <v>6.9099999999999995E-2</v>
      </c>
      <c r="O124" s="103">
        <v>120000.4</v>
      </c>
      <c r="P124" s="103">
        <v>98.47</v>
      </c>
      <c r="Q124" s="103">
        <v>0</v>
      </c>
      <c r="R124" s="103">
        <v>118.16439388000001</v>
      </c>
      <c r="S124" s="104">
        <v>1E-4</v>
      </c>
      <c r="T124" s="104">
        <f t="shared" si="1"/>
        <v>1.0239089080587292E-2</v>
      </c>
      <c r="U124" s="104">
        <f>R124/'סכום נכסי הקרן'!$C$42</f>
        <v>2.0338518633522551E-4</v>
      </c>
    </row>
    <row r="125" spans="2:21" s="99" customFormat="1">
      <c r="B125" s="102" t="s">
        <v>698</v>
      </c>
      <c r="C125" s="102" t="s">
        <v>699</v>
      </c>
      <c r="D125" s="102" t="s">
        <v>100</v>
      </c>
      <c r="E125" s="102" t="s">
        <v>123</v>
      </c>
      <c r="F125" s="102" t="s">
        <v>700</v>
      </c>
      <c r="G125" s="102" t="s">
        <v>523</v>
      </c>
      <c r="H125" s="102" t="s">
        <v>495</v>
      </c>
      <c r="I125" s="102" t="s">
        <v>207</v>
      </c>
      <c r="J125" s="102" t="s">
        <v>617</v>
      </c>
      <c r="K125" s="103">
        <v>1.56</v>
      </c>
      <c r="L125" s="102" t="s">
        <v>102</v>
      </c>
      <c r="M125" s="104">
        <v>5.45E-2</v>
      </c>
      <c r="N125" s="104">
        <v>8.6900000000000005E-2</v>
      </c>
      <c r="O125" s="103">
        <v>90756.45</v>
      </c>
      <c r="P125" s="103">
        <v>95.98</v>
      </c>
      <c r="Q125" s="103">
        <v>0</v>
      </c>
      <c r="R125" s="103">
        <v>87.108040709999997</v>
      </c>
      <c r="S125" s="104">
        <v>2.9999999999999997E-4</v>
      </c>
      <c r="T125" s="104">
        <f t="shared" si="1"/>
        <v>7.5480181396341472E-3</v>
      </c>
      <c r="U125" s="104">
        <f>R125/'סכום נכסי הקרן'!$C$42</f>
        <v>1.4993082526273908E-4</v>
      </c>
    </row>
    <row r="126" spans="2:21" s="99" customFormat="1">
      <c r="B126" s="102" t="s">
        <v>701</v>
      </c>
      <c r="C126" s="102" t="s">
        <v>702</v>
      </c>
      <c r="D126" s="102" t="s">
        <v>100</v>
      </c>
      <c r="E126" s="102" t="s">
        <v>123</v>
      </c>
      <c r="F126" s="102" t="s">
        <v>703</v>
      </c>
      <c r="G126" s="102" t="s">
        <v>567</v>
      </c>
      <c r="H126" s="102" t="s">
        <v>503</v>
      </c>
      <c r="I126" s="102" t="s">
        <v>150</v>
      </c>
      <c r="J126" s="102" t="s">
        <v>704</v>
      </c>
      <c r="K126" s="103">
        <v>0.82</v>
      </c>
      <c r="L126" s="102" t="s">
        <v>102</v>
      </c>
      <c r="M126" s="104">
        <v>3.0499999999999999E-2</v>
      </c>
      <c r="N126" s="104">
        <v>4.82E-2</v>
      </c>
      <c r="O126" s="103">
        <v>6000</v>
      </c>
      <c r="P126" s="103">
        <v>98.63</v>
      </c>
      <c r="Q126" s="103">
        <v>0</v>
      </c>
      <c r="R126" s="103">
        <v>5.9177999999999997</v>
      </c>
      <c r="S126" s="104">
        <v>1E-4</v>
      </c>
      <c r="T126" s="104">
        <f t="shared" si="1"/>
        <v>5.127845992476687E-4</v>
      </c>
      <c r="U126" s="104">
        <f>R126/'סכום נכסי הקרן'!$C$42</f>
        <v>1.0185748990655233E-5</v>
      </c>
    </row>
    <row r="127" spans="2:21" s="99" customFormat="1">
      <c r="B127" s="102" t="s">
        <v>705</v>
      </c>
      <c r="C127" s="102" t="s">
        <v>706</v>
      </c>
      <c r="D127" s="102" t="s">
        <v>100</v>
      </c>
      <c r="E127" s="102" t="s">
        <v>123</v>
      </c>
      <c r="F127" s="102" t="s">
        <v>707</v>
      </c>
      <c r="G127" s="102" t="s">
        <v>657</v>
      </c>
      <c r="H127" s="102" t="s">
        <v>503</v>
      </c>
      <c r="I127" s="102" t="s">
        <v>150</v>
      </c>
      <c r="J127" s="102" t="s">
        <v>352</v>
      </c>
      <c r="K127" s="103">
        <v>0.99</v>
      </c>
      <c r="L127" s="102" t="s">
        <v>102</v>
      </c>
      <c r="M127" s="104">
        <v>3.2000000000000001E-2</v>
      </c>
      <c r="N127" s="104">
        <v>4.8000000000000001E-2</v>
      </c>
      <c r="O127" s="103">
        <v>3500.33</v>
      </c>
      <c r="P127" s="103">
        <v>98.5</v>
      </c>
      <c r="Q127" s="103">
        <v>0</v>
      </c>
      <c r="R127" s="103">
        <v>3.4478250500000001</v>
      </c>
      <c r="S127" s="104">
        <v>2.0000000000000001E-4</v>
      </c>
      <c r="T127" s="104">
        <f t="shared" si="1"/>
        <v>2.9875825248239604E-4</v>
      </c>
      <c r="U127" s="104">
        <f>R127/'סכום נכסי הקרן'!$C$42</f>
        <v>5.9344149046931848E-6</v>
      </c>
    </row>
    <row r="128" spans="2:21" s="99" customFormat="1">
      <c r="B128" s="102" t="s">
        <v>708</v>
      </c>
      <c r="C128" s="102" t="s">
        <v>709</v>
      </c>
      <c r="D128" s="102" t="s">
        <v>100</v>
      </c>
      <c r="E128" s="102" t="s">
        <v>123</v>
      </c>
      <c r="F128" s="102" t="s">
        <v>710</v>
      </c>
      <c r="G128" s="102" t="s">
        <v>375</v>
      </c>
      <c r="H128" s="102" t="s">
        <v>495</v>
      </c>
      <c r="I128" s="102" t="s">
        <v>207</v>
      </c>
      <c r="J128" s="102" t="s">
        <v>711</v>
      </c>
      <c r="K128" s="103">
        <v>0.75</v>
      </c>
      <c r="L128" s="102" t="s">
        <v>102</v>
      </c>
      <c r="M128" s="104">
        <v>2.9499999999999998E-2</v>
      </c>
      <c r="N128" s="104">
        <v>5.4300000000000001E-2</v>
      </c>
      <c r="O128" s="103">
        <v>3666.81</v>
      </c>
      <c r="P128" s="103">
        <v>98.25</v>
      </c>
      <c r="Q128" s="103">
        <v>0</v>
      </c>
      <c r="R128" s="103">
        <v>3.6026408249999999</v>
      </c>
      <c r="S128" s="104">
        <v>1E-4</v>
      </c>
      <c r="T128" s="104">
        <f t="shared" si="1"/>
        <v>3.1217322851074983E-4</v>
      </c>
      <c r="U128" s="104">
        <f>R128/'סכום נכסי הקרן'!$C$42</f>
        <v>6.2008846441138742E-6</v>
      </c>
    </row>
    <row r="129" spans="2:21" s="99" customFormat="1">
      <c r="B129" s="102" t="s">
        <v>712</v>
      </c>
      <c r="C129" s="102" t="s">
        <v>713</v>
      </c>
      <c r="D129" s="102" t="s">
        <v>100</v>
      </c>
      <c r="E129" s="102" t="s">
        <v>123</v>
      </c>
      <c r="F129" s="102" t="s">
        <v>714</v>
      </c>
      <c r="G129" s="102" t="s">
        <v>132</v>
      </c>
      <c r="H129" s="102" t="s">
        <v>495</v>
      </c>
      <c r="I129" s="102" t="s">
        <v>207</v>
      </c>
      <c r="J129" s="102" t="s">
        <v>715</v>
      </c>
      <c r="K129" s="103">
        <v>2.56</v>
      </c>
      <c r="L129" s="102" t="s">
        <v>102</v>
      </c>
      <c r="M129" s="104">
        <v>2.5000000000000001E-2</v>
      </c>
      <c r="N129" s="104">
        <v>4.9000000000000002E-2</v>
      </c>
      <c r="O129" s="103">
        <v>4941.18</v>
      </c>
      <c r="P129" s="103">
        <v>94.18</v>
      </c>
      <c r="Q129" s="103">
        <v>1.20882</v>
      </c>
      <c r="R129" s="103">
        <v>5.8624233239999999</v>
      </c>
      <c r="S129" s="104">
        <v>0</v>
      </c>
      <c r="T129" s="104">
        <f t="shared" si="1"/>
        <v>5.0798614262352994E-4</v>
      </c>
      <c r="U129" s="104">
        <f>R129/'סכום נכסי הקרן'!$C$42</f>
        <v>1.0090434359935565E-5</v>
      </c>
    </row>
    <row r="130" spans="2:21" s="99" customFormat="1">
      <c r="B130" s="102" t="s">
        <v>716</v>
      </c>
      <c r="C130" s="102" t="s">
        <v>717</v>
      </c>
      <c r="D130" s="102" t="s">
        <v>100</v>
      </c>
      <c r="E130" s="102" t="s">
        <v>123</v>
      </c>
      <c r="F130" s="102" t="s">
        <v>718</v>
      </c>
      <c r="G130" s="102" t="s">
        <v>523</v>
      </c>
      <c r="H130" s="102" t="s">
        <v>495</v>
      </c>
      <c r="I130" s="102" t="s">
        <v>207</v>
      </c>
      <c r="J130" s="102" t="s">
        <v>525</v>
      </c>
      <c r="K130" s="103">
        <v>0.9</v>
      </c>
      <c r="L130" s="102" t="s">
        <v>102</v>
      </c>
      <c r="M130" s="104">
        <v>3.9E-2</v>
      </c>
      <c r="N130" s="104">
        <v>6.1100000000000002E-2</v>
      </c>
      <c r="O130" s="103">
        <v>223349.91</v>
      </c>
      <c r="P130" s="103">
        <v>98.47</v>
      </c>
      <c r="Q130" s="103">
        <v>0</v>
      </c>
      <c r="R130" s="103">
        <v>219.932656377</v>
      </c>
      <c r="S130" s="104">
        <v>5.9999999999999995E-4</v>
      </c>
      <c r="T130" s="104">
        <f t="shared" si="1"/>
        <v>1.9057433347148461E-2</v>
      </c>
      <c r="U130" s="104">
        <f>R130/'סכום נכסי הקרן'!$C$42</f>
        <v>3.7854926369666969E-4</v>
      </c>
    </row>
    <row r="131" spans="2:21" s="99" customFormat="1">
      <c r="B131" s="102" t="s">
        <v>719</v>
      </c>
      <c r="C131" s="102" t="s">
        <v>720</v>
      </c>
      <c r="D131" s="102" t="s">
        <v>100</v>
      </c>
      <c r="E131" s="102" t="s">
        <v>123</v>
      </c>
      <c r="F131" s="102" t="s">
        <v>721</v>
      </c>
      <c r="G131" s="102" t="s">
        <v>132</v>
      </c>
      <c r="H131" s="102" t="s">
        <v>495</v>
      </c>
      <c r="I131" s="102" t="s">
        <v>207</v>
      </c>
      <c r="J131" s="102" t="s">
        <v>467</v>
      </c>
      <c r="K131" s="103">
        <v>0.48</v>
      </c>
      <c r="L131" s="102" t="s">
        <v>102</v>
      </c>
      <c r="M131" s="104">
        <v>2.1600000000000001E-2</v>
      </c>
      <c r="N131" s="104">
        <v>5.04E-2</v>
      </c>
      <c r="O131" s="103">
        <v>7000</v>
      </c>
      <c r="P131" s="103">
        <v>98.7</v>
      </c>
      <c r="Q131" s="103">
        <v>0</v>
      </c>
      <c r="R131" s="103">
        <v>6.9089999999999998</v>
      </c>
      <c r="S131" s="104">
        <v>1E-4</v>
      </c>
      <c r="T131" s="104">
        <f t="shared" si="1"/>
        <v>5.9867329010817238E-4</v>
      </c>
      <c r="U131" s="104">
        <f>R131/'סכום נכסי הקרן'!$C$42</f>
        <v>1.1891807728621617E-5</v>
      </c>
    </row>
    <row r="132" spans="2:21" s="99" customFormat="1">
      <c r="B132" s="102" t="s">
        <v>722</v>
      </c>
      <c r="C132" s="102" t="s">
        <v>723</v>
      </c>
      <c r="D132" s="102" t="s">
        <v>100</v>
      </c>
      <c r="E132" s="102" t="s">
        <v>123</v>
      </c>
      <c r="F132" s="102" t="s">
        <v>724</v>
      </c>
      <c r="G132" s="102" t="s">
        <v>578</v>
      </c>
      <c r="H132" s="102" t="s">
        <v>524</v>
      </c>
      <c r="I132" s="102" t="s">
        <v>150</v>
      </c>
      <c r="J132" s="102" t="s">
        <v>725</v>
      </c>
      <c r="K132" s="103">
        <v>4.58</v>
      </c>
      <c r="L132" s="102" t="s">
        <v>102</v>
      </c>
      <c r="M132" s="104">
        <v>7.4999999999999997E-3</v>
      </c>
      <c r="N132" s="104">
        <v>5.4100000000000002E-2</v>
      </c>
      <c r="O132" s="103">
        <v>118000</v>
      </c>
      <c r="P132" s="103">
        <v>81.5</v>
      </c>
      <c r="Q132" s="103">
        <v>0</v>
      </c>
      <c r="R132" s="103">
        <v>96.17</v>
      </c>
      <c r="S132" s="104">
        <v>2.0000000000000001E-4</v>
      </c>
      <c r="T132" s="104">
        <f t="shared" si="1"/>
        <v>8.3332479822988779E-3</v>
      </c>
      <c r="U132" s="104">
        <f>R132/'סכום נכסי הקרן'!$C$42</f>
        <v>1.655283180288813E-4</v>
      </c>
    </row>
    <row r="133" spans="2:21" s="99" customFormat="1">
      <c r="B133" s="102" t="s">
        <v>726</v>
      </c>
      <c r="C133" s="102" t="s">
        <v>727</v>
      </c>
      <c r="D133" s="102" t="s">
        <v>100</v>
      </c>
      <c r="E133" s="102" t="s">
        <v>123</v>
      </c>
      <c r="F133" s="102" t="s">
        <v>528</v>
      </c>
      <c r="G133" s="102" t="s">
        <v>523</v>
      </c>
      <c r="H133" s="102" t="s">
        <v>524</v>
      </c>
      <c r="I133" s="102" t="s">
        <v>150</v>
      </c>
      <c r="J133" s="102" t="s">
        <v>552</v>
      </c>
      <c r="K133" s="103">
        <v>3.17</v>
      </c>
      <c r="L133" s="102" t="s">
        <v>102</v>
      </c>
      <c r="M133" s="104">
        <v>2.3E-2</v>
      </c>
      <c r="N133" s="104">
        <v>5.0200000000000002E-2</v>
      </c>
      <c r="O133" s="103">
        <v>17763.79</v>
      </c>
      <c r="P133" s="103">
        <v>92.64</v>
      </c>
      <c r="Q133" s="103">
        <v>0</v>
      </c>
      <c r="R133" s="103">
        <v>16.456375055999999</v>
      </c>
      <c r="S133" s="104">
        <v>0</v>
      </c>
      <c r="T133" s="104">
        <f t="shared" si="1"/>
        <v>1.4259650018858851E-3</v>
      </c>
      <c r="U133" s="104">
        <f>R133/'סכום נכסי הקרן'!$C$42</f>
        <v>2.832480070575145E-5</v>
      </c>
    </row>
    <row r="134" spans="2:21" s="99" customFormat="1">
      <c r="B134" s="102" t="s">
        <v>728</v>
      </c>
      <c r="C134" s="102" t="s">
        <v>729</v>
      </c>
      <c r="D134" s="102" t="s">
        <v>100</v>
      </c>
      <c r="E134" s="102" t="s">
        <v>123</v>
      </c>
      <c r="F134" s="102" t="s">
        <v>730</v>
      </c>
      <c r="G134" s="102" t="s">
        <v>523</v>
      </c>
      <c r="H134" s="102" t="s">
        <v>536</v>
      </c>
      <c r="I134" s="102" t="s">
        <v>207</v>
      </c>
      <c r="J134" s="102" t="s">
        <v>731</v>
      </c>
      <c r="K134" s="103">
        <v>2.67</v>
      </c>
      <c r="L134" s="102" t="s">
        <v>102</v>
      </c>
      <c r="M134" s="104">
        <v>6.8000000000000005E-2</v>
      </c>
      <c r="N134" s="104">
        <v>6.7799999999999999E-2</v>
      </c>
      <c r="O134" s="103">
        <v>43340</v>
      </c>
      <c r="P134" s="103">
        <v>100.32</v>
      </c>
      <c r="Q134" s="103">
        <v>0</v>
      </c>
      <c r="R134" s="103">
        <v>43.478687999999998</v>
      </c>
      <c r="S134" s="104">
        <v>1E-4</v>
      </c>
      <c r="T134" s="104">
        <f t="shared" si="1"/>
        <v>3.7674814292295144E-3</v>
      </c>
      <c r="U134" s="104">
        <f>R134/'סכום נכסי הקרן'!$C$42</f>
        <v>7.4835750179291921E-5</v>
      </c>
    </row>
    <row r="135" spans="2:21" s="99" customFormat="1">
      <c r="B135" s="102" t="s">
        <v>732</v>
      </c>
      <c r="C135" s="102" t="s">
        <v>733</v>
      </c>
      <c r="D135" s="102" t="s">
        <v>100</v>
      </c>
      <c r="E135" s="102" t="s">
        <v>123</v>
      </c>
      <c r="F135" s="102" t="s">
        <v>734</v>
      </c>
      <c r="G135" s="102" t="s">
        <v>735</v>
      </c>
      <c r="H135" s="102" t="s">
        <v>524</v>
      </c>
      <c r="I135" s="102" t="s">
        <v>150</v>
      </c>
      <c r="J135" s="102" t="s">
        <v>385</v>
      </c>
      <c r="K135" s="103">
        <v>1.45</v>
      </c>
      <c r="L135" s="102" t="s">
        <v>102</v>
      </c>
      <c r="M135" s="104">
        <v>1.4999999999999999E-2</v>
      </c>
      <c r="N135" s="104">
        <v>5.3499999999999999E-2</v>
      </c>
      <c r="O135" s="103">
        <v>2000</v>
      </c>
      <c r="P135" s="103">
        <v>95.4</v>
      </c>
      <c r="Q135" s="103">
        <v>0</v>
      </c>
      <c r="R135" s="103">
        <v>1.9079999999999999</v>
      </c>
      <c r="S135" s="104">
        <v>0</v>
      </c>
      <c r="T135" s="104">
        <f t="shared" si="1"/>
        <v>1.6533053083317309E-4</v>
      </c>
      <c r="U135" s="104">
        <f>R135/'סכום נכסי הקרן'!$C$42</f>
        <v>3.2840597982645886E-6</v>
      </c>
    </row>
    <row r="136" spans="2:21" s="99" customFormat="1">
      <c r="B136" s="102" t="s">
        <v>736</v>
      </c>
      <c r="C136" s="102" t="s">
        <v>737</v>
      </c>
      <c r="D136" s="102" t="s">
        <v>100</v>
      </c>
      <c r="E136" s="102" t="s">
        <v>123</v>
      </c>
      <c r="F136" s="102" t="s">
        <v>738</v>
      </c>
      <c r="G136" s="102" t="s">
        <v>515</v>
      </c>
      <c r="H136" s="102" t="s">
        <v>536</v>
      </c>
      <c r="I136" s="102" t="s">
        <v>207</v>
      </c>
      <c r="J136" s="102" t="s">
        <v>739</v>
      </c>
      <c r="K136" s="103">
        <v>0.26</v>
      </c>
      <c r="L136" s="102" t="s">
        <v>102</v>
      </c>
      <c r="M136" s="104">
        <v>0.02</v>
      </c>
      <c r="N136" s="104">
        <v>7.0499999999999993E-2</v>
      </c>
      <c r="O136" s="103">
        <v>3333.33</v>
      </c>
      <c r="P136" s="103">
        <v>98.75</v>
      </c>
      <c r="Q136" s="103">
        <v>3.3666700000000001</v>
      </c>
      <c r="R136" s="103">
        <v>6.6583333749999998</v>
      </c>
      <c r="S136" s="104">
        <v>0</v>
      </c>
      <c r="T136" s="104">
        <f t="shared" si="1"/>
        <v>5.7695272083489681E-4</v>
      </c>
      <c r="U136" s="104">
        <f>R136/'סכום נכסי הקרן'!$C$42</f>
        <v>1.1460358993857902E-5</v>
      </c>
    </row>
    <row r="137" spans="2:21" s="99" customFormat="1">
      <c r="B137" s="102" t="s">
        <v>740</v>
      </c>
      <c r="C137" s="102" t="s">
        <v>741</v>
      </c>
      <c r="D137" s="102" t="s">
        <v>100</v>
      </c>
      <c r="E137" s="102" t="s">
        <v>123</v>
      </c>
      <c r="F137" s="102" t="s">
        <v>742</v>
      </c>
      <c r="G137" s="102" t="s">
        <v>523</v>
      </c>
      <c r="H137" s="102" t="s">
        <v>524</v>
      </c>
      <c r="I137" s="102" t="s">
        <v>150</v>
      </c>
      <c r="J137" s="102" t="s">
        <v>309</v>
      </c>
      <c r="K137" s="103">
        <v>1.91</v>
      </c>
      <c r="L137" s="102" t="s">
        <v>102</v>
      </c>
      <c r="M137" s="104">
        <v>4.99E-2</v>
      </c>
      <c r="N137" s="104">
        <v>4.6699999999999998E-2</v>
      </c>
      <c r="O137" s="103">
        <v>15603.12</v>
      </c>
      <c r="P137" s="103">
        <v>101.94</v>
      </c>
      <c r="Q137" s="103">
        <v>0</v>
      </c>
      <c r="R137" s="103">
        <v>15.905820528</v>
      </c>
      <c r="S137" s="104">
        <v>0</v>
      </c>
      <c r="T137" s="104">
        <f t="shared" si="1"/>
        <v>1.378258779471395E-3</v>
      </c>
      <c r="U137" s="104">
        <f>R137/'סכום נכסי הקרן'!$C$42</f>
        <v>2.7377183309442575E-5</v>
      </c>
    </row>
    <row r="138" spans="2:21" s="99" customFormat="1">
      <c r="B138" s="102" t="s">
        <v>743</v>
      </c>
      <c r="C138" s="102" t="s">
        <v>744</v>
      </c>
      <c r="D138" s="102" t="s">
        <v>100</v>
      </c>
      <c r="E138" s="102" t="s">
        <v>123</v>
      </c>
      <c r="F138" s="102" t="s">
        <v>745</v>
      </c>
      <c r="G138" s="102" t="s">
        <v>746</v>
      </c>
      <c r="H138" s="102" t="s">
        <v>524</v>
      </c>
      <c r="I138" s="102" t="s">
        <v>150</v>
      </c>
      <c r="J138" s="102" t="s">
        <v>747</v>
      </c>
      <c r="K138" s="103">
        <v>1.69</v>
      </c>
      <c r="L138" s="102" t="s">
        <v>102</v>
      </c>
      <c r="M138" s="104">
        <v>3.2500000000000001E-2</v>
      </c>
      <c r="N138" s="104">
        <v>5.3499999999999999E-2</v>
      </c>
      <c r="O138" s="103">
        <v>37506.1</v>
      </c>
      <c r="P138" s="103">
        <v>96.68</v>
      </c>
      <c r="Q138" s="103">
        <v>0</v>
      </c>
      <c r="R138" s="103">
        <v>36.260897479999997</v>
      </c>
      <c r="S138" s="104">
        <v>1E-4</v>
      </c>
      <c r="T138" s="104">
        <f t="shared" si="1"/>
        <v>3.1420510633415454E-3</v>
      </c>
      <c r="U138" s="104">
        <f>R138/'סכום נכסי הקרן'!$C$42</f>
        <v>6.2412450557160237E-5</v>
      </c>
    </row>
    <row r="139" spans="2:21" s="99" customFormat="1">
      <c r="B139" s="102" t="s">
        <v>748</v>
      </c>
      <c r="C139" s="102" t="s">
        <v>749</v>
      </c>
      <c r="D139" s="102" t="s">
        <v>100</v>
      </c>
      <c r="E139" s="102" t="s">
        <v>123</v>
      </c>
      <c r="F139" s="102" t="s">
        <v>750</v>
      </c>
      <c r="G139" s="102" t="s">
        <v>375</v>
      </c>
      <c r="H139" s="102" t="s">
        <v>545</v>
      </c>
      <c r="I139" s="102" t="s">
        <v>207</v>
      </c>
      <c r="J139" s="102" t="s">
        <v>751</v>
      </c>
      <c r="K139" s="103">
        <v>1.98</v>
      </c>
      <c r="L139" s="102" t="s">
        <v>102</v>
      </c>
      <c r="M139" s="104">
        <v>3.2500000000000001E-2</v>
      </c>
      <c r="N139" s="104">
        <v>5.4399999999999997E-2</v>
      </c>
      <c r="O139" s="103">
        <v>30769.51</v>
      </c>
      <c r="P139" s="103">
        <v>95.95</v>
      </c>
      <c r="Q139" s="103">
        <v>0</v>
      </c>
      <c r="R139" s="103">
        <v>29.523344845</v>
      </c>
      <c r="S139" s="104">
        <v>5.0000000000000001E-4</v>
      </c>
      <c r="T139" s="104">
        <f t="shared" si="1"/>
        <v>2.5582338968525549E-3</v>
      </c>
      <c r="U139" s="104">
        <f>R139/'סכום נכסי הקרן'!$C$42</f>
        <v>5.0815738949563202E-5</v>
      </c>
    </row>
    <row r="140" spans="2:21" s="99" customFormat="1">
      <c r="B140" s="102" t="s">
        <v>752</v>
      </c>
      <c r="C140" s="102" t="s">
        <v>753</v>
      </c>
      <c r="D140" s="102" t="s">
        <v>100</v>
      </c>
      <c r="E140" s="102" t="s">
        <v>123</v>
      </c>
      <c r="F140" s="102" t="s">
        <v>754</v>
      </c>
      <c r="G140" s="102" t="s">
        <v>515</v>
      </c>
      <c r="H140" s="102" t="s">
        <v>540</v>
      </c>
      <c r="I140" s="102" t="s">
        <v>150</v>
      </c>
      <c r="J140" s="102" t="s">
        <v>755</v>
      </c>
      <c r="K140" s="103">
        <v>0.01</v>
      </c>
      <c r="L140" s="102" t="s">
        <v>102</v>
      </c>
      <c r="M140" s="104">
        <v>3.61E-2</v>
      </c>
      <c r="N140" s="104">
        <v>0.38140000000000002</v>
      </c>
      <c r="O140" s="103">
        <v>16250</v>
      </c>
      <c r="P140" s="103">
        <v>101.37</v>
      </c>
      <c r="Q140" s="103">
        <v>0</v>
      </c>
      <c r="R140" s="103">
        <v>16.472625000000001</v>
      </c>
      <c r="S140" s="104">
        <v>4.0000000000000002E-4</v>
      </c>
      <c r="T140" s="104">
        <f t="shared" ref="T140:T203" si="3">R140/$R$11</f>
        <v>1.4273730793845903E-3</v>
      </c>
      <c r="U140" s="104">
        <f>R140/'סכום נכסי הקרן'!$C$42</f>
        <v>2.8352770196220246E-5</v>
      </c>
    </row>
    <row r="141" spans="2:21" s="99" customFormat="1">
      <c r="B141" s="102" t="s">
        <v>756</v>
      </c>
      <c r="C141" s="102" t="s">
        <v>757</v>
      </c>
      <c r="D141" s="102" t="s">
        <v>100</v>
      </c>
      <c r="E141" s="102" t="s">
        <v>123</v>
      </c>
      <c r="F141" s="102" t="s">
        <v>758</v>
      </c>
      <c r="G141" s="102" t="s">
        <v>523</v>
      </c>
      <c r="H141" s="102" t="s">
        <v>540</v>
      </c>
      <c r="I141" s="102" t="s">
        <v>150</v>
      </c>
      <c r="J141" s="102" t="s">
        <v>759</v>
      </c>
      <c r="K141" s="103">
        <v>0.5</v>
      </c>
      <c r="L141" s="102" t="s">
        <v>102</v>
      </c>
      <c r="M141" s="104">
        <v>4.8000000000000001E-2</v>
      </c>
      <c r="N141" s="104">
        <v>9.9000000000000005E-2</v>
      </c>
      <c r="O141" s="103">
        <v>5000.66</v>
      </c>
      <c r="P141" s="103">
        <v>99.97</v>
      </c>
      <c r="Q141" s="103">
        <v>0.13877</v>
      </c>
      <c r="R141" s="103">
        <v>5.1379298020000004</v>
      </c>
      <c r="S141" s="104">
        <v>1E-4</v>
      </c>
      <c r="T141" s="104">
        <f t="shared" si="3"/>
        <v>4.4520789389320759E-4</v>
      </c>
      <c r="U141" s="104">
        <f>R141/'סכום נכסי הקרן'!$C$42</f>
        <v>8.843432237449549E-6</v>
      </c>
    </row>
    <row r="142" spans="2:21" s="99" customFormat="1">
      <c r="B142" s="102" t="s">
        <v>760</v>
      </c>
      <c r="C142" s="102" t="s">
        <v>761</v>
      </c>
      <c r="D142" s="102" t="s">
        <v>100</v>
      </c>
      <c r="E142" s="102" t="s">
        <v>123</v>
      </c>
      <c r="F142" s="102" t="s">
        <v>539</v>
      </c>
      <c r="G142" s="102" t="s">
        <v>515</v>
      </c>
      <c r="H142" s="102" t="s">
        <v>540</v>
      </c>
      <c r="I142" s="102" t="s">
        <v>150</v>
      </c>
      <c r="J142" s="102" t="s">
        <v>568</v>
      </c>
      <c r="K142" s="103">
        <v>0.49</v>
      </c>
      <c r="L142" s="102" t="s">
        <v>102</v>
      </c>
      <c r="M142" s="104">
        <v>3.2399999999999998E-2</v>
      </c>
      <c r="N142" s="104">
        <v>9.5500000000000002E-2</v>
      </c>
      <c r="O142" s="103">
        <v>42723.41</v>
      </c>
      <c r="P142" s="103">
        <v>97.12</v>
      </c>
      <c r="Q142" s="103">
        <v>0</v>
      </c>
      <c r="R142" s="103">
        <v>41.492975792000003</v>
      </c>
      <c r="S142" s="104">
        <v>4.0000000000000002E-4</v>
      </c>
      <c r="T142" s="104">
        <f t="shared" si="3"/>
        <v>3.5954170406390785E-3</v>
      </c>
      <c r="U142" s="104">
        <f>R142/'סכום נכסי הקרן'!$C$42</f>
        <v>7.1417931713245805E-5</v>
      </c>
    </row>
    <row r="143" spans="2:21" s="99" customFormat="1">
      <c r="B143" s="102" t="s">
        <v>762</v>
      </c>
      <c r="C143" s="102" t="s">
        <v>763</v>
      </c>
      <c r="D143" s="102" t="s">
        <v>100</v>
      </c>
      <c r="E143" s="102" t="s">
        <v>123</v>
      </c>
      <c r="F143" s="102" t="s">
        <v>764</v>
      </c>
      <c r="G143" s="102" t="s">
        <v>393</v>
      </c>
      <c r="H143" s="102" t="s">
        <v>540</v>
      </c>
      <c r="I143" s="102" t="s">
        <v>150</v>
      </c>
      <c r="J143" s="102" t="s">
        <v>380</v>
      </c>
      <c r="K143" s="103">
        <v>3.34</v>
      </c>
      <c r="L143" s="102" t="s">
        <v>102</v>
      </c>
      <c r="M143" s="104">
        <v>7.4999999999999997E-2</v>
      </c>
      <c r="N143" s="104">
        <v>5.8200000000000002E-2</v>
      </c>
      <c r="O143" s="103">
        <v>100000</v>
      </c>
      <c r="P143" s="103">
        <v>106.22</v>
      </c>
      <c r="Q143" s="103">
        <v>0</v>
      </c>
      <c r="R143" s="103">
        <v>106.22</v>
      </c>
      <c r="S143" s="104">
        <v>1E-4</v>
      </c>
      <c r="T143" s="104">
        <f t="shared" si="3"/>
        <v>9.204092759486188E-3</v>
      </c>
      <c r="U143" s="104">
        <f>R143/'סכום נכסי הקרן'!$C$42</f>
        <v>1.8282643174615546E-4</v>
      </c>
    </row>
    <row r="144" spans="2:21" s="99" customFormat="1">
      <c r="B144" s="102" t="s">
        <v>765</v>
      </c>
      <c r="C144" s="102" t="s">
        <v>766</v>
      </c>
      <c r="D144" s="102" t="s">
        <v>100</v>
      </c>
      <c r="E144" s="102" t="s">
        <v>123</v>
      </c>
      <c r="F144" s="102" t="s">
        <v>544</v>
      </c>
      <c r="G144" s="102" t="s">
        <v>523</v>
      </c>
      <c r="H144" s="102" t="s">
        <v>545</v>
      </c>
      <c r="I144" s="102" t="s">
        <v>207</v>
      </c>
      <c r="J144" s="102" t="s">
        <v>767</v>
      </c>
      <c r="K144" s="103">
        <v>4.43</v>
      </c>
      <c r="L144" s="102" t="s">
        <v>102</v>
      </c>
      <c r="M144" s="104">
        <v>5.5E-2</v>
      </c>
      <c r="N144" s="104">
        <v>6.3899999999999998E-2</v>
      </c>
      <c r="O144" s="103">
        <v>50000</v>
      </c>
      <c r="P144" s="103">
        <v>98.6</v>
      </c>
      <c r="Q144" s="103">
        <v>0</v>
      </c>
      <c r="R144" s="103">
        <v>49.3</v>
      </c>
      <c r="S144" s="104">
        <v>1E-4</v>
      </c>
      <c r="T144" s="104">
        <f t="shared" si="3"/>
        <v>4.2719052254064117E-3</v>
      </c>
      <c r="U144" s="104">
        <f>R144/'סכום נכסי הקרן'!$C$42</f>
        <v>8.4855423508618569E-5</v>
      </c>
    </row>
    <row r="145" spans="2:21" s="99" customFormat="1">
      <c r="B145" s="102" t="s">
        <v>768</v>
      </c>
      <c r="C145" s="102" t="s">
        <v>769</v>
      </c>
      <c r="D145" s="102" t="s">
        <v>100</v>
      </c>
      <c r="E145" s="102" t="s">
        <v>123</v>
      </c>
      <c r="F145" s="102" t="s">
        <v>700</v>
      </c>
      <c r="G145" s="102" t="s">
        <v>523</v>
      </c>
      <c r="H145" s="102" t="s">
        <v>545</v>
      </c>
      <c r="I145" s="102" t="s">
        <v>207</v>
      </c>
      <c r="J145" s="102" t="s">
        <v>770</v>
      </c>
      <c r="K145" s="103">
        <v>1.33</v>
      </c>
      <c r="L145" s="102" t="s">
        <v>102</v>
      </c>
      <c r="M145" s="104">
        <v>5.6000000000000001E-2</v>
      </c>
      <c r="N145" s="104">
        <v>0.4496</v>
      </c>
      <c r="O145" s="103">
        <v>20000.259999999998</v>
      </c>
      <c r="P145" s="103">
        <v>61.75</v>
      </c>
      <c r="Q145" s="103">
        <v>0</v>
      </c>
      <c r="R145" s="103">
        <v>12.35016055</v>
      </c>
      <c r="S145" s="104">
        <v>0</v>
      </c>
      <c r="T145" s="104">
        <f t="shared" si="3"/>
        <v>1.0701564987454996E-3</v>
      </c>
      <c r="U145" s="104">
        <f>R145/'סכום נכסי הקרן'!$C$42</f>
        <v>2.1257162350297844E-5</v>
      </c>
    </row>
    <row r="146" spans="2:21" s="99" customFormat="1">
      <c r="B146" s="102" t="s">
        <v>771</v>
      </c>
      <c r="C146" s="102" t="s">
        <v>772</v>
      </c>
      <c r="D146" s="102" t="s">
        <v>100</v>
      </c>
      <c r="E146" s="102" t="s">
        <v>123</v>
      </c>
      <c r="F146" s="102" t="s">
        <v>773</v>
      </c>
      <c r="G146" s="102" t="s">
        <v>665</v>
      </c>
      <c r="H146" s="102" t="s">
        <v>540</v>
      </c>
      <c r="I146" s="102" t="s">
        <v>150</v>
      </c>
      <c r="J146" s="102" t="s">
        <v>774</v>
      </c>
      <c r="K146" s="103">
        <v>4.4400000000000004</v>
      </c>
      <c r="L146" s="102" t="s">
        <v>102</v>
      </c>
      <c r="M146" s="104">
        <v>6.5199999999999994E-2</v>
      </c>
      <c r="N146" s="104">
        <v>5.7599999999999998E-2</v>
      </c>
      <c r="O146" s="103">
        <v>39000</v>
      </c>
      <c r="P146" s="103">
        <v>105.73</v>
      </c>
      <c r="Q146" s="103">
        <v>0</v>
      </c>
      <c r="R146" s="103">
        <v>41.234699999999997</v>
      </c>
      <c r="S146" s="104">
        <v>0</v>
      </c>
      <c r="T146" s="104">
        <f t="shared" si="3"/>
        <v>3.5730371277498127E-3</v>
      </c>
      <c r="U146" s="104">
        <f>R146/'סכום נכסי הקרן'!$C$42</f>
        <v>7.0973386039570671E-5</v>
      </c>
    </row>
    <row r="147" spans="2:21" s="99" customFormat="1">
      <c r="B147" s="102" t="s">
        <v>775</v>
      </c>
      <c r="C147" s="102" t="s">
        <v>776</v>
      </c>
      <c r="D147" s="102" t="s">
        <v>100</v>
      </c>
      <c r="E147" s="102" t="s">
        <v>123</v>
      </c>
      <c r="F147" s="102" t="s">
        <v>773</v>
      </c>
      <c r="G147" s="102" t="s">
        <v>665</v>
      </c>
      <c r="H147" s="102" t="s">
        <v>540</v>
      </c>
      <c r="I147" s="102" t="s">
        <v>150</v>
      </c>
      <c r="J147" s="102" t="s">
        <v>777</v>
      </c>
      <c r="K147" s="103">
        <v>3.29</v>
      </c>
      <c r="L147" s="102" t="s">
        <v>102</v>
      </c>
      <c r="M147" s="104">
        <v>6.7500000000000004E-2</v>
      </c>
      <c r="N147" s="104">
        <v>5.7000000000000002E-2</v>
      </c>
      <c r="O147" s="103">
        <v>45000.44</v>
      </c>
      <c r="P147" s="103">
        <v>106.55</v>
      </c>
      <c r="Q147" s="103">
        <v>0</v>
      </c>
      <c r="R147" s="103">
        <v>47.94796882</v>
      </c>
      <c r="S147" s="104">
        <v>0</v>
      </c>
      <c r="T147" s="104">
        <f t="shared" si="3"/>
        <v>4.1547500720036856E-3</v>
      </c>
      <c r="U147" s="104">
        <f>R147/'סכום נכסי הקרן'!$C$42</f>
        <v>8.2528300214992656E-5</v>
      </c>
    </row>
    <row r="148" spans="2:21" s="99" customFormat="1">
      <c r="B148" s="102" t="s">
        <v>778</v>
      </c>
      <c r="C148" s="102" t="s">
        <v>779</v>
      </c>
      <c r="D148" s="102" t="s">
        <v>100</v>
      </c>
      <c r="E148" s="102" t="s">
        <v>123</v>
      </c>
      <c r="F148" s="102" t="s">
        <v>780</v>
      </c>
      <c r="G148" s="102" t="s">
        <v>515</v>
      </c>
      <c r="H148" s="102" t="s">
        <v>540</v>
      </c>
      <c r="I148" s="102" t="s">
        <v>150</v>
      </c>
      <c r="J148" s="102" t="s">
        <v>549</v>
      </c>
      <c r="K148" s="103">
        <v>1.63</v>
      </c>
      <c r="L148" s="102" t="s">
        <v>102</v>
      </c>
      <c r="M148" s="104">
        <v>7.1499999999999994E-2</v>
      </c>
      <c r="N148" s="104">
        <v>8.6199999999999999E-2</v>
      </c>
      <c r="O148" s="103">
        <v>117000</v>
      </c>
      <c r="P148" s="103">
        <v>99.7</v>
      </c>
      <c r="Q148" s="103">
        <v>0</v>
      </c>
      <c r="R148" s="103">
        <v>116.649</v>
      </c>
      <c r="S148" s="104">
        <v>4.0000000000000002E-4</v>
      </c>
      <c r="T148" s="104">
        <f t="shared" si="3"/>
        <v>1.0107778349663947E-2</v>
      </c>
      <c r="U148" s="104">
        <f>R148/'סכום נכסי הקרן'!$C$42</f>
        <v>2.0077688228918556E-4</v>
      </c>
    </row>
    <row r="149" spans="2:21" s="99" customFormat="1">
      <c r="B149" s="102" t="s">
        <v>781</v>
      </c>
      <c r="C149" s="102" t="s">
        <v>782</v>
      </c>
      <c r="D149" s="102" t="s">
        <v>100</v>
      </c>
      <c r="E149" s="102" t="s">
        <v>123</v>
      </c>
      <c r="F149" s="102" t="s">
        <v>783</v>
      </c>
      <c r="G149" s="102" t="s">
        <v>665</v>
      </c>
      <c r="H149" s="102" t="s">
        <v>545</v>
      </c>
      <c r="I149" s="102" t="s">
        <v>207</v>
      </c>
      <c r="J149" s="102" t="s">
        <v>784</v>
      </c>
      <c r="K149" s="103">
        <v>3</v>
      </c>
      <c r="L149" s="102" t="s">
        <v>102</v>
      </c>
      <c r="M149" s="104">
        <v>5.2499999999999998E-2</v>
      </c>
      <c r="N149" s="104">
        <v>6.4299999999999996E-2</v>
      </c>
      <c r="O149" s="103">
        <v>26000</v>
      </c>
      <c r="P149" s="103">
        <v>99.23</v>
      </c>
      <c r="Q149" s="103">
        <v>0</v>
      </c>
      <c r="R149" s="103">
        <v>25.799800000000001</v>
      </c>
      <c r="S149" s="104">
        <v>1E-4</v>
      </c>
      <c r="T149" s="104">
        <f t="shared" si="3"/>
        <v>2.2355841873111632E-3</v>
      </c>
      <c r="U149" s="104">
        <f>R149/'סכום נכסי הקרן'!$C$42</f>
        <v>4.4406753659993051E-5</v>
      </c>
    </row>
    <row r="150" spans="2:21" s="99" customFormat="1">
      <c r="B150" s="102" t="s">
        <v>785</v>
      </c>
      <c r="C150" s="102" t="s">
        <v>786</v>
      </c>
      <c r="D150" s="102" t="s">
        <v>100</v>
      </c>
      <c r="E150" s="102" t="s">
        <v>123</v>
      </c>
      <c r="F150" s="102" t="s">
        <v>787</v>
      </c>
      <c r="G150" s="102" t="s">
        <v>567</v>
      </c>
      <c r="H150" s="102" t="s">
        <v>545</v>
      </c>
      <c r="I150" s="102" t="s">
        <v>207</v>
      </c>
      <c r="J150" s="102" t="s">
        <v>788</v>
      </c>
      <c r="K150" s="103">
        <v>1.22</v>
      </c>
      <c r="L150" s="102" t="s">
        <v>102</v>
      </c>
      <c r="M150" s="104">
        <v>4.9500000000000002E-2</v>
      </c>
      <c r="N150" s="104">
        <v>5.57E-2</v>
      </c>
      <c r="O150" s="103">
        <v>44000</v>
      </c>
      <c r="P150" s="103">
        <v>99.34</v>
      </c>
      <c r="Q150" s="103">
        <v>0</v>
      </c>
      <c r="R150" s="103">
        <v>43.709600000000002</v>
      </c>
      <c r="S150" s="104">
        <v>5.0000000000000001E-4</v>
      </c>
      <c r="T150" s="104">
        <f t="shared" si="3"/>
        <v>3.7874902361140794E-3</v>
      </c>
      <c r="U150" s="104">
        <f>R150/'סכום נכסי הקרן'!$C$42</f>
        <v>7.5233197147917135E-5</v>
      </c>
    </row>
    <row r="151" spans="2:21" s="99" customFormat="1">
      <c r="B151" s="102" t="s">
        <v>789</v>
      </c>
      <c r="C151" s="102" t="s">
        <v>790</v>
      </c>
      <c r="D151" s="102" t="s">
        <v>100</v>
      </c>
      <c r="E151" s="102" t="s">
        <v>123</v>
      </c>
      <c r="F151" s="102" t="s">
        <v>791</v>
      </c>
      <c r="G151" s="102" t="s">
        <v>523</v>
      </c>
      <c r="H151" s="102" t="s">
        <v>792</v>
      </c>
      <c r="I151" s="102" t="s">
        <v>150</v>
      </c>
      <c r="J151" s="102" t="s">
        <v>704</v>
      </c>
      <c r="K151" s="103">
        <v>1.07</v>
      </c>
      <c r="L151" s="102" t="s">
        <v>102</v>
      </c>
      <c r="M151" s="104">
        <v>7.7499999999999999E-2</v>
      </c>
      <c r="N151" s="104">
        <v>8.5400000000000004E-2</v>
      </c>
      <c r="O151" s="103">
        <v>158000</v>
      </c>
      <c r="P151" s="103">
        <v>102.25</v>
      </c>
      <c r="Q151" s="103">
        <v>0</v>
      </c>
      <c r="R151" s="103">
        <v>161.55500000000001</v>
      </c>
      <c r="S151" s="104">
        <v>1.1000000000000001E-3</v>
      </c>
      <c r="T151" s="104">
        <f t="shared" si="3"/>
        <v>1.3998938107313041E-2</v>
      </c>
      <c r="U151" s="104">
        <f>R151/'סכום נכסי הקרן'!$C$42</f>
        <v>2.7806932951186358E-4</v>
      </c>
    </row>
    <row r="152" spans="2:21" s="99" customFormat="1">
      <c r="B152" s="102" t="s">
        <v>793</v>
      </c>
      <c r="C152" s="102" t="s">
        <v>794</v>
      </c>
      <c r="D152" s="102" t="s">
        <v>100</v>
      </c>
      <c r="E152" s="102" t="s">
        <v>123</v>
      </c>
      <c r="F152" s="102" t="s">
        <v>795</v>
      </c>
      <c r="G152" s="102" t="s">
        <v>494</v>
      </c>
      <c r="H152" s="102" t="s">
        <v>796</v>
      </c>
      <c r="I152" s="102" t="s">
        <v>207</v>
      </c>
      <c r="J152" s="102" t="s">
        <v>797</v>
      </c>
      <c r="K152" s="103">
        <v>1.9</v>
      </c>
      <c r="L152" s="102" t="s">
        <v>102</v>
      </c>
      <c r="M152" s="104">
        <v>4.8000000000000001E-2</v>
      </c>
      <c r="N152" s="104">
        <v>7.3200000000000001E-2</v>
      </c>
      <c r="O152" s="103">
        <v>16503.62</v>
      </c>
      <c r="P152" s="103">
        <v>95.67</v>
      </c>
      <c r="Q152" s="103">
        <v>0</v>
      </c>
      <c r="R152" s="103">
        <v>15.789013254</v>
      </c>
      <c r="S152" s="104">
        <v>0</v>
      </c>
      <c r="T152" s="104">
        <f t="shared" si="3"/>
        <v>1.3681372864862819E-3</v>
      </c>
      <c r="U152" s="104">
        <f>R152/'סכום נכסי הקרן'!$C$42</f>
        <v>2.7176134005098619E-5</v>
      </c>
    </row>
    <row r="153" spans="2:21" s="99" customFormat="1">
      <c r="B153" s="102" t="s">
        <v>798</v>
      </c>
      <c r="C153" s="102" t="s">
        <v>799</v>
      </c>
      <c r="D153" s="102" t="s">
        <v>100</v>
      </c>
      <c r="E153" s="102" t="s">
        <v>123</v>
      </c>
      <c r="F153" s="102" t="s">
        <v>800</v>
      </c>
      <c r="G153" s="102" t="s">
        <v>523</v>
      </c>
      <c r="H153" s="102" t="s">
        <v>801</v>
      </c>
      <c r="I153" s="102" t="s">
        <v>150</v>
      </c>
      <c r="J153" s="102" t="s">
        <v>802</v>
      </c>
      <c r="K153" s="103">
        <v>1.96</v>
      </c>
      <c r="L153" s="102" t="s">
        <v>102</v>
      </c>
      <c r="M153" s="104">
        <v>5.1999999999999998E-2</v>
      </c>
      <c r="N153" s="104">
        <v>0.1711</v>
      </c>
      <c r="O153" s="103">
        <v>78000</v>
      </c>
      <c r="P153" s="103">
        <v>82.43</v>
      </c>
      <c r="Q153" s="103">
        <v>0</v>
      </c>
      <c r="R153" s="103">
        <v>64.295400000000001</v>
      </c>
      <c r="S153" s="104">
        <v>4.0000000000000002E-4</v>
      </c>
      <c r="T153" s="104">
        <f t="shared" si="3"/>
        <v>5.5712749539471688E-3</v>
      </c>
      <c r="U153" s="104">
        <f>R153/'סכום נכסי הקרן'!$C$42</f>
        <v>1.1066558613906763E-4</v>
      </c>
    </row>
    <row r="154" spans="2:21" s="99" customFormat="1">
      <c r="B154" s="102" t="s">
        <v>803</v>
      </c>
      <c r="C154" s="102" t="s">
        <v>804</v>
      </c>
      <c r="D154" s="102" t="s">
        <v>100</v>
      </c>
      <c r="E154" s="102" t="s">
        <v>123</v>
      </c>
      <c r="F154" s="102" t="s">
        <v>805</v>
      </c>
      <c r="G154" s="102" t="s">
        <v>523</v>
      </c>
      <c r="H154" s="102" t="s">
        <v>222</v>
      </c>
      <c r="I154" s="102" t="s">
        <v>575</v>
      </c>
      <c r="J154" s="102" t="s">
        <v>806</v>
      </c>
      <c r="K154" s="103">
        <v>0</v>
      </c>
      <c r="L154" s="102" t="s">
        <v>102</v>
      </c>
      <c r="M154" s="104">
        <v>0.03</v>
      </c>
      <c r="N154" s="104">
        <v>0</v>
      </c>
      <c r="O154" s="103">
        <v>15100</v>
      </c>
      <c r="P154" s="103">
        <v>4.51</v>
      </c>
      <c r="Q154" s="103">
        <v>0</v>
      </c>
      <c r="R154" s="103">
        <v>0.68101</v>
      </c>
      <c r="S154" s="104">
        <v>2.0000000000000001E-4</v>
      </c>
      <c r="T154" s="104">
        <f t="shared" si="3"/>
        <v>5.9010348429087644E-5</v>
      </c>
      <c r="U154" s="104">
        <f>R154/'סכום נכסי הקרן'!$C$42</f>
        <v>1.1721580520000879E-6</v>
      </c>
    </row>
    <row r="155" spans="2:21" s="99" customFormat="1">
      <c r="B155" s="102" t="s">
        <v>807</v>
      </c>
      <c r="C155" s="102" t="s">
        <v>808</v>
      </c>
      <c r="D155" s="102" t="s">
        <v>100</v>
      </c>
      <c r="E155" s="102" t="s">
        <v>123</v>
      </c>
      <c r="F155" s="102" t="s">
        <v>805</v>
      </c>
      <c r="G155" s="102" t="s">
        <v>523</v>
      </c>
      <c r="H155" s="102" t="s">
        <v>222</v>
      </c>
      <c r="I155" s="102" t="s">
        <v>575</v>
      </c>
      <c r="J155" s="102" t="s">
        <v>806</v>
      </c>
      <c r="K155" s="103">
        <v>0.16</v>
      </c>
      <c r="L155" s="102" t="s">
        <v>102</v>
      </c>
      <c r="M155" s="104">
        <v>3.95E-2</v>
      </c>
      <c r="N155" s="104">
        <v>2.6143000000000001</v>
      </c>
      <c r="O155" s="103">
        <v>149000.43</v>
      </c>
      <c r="P155" s="103">
        <v>82.85</v>
      </c>
      <c r="Q155" s="103">
        <v>0</v>
      </c>
      <c r="R155" s="103">
        <v>123.446856255</v>
      </c>
      <c r="S155" s="104">
        <v>2.9999999999999997E-4</v>
      </c>
      <c r="T155" s="104">
        <f t="shared" si="3"/>
        <v>1.0696820898493484E-2</v>
      </c>
      <c r="U155" s="104">
        <f>R155/'סכום נכסי הקרן'!$C$42</f>
        <v>2.1247738880984958E-4</v>
      </c>
    </row>
    <row r="156" spans="2:21" s="99" customFormat="1">
      <c r="B156" s="102" t="s">
        <v>809</v>
      </c>
      <c r="C156" s="102" t="s">
        <v>810</v>
      </c>
      <c r="D156" s="102" t="s">
        <v>100</v>
      </c>
      <c r="E156" s="102" t="s">
        <v>123</v>
      </c>
      <c r="F156" s="102" t="s">
        <v>811</v>
      </c>
      <c r="G156" s="102" t="s">
        <v>746</v>
      </c>
      <c r="H156" s="102" t="s">
        <v>222</v>
      </c>
      <c r="I156" s="102" t="s">
        <v>575</v>
      </c>
      <c r="J156" s="102" t="s">
        <v>812</v>
      </c>
      <c r="K156" s="103">
        <v>4.09</v>
      </c>
      <c r="L156" s="102" t="s">
        <v>102</v>
      </c>
      <c r="M156" s="104">
        <v>4.8500000000000001E-2</v>
      </c>
      <c r="N156" s="104">
        <v>5.5300000000000002E-2</v>
      </c>
      <c r="O156" s="103">
        <v>72000</v>
      </c>
      <c r="P156" s="103">
        <v>97.6</v>
      </c>
      <c r="Q156" s="103">
        <v>0</v>
      </c>
      <c r="R156" s="103">
        <v>70.272000000000006</v>
      </c>
      <c r="S156" s="104">
        <v>2.9999999999999997E-4</v>
      </c>
      <c r="T156" s="104">
        <f t="shared" si="3"/>
        <v>6.0891546450255463E-3</v>
      </c>
      <c r="U156" s="104">
        <f>R156/'סכום נכסי הקרן'!$C$42</f>
        <v>1.2095254200400902E-4</v>
      </c>
    </row>
    <row r="157" spans="2:21" s="99" customFormat="1">
      <c r="B157" s="102" t="s">
        <v>813</v>
      </c>
      <c r="C157" s="102" t="s">
        <v>814</v>
      </c>
      <c r="D157" s="102" t="s">
        <v>123</v>
      </c>
      <c r="E157" s="102" t="s">
        <v>123</v>
      </c>
      <c r="F157" s="102" t="s">
        <v>815</v>
      </c>
      <c r="G157" s="102" t="s">
        <v>494</v>
      </c>
      <c r="H157" s="102" t="s">
        <v>222</v>
      </c>
      <c r="I157" s="102" t="s">
        <v>575</v>
      </c>
      <c r="J157" s="102" t="s">
        <v>306</v>
      </c>
      <c r="K157" s="103">
        <v>2.86</v>
      </c>
      <c r="L157" s="102" t="s">
        <v>102</v>
      </c>
      <c r="M157" s="104">
        <v>8.2500000000000004E-2</v>
      </c>
      <c r="N157" s="104">
        <v>7.5499999999999998E-2</v>
      </c>
      <c r="O157" s="103">
        <v>43875</v>
      </c>
      <c r="P157" s="103">
        <v>102.31</v>
      </c>
      <c r="Q157" s="103">
        <v>0</v>
      </c>
      <c r="R157" s="103">
        <v>44.888512499999997</v>
      </c>
      <c r="S157" s="104">
        <v>5.0000000000000001E-4</v>
      </c>
      <c r="T157" s="104">
        <f t="shared" si="3"/>
        <v>3.8896444444111774E-3</v>
      </c>
      <c r="U157" s="104">
        <f>R157/'סכום נכסי הקרן'!$C$42</f>
        <v>7.7262347644207265E-5</v>
      </c>
    </row>
    <row r="158" spans="2:21" s="99" customFormat="1">
      <c r="B158" s="102" t="s">
        <v>816</v>
      </c>
      <c r="C158" s="102" t="s">
        <v>817</v>
      </c>
      <c r="D158" s="102" t="s">
        <v>100</v>
      </c>
      <c r="E158" s="102" t="s">
        <v>123</v>
      </c>
      <c r="F158" s="102" t="s">
        <v>818</v>
      </c>
      <c r="G158" s="102" t="s">
        <v>578</v>
      </c>
      <c r="H158" s="102" t="s">
        <v>222</v>
      </c>
      <c r="I158" s="102" t="s">
        <v>575</v>
      </c>
      <c r="J158" s="102" t="s">
        <v>819</v>
      </c>
      <c r="K158" s="103">
        <v>3.34</v>
      </c>
      <c r="L158" s="102" t="s">
        <v>102</v>
      </c>
      <c r="M158" s="104">
        <v>6.0499999999999998E-2</v>
      </c>
      <c r="N158" s="104">
        <v>5.8799999999999998E-2</v>
      </c>
      <c r="O158" s="103">
        <v>27000</v>
      </c>
      <c r="P158" s="103">
        <v>102.3</v>
      </c>
      <c r="Q158" s="103">
        <v>0</v>
      </c>
      <c r="R158" s="103">
        <v>27.620999999999999</v>
      </c>
      <c r="S158" s="104">
        <v>1E-4</v>
      </c>
      <c r="T158" s="104">
        <f t="shared" si="3"/>
        <v>2.3933933921085294E-3</v>
      </c>
      <c r="U158" s="104">
        <f>R158/'סכום נכסי הקרן'!$C$42</f>
        <v>4.7541412834311432E-5</v>
      </c>
    </row>
    <row r="159" spans="2:21" s="99" customFormat="1">
      <c r="B159" s="102" t="s">
        <v>820</v>
      </c>
      <c r="C159" s="102" t="s">
        <v>821</v>
      </c>
      <c r="D159" s="102" t="s">
        <v>100</v>
      </c>
      <c r="E159" s="102" t="s">
        <v>123</v>
      </c>
      <c r="F159" s="102" t="s">
        <v>818</v>
      </c>
      <c r="G159" s="102" t="s">
        <v>578</v>
      </c>
      <c r="H159" s="102" t="s">
        <v>222</v>
      </c>
      <c r="I159" s="102" t="s">
        <v>575</v>
      </c>
      <c r="J159" s="102" t="s">
        <v>822</v>
      </c>
      <c r="K159" s="103">
        <v>0.98</v>
      </c>
      <c r="L159" s="102" t="s">
        <v>102</v>
      </c>
      <c r="M159" s="104">
        <v>3.3000000000000002E-2</v>
      </c>
      <c r="N159" s="104">
        <v>6.9900000000000004E-2</v>
      </c>
      <c r="O159" s="103">
        <v>189000.94</v>
      </c>
      <c r="P159" s="103">
        <v>96.63</v>
      </c>
      <c r="Q159" s="103">
        <v>0</v>
      </c>
      <c r="R159" s="103">
        <v>182.63160832200001</v>
      </c>
      <c r="S159" s="104">
        <v>6.9999999999999999E-4</v>
      </c>
      <c r="T159" s="104">
        <f t="shared" si="3"/>
        <v>1.5825251965824117E-2</v>
      </c>
      <c r="U159" s="104">
        <f>R159/'סכום נכסי הקרן'!$C$42</f>
        <v>3.1434650041021214E-4</v>
      </c>
    </row>
    <row r="160" spans="2:21" s="99" customFormat="1">
      <c r="B160" s="102" t="s">
        <v>823</v>
      </c>
      <c r="C160" s="102" t="s">
        <v>824</v>
      </c>
      <c r="D160" s="102" t="s">
        <v>100</v>
      </c>
      <c r="E160" s="102" t="s">
        <v>123</v>
      </c>
      <c r="F160" s="102" t="s">
        <v>825</v>
      </c>
      <c r="G160" s="102" t="s">
        <v>523</v>
      </c>
      <c r="H160" s="102" t="s">
        <v>222</v>
      </c>
      <c r="I160" s="102" t="s">
        <v>575</v>
      </c>
      <c r="J160" s="102" t="s">
        <v>826</v>
      </c>
      <c r="K160" s="103">
        <v>1.1399999999999999</v>
      </c>
      <c r="L160" s="102" t="s">
        <v>102</v>
      </c>
      <c r="M160" s="104">
        <v>7.2499999999999995E-2</v>
      </c>
      <c r="N160" s="104">
        <v>7.4700000000000003E-2</v>
      </c>
      <c r="O160" s="103">
        <v>198969.7</v>
      </c>
      <c r="P160" s="103">
        <v>101.99</v>
      </c>
      <c r="Q160" s="103">
        <v>0</v>
      </c>
      <c r="R160" s="103">
        <v>202.92919703000001</v>
      </c>
      <c r="S160" s="104">
        <v>1.2999999999999999E-3</v>
      </c>
      <c r="T160" s="104">
        <f t="shared" si="3"/>
        <v>1.7584062823123418E-2</v>
      </c>
      <c r="U160" s="104">
        <f>R160/'סכום נכסי הקרן'!$C$42</f>
        <v>3.4928281858508223E-4</v>
      </c>
    </row>
    <row r="161" spans="2:21" s="99" customFormat="1">
      <c r="B161" s="102" t="s">
        <v>827</v>
      </c>
      <c r="C161" s="102" t="s">
        <v>828</v>
      </c>
      <c r="D161" s="102" t="s">
        <v>100</v>
      </c>
      <c r="E161" s="102" t="s">
        <v>123</v>
      </c>
      <c r="F161" s="102" t="s">
        <v>724</v>
      </c>
      <c r="G161" s="102" t="s">
        <v>578</v>
      </c>
      <c r="H161" s="102" t="s">
        <v>222</v>
      </c>
      <c r="I161" s="102" t="s">
        <v>575</v>
      </c>
      <c r="J161" s="102" t="s">
        <v>431</v>
      </c>
      <c r="K161" s="103">
        <v>1.06</v>
      </c>
      <c r="L161" s="102" t="s">
        <v>102</v>
      </c>
      <c r="M161" s="104">
        <v>4.2500000000000003E-2</v>
      </c>
      <c r="N161" s="104">
        <v>5.1900000000000002E-2</v>
      </c>
      <c r="O161" s="103">
        <v>17000.599999999999</v>
      </c>
      <c r="P161" s="103">
        <v>100.48</v>
      </c>
      <c r="Q161" s="103">
        <v>0</v>
      </c>
      <c r="R161" s="103">
        <v>17.082202880000001</v>
      </c>
      <c r="S161" s="104">
        <v>2.0000000000000001E-4</v>
      </c>
      <c r="T161" s="104">
        <f t="shared" si="3"/>
        <v>1.4801937473534375E-3</v>
      </c>
      <c r="U161" s="104">
        <f>R161/'סכום נכסי הקרן'!$C$42</f>
        <v>2.9401978901471477E-5</v>
      </c>
    </row>
    <row r="162" spans="2:21" s="99" customFormat="1">
      <c r="B162" s="102" t="s">
        <v>829</v>
      </c>
      <c r="C162" s="102" t="s">
        <v>830</v>
      </c>
      <c r="D162" s="102" t="s">
        <v>100</v>
      </c>
      <c r="E162" s="102" t="s">
        <v>123</v>
      </c>
      <c r="F162" s="102" t="s">
        <v>831</v>
      </c>
      <c r="G162" s="102" t="s">
        <v>567</v>
      </c>
      <c r="H162" s="102" t="s">
        <v>222</v>
      </c>
      <c r="I162" s="102" t="s">
        <v>575</v>
      </c>
      <c r="J162" s="102" t="s">
        <v>759</v>
      </c>
      <c r="K162" s="103">
        <v>0.5</v>
      </c>
      <c r="L162" s="102" t="s">
        <v>102</v>
      </c>
      <c r="M162" s="104">
        <v>3.1800000000000002E-2</v>
      </c>
      <c r="N162" s="104">
        <v>2.7400000000000001E-2</v>
      </c>
      <c r="O162" s="103">
        <v>17761.189999999999</v>
      </c>
      <c r="P162" s="103">
        <v>100.23</v>
      </c>
      <c r="Q162" s="103">
        <v>0</v>
      </c>
      <c r="R162" s="103">
        <v>17.802040736999999</v>
      </c>
      <c r="S162" s="104">
        <v>6.9999999999999999E-4</v>
      </c>
      <c r="T162" s="104">
        <f t="shared" si="3"/>
        <v>1.5425685770240995E-3</v>
      </c>
      <c r="U162" s="104">
        <f>R162/'סכום נכסי הקרן'!$C$42</f>
        <v>3.0640967668474949E-5</v>
      </c>
    </row>
    <row r="163" spans="2:21" s="99" customFormat="1">
      <c r="B163" s="102" t="s">
        <v>832</v>
      </c>
      <c r="C163" s="102" t="s">
        <v>833</v>
      </c>
      <c r="D163" s="102" t="s">
        <v>100</v>
      </c>
      <c r="E163" s="102" t="s">
        <v>123</v>
      </c>
      <c r="F163" s="102" t="s">
        <v>831</v>
      </c>
      <c r="G163" s="102" t="s">
        <v>567</v>
      </c>
      <c r="H163" s="102" t="s">
        <v>222</v>
      </c>
      <c r="I163" s="102" t="s">
        <v>575</v>
      </c>
      <c r="J163" s="102" t="s">
        <v>579</v>
      </c>
      <c r="K163" s="103">
        <v>2.65</v>
      </c>
      <c r="L163" s="102" t="s">
        <v>102</v>
      </c>
      <c r="M163" s="104">
        <v>8.5000000000000006E-2</v>
      </c>
      <c r="N163" s="104">
        <v>9.2100000000000001E-2</v>
      </c>
      <c r="O163" s="103">
        <v>46000</v>
      </c>
      <c r="P163" s="103">
        <v>101.1</v>
      </c>
      <c r="Q163" s="103">
        <v>0</v>
      </c>
      <c r="R163" s="103">
        <v>46.506</v>
      </c>
      <c r="S163" s="104">
        <v>5.0000000000000001E-4</v>
      </c>
      <c r="T163" s="104">
        <f t="shared" si="3"/>
        <v>4.0298017122261786E-3</v>
      </c>
      <c r="U163" s="104">
        <f>R163/'סכום נכסי הקרן'!$C$42</f>
        <v>8.0046375774681851E-5</v>
      </c>
    </row>
    <row r="164" spans="2:21" s="99" customFormat="1">
      <c r="B164" s="102" t="s">
        <v>834</v>
      </c>
      <c r="C164" s="102" t="s">
        <v>835</v>
      </c>
      <c r="D164" s="102" t="s">
        <v>100</v>
      </c>
      <c r="E164" s="102" t="s">
        <v>123</v>
      </c>
      <c r="F164" s="102" t="s">
        <v>836</v>
      </c>
      <c r="G164" s="102" t="s">
        <v>578</v>
      </c>
      <c r="H164" s="102" t="s">
        <v>222</v>
      </c>
      <c r="I164" s="102" t="s">
        <v>575</v>
      </c>
      <c r="J164" s="102" t="s">
        <v>648</v>
      </c>
      <c r="K164" s="103">
        <v>2.4300000000000002</v>
      </c>
      <c r="L164" s="102" t="s">
        <v>102</v>
      </c>
      <c r="M164" s="104">
        <v>2.5000000000000001E-2</v>
      </c>
      <c r="N164" s="104">
        <v>9.8599999999999993E-2</v>
      </c>
      <c r="O164" s="103">
        <v>111000</v>
      </c>
      <c r="P164" s="103">
        <v>84.5</v>
      </c>
      <c r="Q164" s="103">
        <v>0</v>
      </c>
      <c r="R164" s="103">
        <v>93.795000000000002</v>
      </c>
      <c r="S164" s="104">
        <v>2.9999999999999997E-4</v>
      </c>
      <c r="T164" s="104">
        <f t="shared" si="3"/>
        <v>8.1274513309735185E-3</v>
      </c>
      <c r="U164" s="104">
        <f>R164/'סכום נכסי הקרן'!$C$42</f>
        <v>1.614404553345006E-4</v>
      </c>
    </row>
    <row r="165" spans="2:21" s="99" customFormat="1">
      <c r="B165" s="102" t="s">
        <v>837</v>
      </c>
      <c r="C165" s="102" t="s">
        <v>838</v>
      </c>
      <c r="D165" s="102" t="s">
        <v>100</v>
      </c>
      <c r="E165" s="102" t="s">
        <v>123</v>
      </c>
      <c r="F165" s="102" t="s">
        <v>839</v>
      </c>
      <c r="G165" s="102" t="s">
        <v>132</v>
      </c>
      <c r="H165" s="102" t="s">
        <v>222</v>
      </c>
      <c r="I165" s="102" t="s">
        <v>575</v>
      </c>
      <c r="J165" s="102" t="s">
        <v>840</v>
      </c>
      <c r="K165" s="103">
        <v>2.78</v>
      </c>
      <c r="L165" s="102" t="s">
        <v>102</v>
      </c>
      <c r="M165" s="104">
        <v>3.6499999999999998E-2</v>
      </c>
      <c r="N165" s="104">
        <v>5.2999999999999999E-2</v>
      </c>
      <c r="O165" s="103">
        <v>110000</v>
      </c>
      <c r="P165" s="103">
        <v>96.07</v>
      </c>
      <c r="Q165" s="103">
        <v>0</v>
      </c>
      <c r="R165" s="103">
        <v>105.67700000000001</v>
      </c>
      <c r="S165" s="104">
        <v>1E-4</v>
      </c>
      <c r="T165" s="104">
        <f t="shared" si="3"/>
        <v>9.1570411461515903E-3</v>
      </c>
      <c r="U165" s="104">
        <f>R165/'סכום נכסי הקרן'!$C$42</f>
        <v>1.8189181724381916E-4</v>
      </c>
    </row>
    <row r="166" spans="2:21" s="99" customFormat="1">
      <c r="B166" s="102" t="s">
        <v>841</v>
      </c>
      <c r="C166" s="102" t="s">
        <v>842</v>
      </c>
      <c r="D166" s="102" t="s">
        <v>100</v>
      </c>
      <c r="E166" s="102" t="s">
        <v>123</v>
      </c>
      <c r="F166" s="102" t="s">
        <v>843</v>
      </c>
      <c r="G166" s="102" t="s">
        <v>567</v>
      </c>
      <c r="H166" s="102" t="s">
        <v>222</v>
      </c>
      <c r="I166" s="102" t="s">
        <v>575</v>
      </c>
      <c r="J166" s="102" t="s">
        <v>844</v>
      </c>
      <c r="K166" s="103">
        <v>0</v>
      </c>
      <c r="L166" s="102" t="s">
        <v>102</v>
      </c>
      <c r="M166" s="104">
        <v>9.8500000000000004E-2</v>
      </c>
      <c r="N166" s="104">
        <v>0</v>
      </c>
      <c r="O166" s="103">
        <v>36580</v>
      </c>
      <c r="P166" s="103">
        <v>5.27</v>
      </c>
      <c r="Q166" s="103">
        <v>0</v>
      </c>
      <c r="R166" s="103">
        <v>1.9277660000000001</v>
      </c>
      <c r="S166" s="104">
        <v>5.9999999999999995E-4</v>
      </c>
      <c r="T166" s="104">
        <f t="shared" si="3"/>
        <v>1.6704327887952979E-4</v>
      </c>
      <c r="U166" s="104">
        <f>R166/'סכום נכסי הקרן'!$C$42</f>
        <v>3.3180811431139068E-6</v>
      </c>
    </row>
    <row r="167" spans="2:21" s="99" customFormat="1">
      <c r="B167" s="102" t="s">
        <v>845</v>
      </c>
      <c r="C167" s="102" t="s">
        <v>846</v>
      </c>
      <c r="D167" s="102" t="s">
        <v>100</v>
      </c>
      <c r="E167" s="102" t="s">
        <v>123</v>
      </c>
      <c r="F167" s="102" t="s">
        <v>847</v>
      </c>
      <c r="G167" s="102" t="s">
        <v>848</v>
      </c>
      <c r="H167" s="102" t="s">
        <v>222</v>
      </c>
      <c r="I167" s="102" t="s">
        <v>575</v>
      </c>
      <c r="J167" s="102" t="s">
        <v>849</v>
      </c>
      <c r="K167" s="103">
        <v>1.45</v>
      </c>
      <c r="L167" s="102" t="s">
        <v>102</v>
      </c>
      <c r="M167" s="104">
        <v>5.6000000000000001E-2</v>
      </c>
      <c r="N167" s="104">
        <v>6.3299999999999995E-2</v>
      </c>
      <c r="O167" s="103">
        <v>118333.33</v>
      </c>
      <c r="P167" s="103">
        <v>99.1</v>
      </c>
      <c r="Q167" s="103">
        <v>0</v>
      </c>
      <c r="R167" s="103">
        <v>117.26833003</v>
      </c>
      <c r="S167" s="104">
        <v>3.0000000000000001E-3</v>
      </c>
      <c r="T167" s="104">
        <f t="shared" si="3"/>
        <v>1.0161444053343625E-2</v>
      </c>
      <c r="U167" s="104">
        <f>R167/'סכום נכסי הקרן'!$C$42</f>
        <v>2.0184287644714206E-4</v>
      </c>
    </row>
    <row r="168" spans="2:21" s="99" customFormat="1">
      <c r="B168" s="102" t="s">
        <v>850</v>
      </c>
      <c r="C168" s="102" t="s">
        <v>851</v>
      </c>
      <c r="D168" s="102" t="s">
        <v>100</v>
      </c>
      <c r="E168" s="102" t="s">
        <v>123</v>
      </c>
      <c r="F168" s="102" t="s">
        <v>852</v>
      </c>
      <c r="G168" s="102" t="s">
        <v>567</v>
      </c>
      <c r="H168" s="102" t="s">
        <v>222</v>
      </c>
      <c r="I168" s="102" t="s">
        <v>575</v>
      </c>
      <c r="J168" s="102" t="s">
        <v>759</v>
      </c>
      <c r="K168" s="103">
        <v>2.29</v>
      </c>
      <c r="L168" s="102" t="s">
        <v>102</v>
      </c>
      <c r="M168" s="104">
        <v>3.8699999999999998E-2</v>
      </c>
      <c r="N168" s="104">
        <v>5.6500000000000002E-2</v>
      </c>
      <c r="O168" s="103">
        <v>35000.06</v>
      </c>
      <c r="P168" s="103">
        <v>96.25</v>
      </c>
      <c r="Q168" s="103">
        <v>0</v>
      </c>
      <c r="R168" s="103">
        <v>33.687557750000003</v>
      </c>
      <c r="S168" s="104">
        <v>1E-4</v>
      </c>
      <c r="T168" s="104">
        <f t="shared" si="3"/>
        <v>2.9190680321177546E-3</v>
      </c>
      <c r="U168" s="104">
        <f>R168/'סכום נכסי הקרן'!$C$42</f>
        <v>5.7983204459377201E-5</v>
      </c>
    </row>
    <row r="169" spans="2:21" s="99" customFormat="1">
      <c r="B169" s="102" t="s">
        <v>853</v>
      </c>
      <c r="C169" s="102" t="s">
        <v>854</v>
      </c>
      <c r="D169" s="102" t="s">
        <v>100</v>
      </c>
      <c r="E169" s="102" t="s">
        <v>123</v>
      </c>
      <c r="F169" s="102" t="s">
        <v>773</v>
      </c>
      <c r="G169" s="102" t="s">
        <v>665</v>
      </c>
      <c r="H169" s="102" t="s">
        <v>222</v>
      </c>
      <c r="I169" s="102" t="s">
        <v>575</v>
      </c>
      <c r="J169" s="102" t="s">
        <v>321</v>
      </c>
      <c r="K169" s="103">
        <v>2.69</v>
      </c>
      <c r="L169" s="102" t="s">
        <v>102</v>
      </c>
      <c r="M169" s="104">
        <v>7.1999999999999995E-2</v>
      </c>
      <c r="N169" s="104">
        <v>5.6399999999999999E-2</v>
      </c>
      <c r="O169" s="103">
        <v>39587.949999999997</v>
      </c>
      <c r="P169" s="103">
        <v>104.33</v>
      </c>
      <c r="Q169" s="103">
        <v>0</v>
      </c>
      <c r="R169" s="103">
        <v>41.302108234999999</v>
      </c>
      <c r="S169" s="104">
        <v>1E-4</v>
      </c>
      <c r="T169" s="104">
        <f t="shared" si="3"/>
        <v>3.5788781336591824E-3</v>
      </c>
      <c r="U169" s="104">
        <f>R169/'סכום נכסי הקרן'!$C$42</f>
        <v>7.1089409453949854E-5</v>
      </c>
    </row>
    <row r="170" spans="2:21" s="99" customFormat="1">
      <c r="B170" s="102" t="s">
        <v>855</v>
      </c>
      <c r="C170" s="102" t="s">
        <v>856</v>
      </c>
      <c r="D170" s="102" t="s">
        <v>100</v>
      </c>
      <c r="E170" s="102" t="s">
        <v>123</v>
      </c>
      <c r="F170" s="102" t="s">
        <v>773</v>
      </c>
      <c r="G170" s="102" t="s">
        <v>665</v>
      </c>
      <c r="H170" s="102" t="s">
        <v>222</v>
      </c>
      <c r="I170" s="102" t="s">
        <v>575</v>
      </c>
      <c r="J170" s="102" t="s">
        <v>490</v>
      </c>
      <c r="K170" s="103">
        <v>2.57</v>
      </c>
      <c r="L170" s="102" t="s">
        <v>102</v>
      </c>
      <c r="M170" s="104">
        <v>6.2E-2</v>
      </c>
      <c r="N170" s="104">
        <v>5.8799999999999998E-2</v>
      </c>
      <c r="O170" s="103">
        <v>138000</v>
      </c>
      <c r="P170" s="103">
        <v>102.03</v>
      </c>
      <c r="Q170" s="103">
        <v>0</v>
      </c>
      <c r="R170" s="103">
        <v>140.8014</v>
      </c>
      <c r="S170" s="104">
        <v>2.0000000000000001E-4</v>
      </c>
      <c r="T170" s="104">
        <f t="shared" si="3"/>
        <v>1.220061331449368E-2</v>
      </c>
      <c r="U170" s="104">
        <f>R170/'סכום נכסי הקרן'!$C$42</f>
        <v>2.4234812226382163E-4</v>
      </c>
    </row>
    <row r="171" spans="2:21" s="99" customFormat="1">
      <c r="B171" s="102" t="s">
        <v>857</v>
      </c>
      <c r="C171" s="102" t="s">
        <v>858</v>
      </c>
      <c r="D171" s="102" t="s">
        <v>100</v>
      </c>
      <c r="E171" s="102" t="s">
        <v>123</v>
      </c>
      <c r="F171" s="102" t="s">
        <v>586</v>
      </c>
      <c r="G171" s="102" t="s">
        <v>567</v>
      </c>
      <c r="H171" s="102" t="s">
        <v>222</v>
      </c>
      <c r="I171" s="102" t="s">
        <v>575</v>
      </c>
      <c r="J171" s="102" t="s">
        <v>859</v>
      </c>
      <c r="K171" s="103">
        <v>1.67</v>
      </c>
      <c r="L171" s="102" t="s">
        <v>102</v>
      </c>
      <c r="M171" s="104">
        <v>4.3999999999999997E-2</v>
      </c>
      <c r="N171" s="104">
        <v>0.86429999999999996</v>
      </c>
      <c r="O171" s="103">
        <v>32000</v>
      </c>
      <c r="P171" s="103">
        <v>35.65</v>
      </c>
      <c r="Q171" s="103">
        <v>0</v>
      </c>
      <c r="R171" s="103">
        <v>11.407999999999999</v>
      </c>
      <c r="S171" s="104">
        <v>2.0000000000000001E-4</v>
      </c>
      <c r="T171" s="104">
        <f t="shared" si="3"/>
        <v>9.8851713613461157E-4</v>
      </c>
      <c r="U171" s="104">
        <f>R171/'סכום נכסי הקרן'!$C$42</f>
        <v>1.9635510575787437E-5</v>
      </c>
    </row>
    <row r="172" spans="2:21" s="99" customFormat="1">
      <c r="B172" s="102" t="s">
        <v>860</v>
      </c>
      <c r="C172" s="102" t="s">
        <v>861</v>
      </c>
      <c r="D172" s="102" t="s">
        <v>100</v>
      </c>
      <c r="E172" s="102" t="s">
        <v>123</v>
      </c>
      <c r="F172" s="102" t="s">
        <v>862</v>
      </c>
      <c r="G172" s="102" t="s">
        <v>567</v>
      </c>
      <c r="H172" s="102" t="s">
        <v>222</v>
      </c>
      <c r="I172" s="102" t="s">
        <v>575</v>
      </c>
      <c r="J172" s="102" t="s">
        <v>863</v>
      </c>
      <c r="K172" s="103">
        <v>2.41</v>
      </c>
      <c r="L172" s="102" t="s">
        <v>102</v>
      </c>
      <c r="M172" s="104">
        <v>3.95E-2</v>
      </c>
      <c r="N172" s="104">
        <v>7.3200000000000001E-2</v>
      </c>
      <c r="O172" s="103">
        <v>18000</v>
      </c>
      <c r="P172" s="103">
        <v>92.62</v>
      </c>
      <c r="Q172" s="103">
        <v>0</v>
      </c>
      <c r="R172" s="103">
        <v>16.671600000000002</v>
      </c>
      <c r="S172" s="104">
        <v>0</v>
      </c>
      <c r="T172" s="104">
        <f t="shared" si="3"/>
        <v>1.4446145062045749E-3</v>
      </c>
      <c r="U172" s="104">
        <f>R172/'סכום נכסי הקרן'!$C$42</f>
        <v>2.8695247029742099E-5</v>
      </c>
    </row>
    <row r="173" spans="2:21" s="99" customFormat="1">
      <c r="B173" s="102" t="s">
        <v>864</v>
      </c>
      <c r="C173" s="102" t="s">
        <v>865</v>
      </c>
      <c r="D173" s="102" t="s">
        <v>100</v>
      </c>
      <c r="E173" s="102" t="s">
        <v>123</v>
      </c>
      <c r="F173" s="102" t="s">
        <v>866</v>
      </c>
      <c r="G173" s="102" t="s">
        <v>567</v>
      </c>
      <c r="H173" s="102" t="s">
        <v>222</v>
      </c>
      <c r="I173" s="102" t="s">
        <v>575</v>
      </c>
      <c r="J173" s="102" t="s">
        <v>867</v>
      </c>
      <c r="K173" s="103">
        <v>1.87</v>
      </c>
      <c r="L173" s="102" t="s">
        <v>102</v>
      </c>
      <c r="M173" s="104">
        <v>7.0000000000000007E-2</v>
      </c>
      <c r="N173" s="104">
        <v>0.1031</v>
      </c>
      <c r="O173" s="103">
        <v>45000</v>
      </c>
      <c r="P173" s="103">
        <v>96.23</v>
      </c>
      <c r="Q173" s="103">
        <v>0</v>
      </c>
      <c r="R173" s="103">
        <v>43.3035</v>
      </c>
      <c r="S173" s="104">
        <v>5.9999999999999995E-4</v>
      </c>
      <c r="T173" s="104">
        <f t="shared" si="3"/>
        <v>3.7523011750179832E-3</v>
      </c>
      <c r="U173" s="104">
        <f>R173/'סכום נכסי הקרן'!$C$42</f>
        <v>7.4534215657311644E-5</v>
      </c>
    </row>
    <row r="174" spans="2:21" s="99" customFormat="1">
      <c r="B174" s="102" t="s">
        <v>868</v>
      </c>
      <c r="C174" s="102" t="s">
        <v>869</v>
      </c>
      <c r="D174" s="102" t="s">
        <v>100</v>
      </c>
      <c r="E174" s="102" t="s">
        <v>123</v>
      </c>
      <c r="F174" s="102" t="s">
        <v>616</v>
      </c>
      <c r="G174" s="102" t="s">
        <v>578</v>
      </c>
      <c r="H174" s="102" t="s">
        <v>222</v>
      </c>
      <c r="I174" s="102" t="s">
        <v>575</v>
      </c>
      <c r="J174" s="102" t="s">
        <v>870</v>
      </c>
      <c r="K174" s="103">
        <v>4.5</v>
      </c>
      <c r="L174" s="102" t="s">
        <v>102</v>
      </c>
      <c r="M174" s="104">
        <v>0.05</v>
      </c>
      <c r="N174" s="104">
        <v>4.2799999999999998E-2</v>
      </c>
      <c r="O174" s="103">
        <v>34000</v>
      </c>
      <c r="P174" s="103">
        <v>103.4</v>
      </c>
      <c r="Q174" s="103">
        <v>0</v>
      </c>
      <c r="R174" s="103">
        <v>35.155999999999999</v>
      </c>
      <c r="S174" s="104">
        <v>1E-4</v>
      </c>
      <c r="T174" s="104">
        <f t="shared" si="3"/>
        <v>3.0463103469449862E-3</v>
      </c>
      <c r="U174" s="104">
        <f>R174/'סכום נכסי הקרן'!$C$42</f>
        <v>6.0510695108904554E-5</v>
      </c>
    </row>
    <row r="175" spans="2:21" s="99" customFormat="1">
      <c r="B175" s="102" t="s">
        <v>871</v>
      </c>
      <c r="C175" s="102" t="s">
        <v>872</v>
      </c>
      <c r="D175" s="102" t="s">
        <v>100</v>
      </c>
      <c r="E175" s="102" t="s">
        <v>123</v>
      </c>
      <c r="F175" s="102" t="s">
        <v>873</v>
      </c>
      <c r="G175" s="102" t="s">
        <v>567</v>
      </c>
      <c r="H175" s="102" t="s">
        <v>222</v>
      </c>
      <c r="I175" s="102" t="s">
        <v>575</v>
      </c>
      <c r="J175" s="102" t="s">
        <v>874</v>
      </c>
      <c r="K175" s="103">
        <v>2.41</v>
      </c>
      <c r="L175" s="102" t="s">
        <v>102</v>
      </c>
      <c r="M175" s="104">
        <v>4.4999999999999998E-2</v>
      </c>
      <c r="N175" s="104">
        <v>8.9700000000000002E-2</v>
      </c>
      <c r="O175" s="103">
        <v>94000</v>
      </c>
      <c r="P175" s="103">
        <v>90.67</v>
      </c>
      <c r="Q175" s="103">
        <v>0</v>
      </c>
      <c r="R175" s="103">
        <v>85.229799999999997</v>
      </c>
      <c r="S175" s="104">
        <v>8.9999999999999998E-4</v>
      </c>
      <c r="T175" s="104">
        <f t="shared" si="3"/>
        <v>7.3852662876337403E-3</v>
      </c>
      <c r="U175" s="104">
        <f>R175/'סכום נכסי הקרן'!$C$42</f>
        <v>1.4669798731348598E-4</v>
      </c>
    </row>
    <row r="176" spans="2:21" s="99" customFormat="1">
      <c r="B176" s="102" t="s">
        <v>875</v>
      </c>
      <c r="C176" s="102" t="s">
        <v>876</v>
      </c>
      <c r="D176" s="102" t="s">
        <v>100</v>
      </c>
      <c r="E176" s="102" t="s">
        <v>123</v>
      </c>
      <c r="F176" s="102" t="s">
        <v>877</v>
      </c>
      <c r="G176" s="102" t="s">
        <v>567</v>
      </c>
      <c r="H176" s="102" t="s">
        <v>222</v>
      </c>
      <c r="I176" s="102" t="s">
        <v>575</v>
      </c>
      <c r="J176" s="102" t="s">
        <v>604</v>
      </c>
      <c r="K176" s="103">
        <v>3.6</v>
      </c>
      <c r="L176" s="102" t="s">
        <v>102</v>
      </c>
      <c r="M176" s="104">
        <v>5.5E-2</v>
      </c>
      <c r="N176" s="104">
        <v>6.59E-2</v>
      </c>
      <c r="O176" s="103">
        <v>28000</v>
      </c>
      <c r="P176" s="103">
        <v>96.6</v>
      </c>
      <c r="Q176" s="103">
        <v>0</v>
      </c>
      <c r="R176" s="103">
        <v>27.047999999999998</v>
      </c>
      <c r="S176" s="104">
        <v>5.0000000000000001E-4</v>
      </c>
      <c r="T176" s="104">
        <f t="shared" si="3"/>
        <v>2.343742242125611E-3</v>
      </c>
      <c r="U176" s="104">
        <f>R176/'סכום נכסי הקרן'!$C$42</f>
        <v>4.6555162171625051E-5</v>
      </c>
    </row>
    <row r="177" spans="2:21" s="99" customFormat="1">
      <c r="B177" s="102" t="s">
        <v>878</v>
      </c>
      <c r="C177" s="102" t="s">
        <v>879</v>
      </c>
      <c r="D177" s="102" t="s">
        <v>100</v>
      </c>
      <c r="E177" s="102" t="s">
        <v>123</v>
      </c>
      <c r="F177" s="102" t="s">
        <v>880</v>
      </c>
      <c r="G177" s="102" t="s">
        <v>393</v>
      </c>
      <c r="H177" s="102" t="s">
        <v>222</v>
      </c>
      <c r="I177" s="102" t="s">
        <v>575</v>
      </c>
      <c r="J177" s="102" t="s">
        <v>881</v>
      </c>
      <c r="K177" s="103">
        <v>3.33</v>
      </c>
      <c r="L177" s="102" t="s">
        <v>102</v>
      </c>
      <c r="M177" s="104">
        <v>7.4999999999999997E-2</v>
      </c>
      <c r="N177" s="104">
        <v>7.3800000000000004E-2</v>
      </c>
      <c r="O177" s="103">
        <v>85104.69</v>
      </c>
      <c r="P177" s="103">
        <v>110.29</v>
      </c>
      <c r="Q177" s="103">
        <v>0</v>
      </c>
      <c r="R177" s="103">
        <v>93.861962601000002</v>
      </c>
      <c r="S177" s="104">
        <v>2.9999999999999997E-4</v>
      </c>
      <c r="T177" s="104">
        <f t="shared" si="3"/>
        <v>8.1332537221523969E-3</v>
      </c>
      <c r="U177" s="104">
        <f>R177/'סכום נכסי הקרן'!$C$42</f>
        <v>1.6155571172125706E-4</v>
      </c>
    </row>
    <row r="178" spans="2:21" s="99" customFormat="1">
      <c r="B178" s="102" t="s">
        <v>882</v>
      </c>
      <c r="C178" s="102" t="s">
        <v>883</v>
      </c>
      <c r="D178" s="102" t="s">
        <v>100</v>
      </c>
      <c r="E178" s="102" t="s">
        <v>123</v>
      </c>
      <c r="F178" s="102" t="s">
        <v>884</v>
      </c>
      <c r="G178" s="102" t="s">
        <v>885</v>
      </c>
      <c r="H178" s="102" t="s">
        <v>222</v>
      </c>
      <c r="I178" s="102" t="s">
        <v>575</v>
      </c>
      <c r="J178" s="102" t="s">
        <v>863</v>
      </c>
      <c r="K178" s="103">
        <v>1.97</v>
      </c>
      <c r="L178" s="102" t="s">
        <v>102</v>
      </c>
      <c r="M178" s="104">
        <v>1.9900000000000001E-2</v>
      </c>
      <c r="N178" s="104">
        <v>5.0900000000000001E-2</v>
      </c>
      <c r="O178" s="103">
        <v>41000</v>
      </c>
      <c r="P178" s="103">
        <v>94.28</v>
      </c>
      <c r="Q178" s="103">
        <v>0</v>
      </c>
      <c r="R178" s="103">
        <v>38.654800000000002</v>
      </c>
      <c r="S178" s="104">
        <v>2.9999999999999997E-4</v>
      </c>
      <c r="T178" s="104">
        <f t="shared" si="3"/>
        <v>3.3494856411164257E-3</v>
      </c>
      <c r="U178" s="104">
        <f>R178/'סכום נכסי הקרן'!$C$42</f>
        <v>6.6532848369998973E-5</v>
      </c>
    </row>
    <row r="179" spans="2:21" s="99" customFormat="1">
      <c r="B179" s="102" t="s">
        <v>886</v>
      </c>
      <c r="C179" s="102" t="s">
        <v>887</v>
      </c>
      <c r="D179" s="102" t="s">
        <v>100</v>
      </c>
      <c r="E179" s="102" t="s">
        <v>123</v>
      </c>
      <c r="F179" s="102" t="s">
        <v>888</v>
      </c>
      <c r="G179" s="102" t="s">
        <v>567</v>
      </c>
      <c r="H179" s="102" t="s">
        <v>222</v>
      </c>
      <c r="I179" s="102" t="s">
        <v>575</v>
      </c>
      <c r="J179" s="102" t="s">
        <v>889</v>
      </c>
      <c r="K179" s="103">
        <v>1.86</v>
      </c>
      <c r="L179" s="102" t="s">
        <v>102</v>
      </c>
      <c r="M179" s="104">
        <v>4.48E-2</v>
      </c>
      <c r="N179" s="104">
        <v>8.0100000000000005E-2</v>
      </c>
      <c r="O179" s="103">
        <v>35000</v>
      </c>
      <c r="P179" s="103">
        <v>95.96</v>
      </c>
      <c r="Q179" s="103">
        <v>0</v>
      </c>
      <c r="R179" s="103">
        <v>33.585999999999999</v>
      </c>
      <c r="S179" s="104">
        <v>2.9999999999999997E-4</v>
      </c>
      <c r="T179" s="104">
        <f t="shared" si="3"/>
        <v>2.9102679290162223E-3</v>
      </c>
      <c r="U179" s="104">
        <f>R179/'סכום נכסי הקרן'!$C$42</f>
        <v>5.7808402717250775E-5</v>
      </c>
    </row>
    <row r="180" spans="2:21" s="99" customFormat="1">
      <c r="B180" s="98" t="s">
        <v>333</v>
      </c>
      <c r="K180" s="100">
        <v>1.87</v>
      </c>
      <c r="N180" s="101">
        <v>6.2399999999999997E-2</v>
      </c>
      <c r="O180" s="100">
        <f>SUM(O181:O190)</f>
        <v>817266.01</v>
      </c>
      <c r="Q180" s="100">
        <v>31.968450000000001</v>
      </c>
      <c r="R180" s="100">
        <v>858.34622728940985</v>
      </c>
      <c r="T180" s="101">
        <f t="shared" si="3"/>
        <v>7.4376749159543815E-2</v>
      </c>
      <c r="U180" s="101">
        <f>R180/'סכום נכסי הקרן'!$C$42</f>
        <v>1.4773901142731815E-3</v>
      </c>
    </row>
    <row r="181" spans="2:21" s="99" customFormat="1">
      <c r="B181" s="102" t="s">
        <v>890</v>
      </c>
      <c r="C181" s="102" t="s">
        <v>891</v>
      </c>
      <c r="D181" s="102" t="s">
        <v>100</v>
      </c>
      <c r="E181" s="102" t="s">
        <v>123</v>
      </c>
      <c r="F181" s="102" t="s">
        <v>338</v>
      </c>
      <c r="G181" s="102" t="s">
        <v>339</v>
      </c>
      <c r="H181" s="102" t="s">
        <v>206</v>
      </c>
      <c r="I181" s="102" t="s">
        <v>207</v>
      </c>
      <c r="J181" s="102" t="s">
        <v>892</v>
      </c>
      <c r="K181" s="103">
        <v>2.13</v>
      </c>
      <c r="L181" s="102" t="s">
        <v>102</v>
      </c>
      <c r="M181" s="104">
        <v>5.8999999999999997E-2</v>
      </c>
      <c r="N181" s="104">
        <v>6.1699999999999998E-2</v>
      </c>
      <c r="O181" s="103">
        <v>296000</v>
      </c>
      <c r="P181" s="103">
        <v>105.84</v>
      </c>
      <c r="Q181" s="103">
        <v>0</v>
      </c>
      <c r="R181" s="103">
        <v>313.28640000000001</v>
      </c>
      <c r="S181" s="104">
        <v>4.0000000000000002E-4</v>
      </c>
      <c r="T181" s="104">
        <f t="shared" si="3"/>
        <v>2.714664927401143E-2</v>
      </c>
      <c r="U181" s="104">
        <f>R181/'סכום נכסי הקרן'!$C$42</f>
        <v>5.3923022619656151E-4</v>
      </c>
    </row>
    <row r="182" spans="2:21" s="99" customFormat="1">
      <c r="B182" s="102" t="s">
        <v>893</v>
      </c>
      <c r="C182" s="102" t="s">
        <v>894</v>
      </c>
      <c r="D182" s="102" t="s">
        <v>100</v>
      </c>
      <c r="E182" s="102" t="s">
        <v>123</v>
      </c>
      <c r="F182" s="102" t="s">
        <v>895</v>
      </c>
      <c r="G182" s="102" t="s">
        <v>665</v>
      </c>
      <c r="H182" s="102" t="s">
        <v>421</v>
      </c>
      <c r="I182" s="102" t="s">
        <v>207</v>
      </c>
      <c r="J182" s="102" t="s">
        <v>774</v>
      </c>
      <c r="K182" s="103">
        <v>1</v>
      </c>
      <c r="L182" s="102" t="s">
        <v>102</v>
      </c>
      <c r="M182" s="104">
        <v>3.49E-2</v>
      </c>
      <c r="N182" s="104">
        <v>5.6500000000000002E-2</v>
      </c>
      <c r="O182" s="103">
        <v>119200.18</v>
      </c>
      <c r="P182" s="103">
        <v>99.2</v>
      </c>
      <c r="Q182" s="103">
        <v>0</v>
      </c>
      <c r="R182" s="103">
        <v>118.24657856</v>
      </c>
      <c r="S182" s="104">
        <v>2.0000000000000001E-4</v>
      </c>
      <c r="T182" s="104">
        <f t="shared" si="3"/>
        <v>1.0246210483506974E-2</v>
      </c>
      <c r="U182" s="104">
        <f>R182/'סכום נכסי הקרן'!$C$42</f>
        <v>2.0352664304571879E-4</v>
      </c>
    </row>
    <row r="183" spans="2:21" s="99" customFormat="1">
      <c r="B183" s="102" t="s">
        <v>896</v>
      </c>
      <c r="C183" s="102" t="s">
        <v>897</v>
      </c>
      <c r="D183" s="102" t="s">
        <v>100</v>
      </c>
      <c r="E183" s="102" t="s">
        <v>123</v>
      </c>
      <c r="F183" s="102" t="s">
        <v>898</v>
      </c>
      <c r="G183" s="102" t="s">
        <v>129</v>
      </c>
      <c r="H183" s="102" t="s">
        <v>472</v>
      </c>
      <c r="I183" s="102" t="s">
        <v>207</v>
      </c>
      <c r="J183" s="102" t="s">
        <v>899</v>
      </c>
      <c r="K183" s="103">
        <v>1.47</v>
      </c>
      <c r="L183" s="102" t="s">
        <v>102</v>
      </c>
      <c r="M183" s="104">
        <v>3.3700000000000001E-2</v>
      </c>
      <c r="N183" s="104">
        <v>5.7599999999999998E-2</v>
      </c>
      <c r="O183" s="103">
        <v>59333.46</v>
      </c>
      <c r="P183" s="103">
        <v>99.6</v>
      </c>
      <c r="Q183" s="103">
        <v>31.968450000000001</v>
      </c>
      <c r="R183" s="103">
        <v>91.064576160000001</v>
      </c>
      <c r="S183" s="104">
        <v>4.0000000000000002E-4</v>
      </c>
      <c r="T183" s="104">
        <f t="shared" si="3"/>
        <v>7.8908567697225998E-3</v>
      </c>
      <c r="U183" s="104">
        <f>R183/'סכום נכסי הקרן'!$C$42</f>
        <v>1.5674083522697059E-4</v>
      </c>
    </row>
    <row r="184" spans="2:21" s="99" customFormat="1">
      <c r="B184" s="102" t="s">
        <v>900</v>
      </c>
      <c r="C184" s="102" t="s">
        <v>901</v>
      </c>
      <c r="D184" s="102" t="s">
        <v>100</v>
      </c>
      <c r="E184" s="102" t="s">
        <v>123</v>
      </c>
      <c r="F184" s="102" t="s">
        <v>902</v>
      </c>
      <c r="G184" s="102" t="s">
        <v>523</v>
      </c>
      <c r="H184" s="102" t="s">
        <v>487</v>
      </c>
      <c r="I184" s="102" t="s">
        <v>150</v>
      </c>
      <c r="J184" s="102" t="s">
        <v>903</v>
      </c>
      <c r="K184" s="103">
        <v>3.38</v>
      </c>
      <c r="L184" s="102" t="s">
        <v>102</v>
      </c>
      <c r="M184" s="104">
        <v>4.2999999999999997E-2</v>
      </c>
      <c r="N184" s="104">
        <v>9.3600000000000003E-2</v>
      </c>
      <c r="O184" s="103">
        <v>9810.61</v>
      </c>
      <c r="P184" s="103">
        <v>85.95</v>
      </c>
      <c r="Q184" s="103">
        <v>0</v>
      </c>
      <c r="R184" s="103">
        <v>8.4322192949999994</v>
      </c>
      <c r="S184" s="104">
        <v>0</v>
      </c>
      <c r="T184" s="104">
        <f t="shared" si="3"/>
        <v>7.3066210280087771E-4</v>
      </c>
      <c r="U184" s="104">
        <f>R184/'סכום נכסי הקרן'!$C$42</f>
        <v>1.4513580920786411E-5</v>
      </c>
    </row>
    <row r="185" spans="2:21" s="99" customFormat="1">
      <c r="B185" s="102" t="s">
        <v>904</v>
      </c>
      <c r="C185" s="102" t="s">
        <v>905</v>
      </c>
      <c r="D185" s="102" t="s">
        <v>100</v>
      </c>
      <c r="E185" s="102" t="s">
        <v>123</v>
      </c>
      <c r="F185" s="102" t="s">
        <v>906</v>
      </c>
      <c r="G185" s="102" t="s">
        <v>393</v>
      </c>
      <c r="H185" s="102" t="s">
        <v>495</v>
      </c>
      <c r="I185" s="102" t="s">
        <v>207</v>
      </c>
      <c r="J185" s="102" t="s">
        <v>431</v>
      </c>
      <c r="K185" s="103">
        <v>0.97</v>
      </c>
      <c r="L185" s="102" t="s">
        <v>102</v>
      </c>
      <c r="M185" s="104">
        <v>4.7E-2</v>
      </c>
      <c r="N185" s="104">
        <v>5.67E-2</v>
      </c>
      <c r="O185" s="103">
        <v>20000</v>
      </c>
      <c r="P185" s="103">
        <v>99.7</v>
      </c>
      <c r="Q185" s="103">
        <v>0</v>
      </c>
      <c r="R185" s="103">
        <v>19.940000000000001</v>
      </c>
      <c r="S185" s="104">
        <v>0</v>
      </c>
      <c r="T185" s="104">
        <f t="shared" si="3"/>
        <v>1.7278253589169141E-3</v>
      </c>
      <c r="U185" s="104">
        <f>R185/'סכום נכסי הקרן'!$C$42</f>
        <v>3.4320834579347962E-5</v>
      </c>
    </row>
    <row r="186" spans="2:21" s="99" customFormat="1">
      <c r="B186" s="102" t="s">
        <v>907</v>
      </c>
      <c r="C186" s="102" t="s">
        <v>908</v>
      </c>
      <c r="D186" s="102" t="s">
        <v>100</v>
      </c>
      <c r="E186" s="102" t="s">
        <v>123</v>
      </c>
      <c r="F186" s="102" t="s">
        <v>909</v>
      </c>
      <c r="G186" s="102" t="s">
        <v>494</v>
      </c>
      <c r="H186" s="102" t="s">
        <v>495</v>
      </c>
      <c r="I186" s="102" t="s">
        <v>207</v>
      </c>
      <c r="J186" s="102" t="s">
        <v>910</v>
      </c>
      <c r="K186" s="103">
        <v>0.42</v>
      </c>
      <c r="L186" s="102" t="s">
        <v>102</v>
      </c>
      <c r="M186" s="104">
        <v>5.2499999999999998E-2</v>
      </c>
      <c r="N186" s="104">
        <v>6.1100000000000002E-2</v>
      </c>
      <c r="O186" s="103">
        <v>84000.97</v>
      </c>
      <c r="P186" s="103">
        <v>94.2</v>
      </c>
      <c r="Q186" s="103">
        <v>0</v>
      </c>
      <c r="R186" s="103">
        <v>79.128913740000002</v>
      </c>
      <c r="S186" s="104">
        <v>2.9999999999999997E-4</v>
      </c>
      <c r="T186" s="104">
        <f t="shared" si="3"/>
        <v>6.8566170402969417E-3</v>
      </c>
      <c r="U186" s="104">
        <f>R186/'סכום נכסי הקרן'!$C$42</f>
        <v>1.3619710927352226E-4</v>
      </c>
    </row>
    <row r="187" spans="2:21" s="99" customFormat="1">
      <c r="B187" s="102" t="s">
        <v>911</v>
      </c>
      <c r="C187" s="102" t="s">
        <v>912</v>
      </c>
      <c r="D187" s="102" t="s">
        <v>100</v>
      </c>
      <c r="E187" s="102" t="s">
        <v>123</v>
      </c>
      <c r="F187" s="102" t="s">
        <v>913</v>
      </c>
      <c r="G187" s="102" t="s">
        <v>515</v>
      </c>
      <c r="H187" s="102" t="s">
        <v>503</v>
      </c>
      <c r="I187" s="102" t="s">
        <v>150</v>
      </c>
      <c r="J187" s="102" t="s">
        <v>914</v>
      </c>
      <c r="K187" s="103">
        <v>2.4700000000000002</v>
      </c>
      <c r="L187" s="102" t="s">
        <v>102</v>
      </c>
      <c r="M187" s="104">
        <v>6.3600000000000004E-2</v>
      </c>
      <c r="N187" s="104">
        <v>3.7900000000000003E-2</v>
      </c>
      <c r="O187" s="103">
        <v>40000</v>
      </c>
      <c r="P187" s="103">
        <v>105.99</v>
      </c>
      <c r="Q187" s="103">
        <v>0</v>
      </c>
      <c r="R187" s="103">
        <v>42.396000000000001</v>
      </c>
      <c r="S187" s="104">
        <v>1E-4</v>
      </c>
      <c r="T187" s="104">
        <f t="shared" si="3"/>
        <v>3.6736651914062932E-3</v>
      </c>
      <c r="U187" s="104">
        <f>R187/'סכום נכסי הקרן'!$C$42</f>
        <v>7.2972221806721961E-5</v>
      </c>
    </row>
    <row r="188" spans="2:21" s="99" customFormat="1">
      <c r="B188" s="102" t="s">
        <v>915</v>
      </c>
      <c r="C188" s="102" t="s">
        <v>916</v>
      </c>
      <c r="D188" s="102" t="s">
        <v>100</v>
      </c>
      <c r="E188" s="102" t="s">
        <v>123</v>
      </c>
      <c r="F188" s="102" t="s">
        <v>917</v>
      </c>
      <c r="G188" s="102" t="s">
        <v>665</v>
      </c>
      <c r="H188" s="102" t="s">
        <v>503</v>
      </c>
      <c r="I188" s="102" t="s">
        <v>150</v>
      </c>
      <c r="J188" s="102" t="s">
        <v>759</v>
      </c>
      <c r="K188" s="103">
        <v>3.3</v>
      </c>
      <c r="L188" s="102" t="s">
        <v>102</v>
      </c>
      <c r="M188" s="104">
        <v>4.6899999999999997E-2</v>
      </c>
      <c r="N188" s="104">
        <v>7.3999999999999996E-2</v>
      </c>
      <c r="O188" s="103">
        <v>141000.79</v>
      </c>
      <c r="P188" s="103">
        <v>96.21</v>
      </c>
      <c r="Q188" s="103">
        <v>0</v>
      </c>
      <c r="R188" s="103">
        <v>135.656860059</v>
      </c>
      <c r="S188" s="104">
        <v>1E-4</v>
      </c>
      <c r="T188" s="104">
        <f t="shared" si="3"/>
        <v>1.1754832643981104E-2</v>
      </c>
      <c r="U188" s="104">
        <f>R188/'סכום נכסי הקרן'!$C$42</f>
        <v>2.3349331261979407E-4</v>
      </c>
    </row>
    <row r="189" spans="2:21" s="99" customFormat="1">
      <c r="B189" s="102" t="s">
        <v>918</v>
      </c>
      <c r="C189" s="102">
        <v>11420330</v>
      </c>
      <c r="D189" s="102" t="s">
        <v>100</v>
      </c>
      <c r="E189" s="102" t="s">
        <v>123</v>
      </c>
      <c r="F189" s="102" t="s">
        <v>919</v>
      </c>
      <c r="G189" s="102" t="s">
        <v>523</v>
      </c>
      <c r="H189" s="102" t="s">
        <v>792</v>
      </c>
      <c r="I189" s="102" t="s">
        <v>150</v>
      </c>
      <c r="J189" s="102" t="s">
        <v>490</v>
      </c>
      <c r="K189" s="103">
        <v>0.5</v>
      </c>
      <c r="L189" s="102" t="s">
        <v>102</v>
      </c>
      <c r="M189" s="104">
        <v>5.6500000000000002E-2</v>
      </c>
      <c r="N189" s="104">
        <v>7.8700000000000006E-2</v>
      </c>
      <c r="O189" s="103">
        <v>40000</v>
      </c>
      <c r="P189" s="103">
        <f>R189*1000/O189*100</f>
        <v>104.24327868852461</v>
      </c>
      <c r="Q189" s="103">
        <v>0</v>
      </c>
      <c r="R189" s="103">
        <f>41.776-0.0786885245901604</f>
        <v>41.69731147540984</v>
      </c>
      <c r="S189" s="104">
        <v>2.9999999999999997E-4</v>
      </c>
      <c r="T189" s="104">
        <f t="shared" si="3"/>
        <v>3.6131229772251939E-3</v>
      </c>
      <c r="U189" s="104">
        <f>R189/'סכום נכסי הקרן'!$C$42</f>
        <v>7.1769635383705539E-5</v>
      </c>
    </row>
    <row r="190" spans="2:21" s="99" customFormat="1">
      <c r="B190" s="102" t="s">
        <v>920</v>
      </c>
      <c r="C190" s="102" t="s">
        <v>921</v>
      </c>
      <c r="D190" s="102" t="s">
        <v>100</v>
      </c>
      <c r="E190" s="102" t="s">
        <v>123</v>
      </c>
      <c r="F190" s="102" t="s">
        <v>922</v>
      </c>
      <c r="G190" s="102" t="s">
        <v>665</v>
      </c>
      <c r="H190" s="102" t="s">
        <v>222</v>
      </c>
      <c r="I190" s="102" t="s">
        <v>575</v>
      </c>
      <c r="J190" s="102" t="s">
        <v>923</v>
      </c>
      <c r="K190" s="103">
        <v>3.18</v>
      </c>
      <c r="L190" s="102" t="s">
        <v>102</v>
      </c>
      <c r="M190" s="104">
        <v>5.7000000000000002E-2</v>
      </c>
      <c r="N190" s="104">
        <v>7.2800000000000004E-2</v>
      </c>
      <c r="O190" s="103">
        <v>7920</v>
      </c>
      <c r="P190" s="103">
        <v>107.29</v>
      </c>
      <c r="Q190" s="103">
        <v>0</v>
      </c>
      <c r="R190" s="103">
        <v>8.4973679999999998</v>
      </c>
      <c r="S190" s="104">
        <v>0</v>
      </c>
      <c r="T190" s="104">
        <f t="shared" si="3"/>
        <v>7.3630731767548136E-4</v>
      </c>
      <c r="U190" s="104">
        <f>R190/'סכום נכסי הקרן'!$C$42</f>
        <v>1.4625715220052396E-5</v>
      </c>
    </row>
    <row r="191" spans="2:21" s="99" customFormat="1">
      <c r="B191" s="98" t="s">
        <v>924</v>
      </c>
      <c r="K191" s="100">
        <v>0</v>
      </c>
      <c r="N191" s="101">
        <v>0</v>
      </c>
      <c r="O191" s="100">
        <v>0</v>
      </c>
      <c r="Q191" s="100">
        <v>0</v>
      </c>
      <c r="R191" s="100">
        <v>0</v>
      </c>
      <c r="T191" s="101">
        <f t="shared" si="3"/>
        <v>0</v>
      </c>
      <c r="U191" s="101">
        <f>R191/'סכום נכסי הקרן'!$C$42</f>
        <v>0</v>
      </c>
    </row>
    <row r="192" spans="2:21" s="99" customFormat="1">
      <c r="B192" s="102" t="s">
        <v>222</v>
      </c>
      <c r="C192" s="102" t="s">
        <v>222</v>
      </c>
      <c r="G192" s="102" t="s">
        <v>222</v>
      </c>
      <c r="H192" s="102" t="s">
        <v>222</v>
      </c>
      <c r="K192" s="103">
        <v>0</v>
      </c>
      <c r="L192" s="102" t="s">
        <v>222</v>
      </c>
      <c r="M192" s="104">
        <v>0</v>
      </c>
      <c r="N192" s="104">
        <v>0</v>
      </c>
      <c r="O192" s="103">
        <v>0</v>
      </c>
      <c r="P192" s="103">
        <v>0</v>
      </c>
      <c r="R192" s="103">
        <v>0</v>
      </c>
      <c r="S192" s="104">
        <v>0</v>
      </c>
      <c r="T192" s="104">
        <f t="shared" si="3"/>
        <v>0</v>
      </c>
      <c r="U192" s="104">
        <f>R192/'סכום נכסי הקרן'!$C$42</f>
        <v>0</v>
      </c>
    </row>
    <row r="193" spans="2:21" s="99" customFormat="1">
      <c r="B193" s="98" t="s">
        <v>229</v>
      </c>
      <c r="K193" s="100">
        <v>4.3</v>
      </c>
      <c r="N193" s="101">
        <v>6.3E-2</v>
      </c>
      <c r="O193" s="100">
        <v>455000</v>
      </c>
      <c r="Q193" s="100">
        <v>0.32643</v>
      </c>
      <c r="R193" s="100">
        <v>1613.73589362654</v>
      </c>
      <c r="T193" s="101">
        <f t="shared" si="3"/>
        <v>0.13983218653973839</v>
      </c>
      <c r="U193" s="101">
        <f>R193/'סכום נכסי הקרן'!$C$42</f>
        <v>2.7775708455322332E-3</v>
      </c>
    </row>
    <row r="194" spans="2:21" s="99" customFormat="1">
      <c r="B194" s="98" t="s">
        <v>334</v>
      </c>
      <c r="K194" s="100">
        <v>4.46</v>
      </c>
      <c r="N194" s="101">
        <v>5.4199999999999998E-2</v>
      </c>
      <c r="O194" s="100">
        <v>107000</v>
      </c>
      <c r="Q194" s="100">
        <v>0</v>
      </c>
      <c r="R194" s="100">
        <v>402.83647068419998</v>
      </c>
      <c r="T194" s="101">
        <f t="shared" si="3"/>
        <v>3.4906272294119897E-2</v>
      </c>
      <c r="U194" s="101">
        <f>R194/'סכום נכסי הקרן'!$C$42</f>
        <v>6.9336428650354964E-4</v>
      </c>
    </row>
    <row r="195" spans="2:21" s="99" customFormat="1">
      <c r="B195" s="102" t="s">
        <v>925</v>
      </c>
      <c r="C195" s="102" t="s">
        <v>926</v>
      </c>
      <c r="D195" s="102" t="s">
        <v>100</v>
      </c>
      <c r="E195" s="102" t="s">
        <v>388</v>
      </c>
      <c r="F195" s="102" t="s">
        <v>927</v>
      </c>
      <c r="G195" s="102" t="s">
        <v>928</v>
      </c>
      <c r="H195" s="102" t="s">
        <v>929</v>
      </c>
      <c r="I195" s="102" t="s">
        <v>285</v>
      </c>
      <c r="J195" s="102" t="s">
        <v>930</v>
      </c>
      <c r="K195" s="103">
        <v>3.62</v>
      </c>
      <c r="L195" s="102" t="s">
        <v>106</v>
      </c>
      <c r="M195" s="104">
        <v>5.3800000000000001E-2</v>
      </c>
      <c r="N195" s="104">
        <v>6.3200000000000006E-2</v>
      </c>
      <c r="O195" s="103">
        <v>15000</v>
      </c>
      <c r="P195" s="103">
        <v>99.287305333333336</v>
      </c>
      <c r="Q195" s="103">
        <v>0</v>
      </c>
      <c r="R195" s="103">
        <v>54.017258466599998</v>
      </c>
      <c r="S195" s="104">
        <v>0</v>
      </c>
      <c r="T195" s="104">
        <f t="shared" si="3"/>
        <v>4.680661434190614E-3</v>
      </c>
      <c r="U195" s="104">
        <f>R195/'סכום נכסי הקרן'!$C$42</f>
        <v>9.297479399508834E-5</v>
      </c>
    </row>
    <row r="196" spans="2:21" s="99" customFormat="1">
      <c r="B196" s="102" t="s">
        <v>931</v>
      </c>
      <c r="C196" s="102" t="s">
        <v>932</v>
      </c>
      <c r="D196" s="102" t="s">
        <v>100</v>
      </c>
      <c r="E196" s="102" t="s">
        <v>388</v>
      </c>
      <c r="F196" s="102" t="s">
        <v>351</v>
      </c>
      <c r="G196" s="102" t="s">
        <v>928</v>
      </c>
      <c r="H196" s="102" t="s">
        <v>933</v>
      </c>
      <c r="I196" s="102" t="s">
        <v>934</v>
      </c>
      <c r="J196" s="102" t="s">
        <v>935</v>
      </c>
      <c r="K196" s="103">
        <v>3.17</v>
      </c>
      <c r="L196" s="102" t="s">
        <v>106</v>
      </c>
      <c r="M196" s="104">
        <v>5.1299999999999998E-2</v>
      </c>
      <c r="N196" s="104">
        <v>5.8200000000000002E-2</v>
      </c>
      <c r="O196" s="103">
        <v>15000</v>
      </c>
      <c r="P196" s="103">
        <v>100.27312533333334</v>
      </c>
      <c r="Q196" s="103">
        <v>0</v>
      </c>
      <c r="R196" s="103">
        <v>54.553593837599998</v>
      </c>
      <c r="S196" s="104">
        <v>0</v>
      </c>
      <c r="T196" s="104">
        <f t="shared" si="3"/>
        <v>4.7271355492807801E-3</v>
      </c>
      <c r="U196" s="104">
        <f>R196/'סכום נכסי הקרן'!$C$42</f>
        <v>9.389793730236738E-5</v>
      </c>
    </row>
    <row r="197" spans="2:21" s="99" customFormat="1">
      <c r="B197" s="102" t="s">
        <v>936</v>
      </c>
      <c r="C197" s="102" t="s">
        <v>937</v>
      </c>
      <c r="D197" s="102" t="s">
        <v>123</v>
      </c>
      <c r="E197" s="102" t="s">
        <v>388</v>
      </c>
      <c r="F197" s="102" t="s">
        <v>938</v>
      </c>
      <c r="G197" s="102" t="s">
        <v>939</v>
      </c>
      <c r="H197" s="102" t="s">
        <v>940</v>
      </c>
      <c r="I197" s="102" t="s">
        <v>934</v>
      </c>
      <c r="J197" s="102" t="s">
        <v>941</v>
      </c>
      <c r="K197" s="103">
        <v>1.45</v>
      </c>
      <c r="L197" s="102" t="s">
        <v>106</v>
      </c>
      <c r="M197" s="104">
        <v>6.13E-2</v>
      </c>
      <c r="N197" s="104">
        <v>6.4699999999999994E-2</v>
      </c>
      <c r="O197" s="103">
        <v>15000</v>
      </c>
      <c r="P197" s="103">
        <v>99.666499999999999</v>
      </c>
      <c r="Q197" s="103">
        <v>0</v>
      </c>
      <c r="R197" s="103">
        <v>54.223559324999997</v>
      </c>
      <c r="S197" s="104">
        <v>0</v>
      </c>
      <c r="T197" s="104">
        <f t="shared" si="3"/>
        <v>4.698537655590306E-3</v>
      </c>
      <c r="U197" s="104">
        <f>R197/'סכום נכסי הקרן'!$C$42</f>
        <v>9.3329880135244999E-5</v>
      </c>
    </row>
    <row r="198" spans="2:21" s="99" customFormat="1">
      <c r="B198" s="102" t="s">
        <v>942</v>
      </c>
      <c r="C198" s="102" t="s">
        <v>943</v>
      </c>
      <c r="D198" s="102" t="s">
        <v>123</v>
      </c>
      <c r="E198" s="102" t="s">
        <v>388</v>
      </c>
      <c r="F198" s="102" t="s">
        <v>944</v>
      </c>
      <c r="G198" s="102" t="s">
        <v>945</v>
      </c>
      <c r="H198" s="102" t="s">
        <v>940</v>
      </c>
      <c r="I198" s="102" t="s">
        <v>934</v>
      </c>
      <c r="J198" s="102" t="s">
        <v>946</v>
      </c>
      <c r="K198" s="103">
        <v>5.67</v>
      </c>
      <c r="L198" s="102" t="s">
        <v>110</v>
      </c>
      <c r="M198" s="104">
        <v>3.7499999999999999E-2</v>
      </c>
      <c r="N198" s="104">
        <v>4.48E-2</v>
      </c>
      <c r="O198" s="103">
        <v>40000</v>
      </c>
      <c r="P198" s="103">
        <v>96.813249999999996</v>
      </c>
      <c r="Q198" s="103">
        <v>0</v>
      </c>
      <c r="R198" s="103">
        <v>155.35041347999999</v>
      </c>
      <c r="S198" s="104">
        <v>0</v>
      </c>
      <c r="T198" s="104">
        <f t="shared" si="3"/>
        <v>1.3461303105765895E-2</v>
      </c>
      <c r="U198" s="104">
        <f>R198/'סכום נכסי הקרן'!$C$42</f>
        <v>2.6738996203010964E-4</v>
      </c>
    </row>
    <row r="199" spans="2:21" s="99" customFormat="1">
      <c r="B199" s="102" t="s">
        <v>947</v>
      </c>
      <c r="C199" s="102" t="s">
        <v>948</v>
      </c>
      <c r="D199" s="102" t="s">
        <v>123</v>
      </c>
      <c r="E199" s="102" t="s">
        <v>388</v>
      </c>
      <c r="F199" s="102" t="s">
        <v>944</v>
      </c>
      <c r="G199" s="102" t="s">
        <v>945</v>
      </c>
      <c r="H199" s="102" t="s">
        <v>940</v>
      </c>
      <c r="I199" s="102" t="s">
        <v>934</v>
      </c>
      <c r="J199" s="102" t="s">
        <v>946</v>
      </c>
      <c r="K199" s="103">
        <v>5.55</v>
      </c>
      <c r="L199" s="102" t="s">
        <v>110</v>
      </c>
      <c r="M199" s="104">
        <v>4.3799999999999999E-2</v>
      </c>
      <c r="N199" s="104">
        <v>5.6599999999999998E-2</v>
      </c>
      <c r="O199" s="103">
        <v>20000</v>
      </c>
      <c r="P199" s="103">
        <v>94.2377915</v>
      </c>
      <c r="Q199" s="103">
        <v>0</v>
      </c>
      <c r="R199" s="103">
        <v>75.608864876279995</v>
      </c>
      <c r="S199" s="104">
        <v>0</v>
      </c>
      <c r="T199" s="104">
        <f t="shared" si="3"/>
        <v>6.5516005061263252E-3</v>
      </c>
      <c r="U199" s="104">
        <f>R199/'סכום נכסי הקרן'!$C$42</f>
        <v>1.3013838235461774E-4</v>
      </c>
    </row>
    <row r="200" spans="2:21" s="99" customFormat="1">
      <c r="B200" s="102" t="s">
        <v>949</v>
      </c>
      <c r="C200" s="102" t="s">
        <v>950</v>
      </c>
      <c r="D200" s="102" t="s">
        <v>123</v>
      </c>
      <c r="E200" s="102" t="s">
        <v>388</v>
      </c>
      <c r="F200" s="102" t="s">
        <v>944</v>
      </c>
      <c r="G200" s="102" t="s">
        <v>945</v>
      </c>
      <c r="H200" s="102" t="s">
        <v>940</v>
      </c>
      <c r="I200" s="102" t="s">
        <v>934</v>
      </c>
      <c r="J200" s="102" t="s">
        <v>951</v>
      </c>
      <c r="K200" s="103">
        <v>4.72</v>
      </c>
      <c r="L200" s="102" t="s">
        <v>110</v>
      </c>
      <c r="M200" s="104">
        <v>7.3800000000000004E-2</v>
      </c>
      <c r="N200" s="104">
        <v>5.57E-2</v>
      </c>
      <c r="O200" s="103">
        <v>1000</v>
      </c>
      <c r="P200" s="103">
        <v>111.22803999999999</v>
      </c>
      <c r="Q200" s="103">
        <v>0</v>
      </c>
      <c r="R200" s="103">
        <v>4.4620240526400003</v>
      </c>
      <c r="S200" s="104">
        <v>0</v>
      </c>
      <c r="T200" s="104">
        <f t="shared" si="3"/>
        <v>3.8663983501748304E-4</v>
      </c>
      <c r="U200" s="104">
        <f>R200/'סכום נכסי הקרן'!$C$42</f>
        <v>7.6800596489332614E-6</v>
      </c>
    </row>
    <row r="201" spans="2:21" s="99" customFormat="1">
      <c r="B201" s="102" t="s">
        <v>952</v>
      </c>
      <c r="C201" s="102" t="s">
        <v>953</v>
      </c>
      <c r="D201" s="102" t="s">
        <v>123</v>
      </c>
      <c r="E201" s="102" t="s">
        <v>388</v>
      </c>
      <c r="F201" s="102" t="s">
        <v>944</v>
      </c>
      <c r="G201" s="102" t="s">
        <v>945</v>
      </c>
      <c r="H201" s="102" t="s">
        <v>940</v>
      </c>
      <c r="I201" s="102" t="s">
        <v>934</v>
      </c>
      <c r="J201" s="102" t="s">
        <v>951</v>
      </c>
      <c r="K201" s="103">
        <v>5.93</v>
      </c>
      <c r="L201" s="102" t="s">
        <v>110</v>
      </c>
      <c r="M201" s="104">
        <v>7.8799999999999995E-2</v>
      </c>
      <c r="N201" s="104">
        <v>5.8599999999999999E-2</v>
      </c>
      <c r="O201" s="103">
        <v>1000</v>
      </c>
      <c r="P201" s="103">
        <v>115.18488000000001</v>
      </c>
      <c r="Q201" s="103">
        <v>0</v>
      </c>
      <c r="R201" s="103">
        <v>4.6207566460800003</v>
      </c>
      <c r="S201" s="104">
        <v>0</v>
      </c>
      <c r="T201" s="104">
        <f t="shared" si="3"/>
        <v>4.0039420814849008E-4</v>
      </c>
      <c r="U201" s="104">
        <f>R201/'סכום נכסי הקרן'!$C$42</f>
        <v>7.9532710371882832E-6</v>
      </c>
    </row>
    <row r="202" spans="2:21" s="99" customFormat="1">
      <c r="B202" s="98" t="s">
        <v>335</v>
      </c>
      <c r="K202" s="100">
        <v>4.25</v>
      </c>
      <c r="N202" s="101">
        <v>6.59E-2</v>
      </c>
      <c r="O202" s="100">
        <v>348000</v>
      </c>
      <c r="Q202" s="100">
        <v>0.32643</v>
      </c>
      <c r="R202" s="100">
        <v>1210.8994229423399</v>
      </c>
      <c r="T202" s="101">
        <f t="shared" si="3"/>
        <v>0.10492591424561848</v>
      </c>
      <c r="U202" s="101">
        <f>R202/'סכום נכסי הקרן'!$C$42</f>
        <v>2.0842065590286835E-3</v>
      </c>
    </row>
    <row r="203" spans="2:21" s="99" customFormat="1">
      <c r="B203" s="102" t="s">
        <v>954</v>
      </c>
      <c r="C203" s="102" t="s">
        <v>955</v>
      </c>
      <c r="D203" s="102" t="s">
        <v>123</v>
      </c>
      <c r="E203" s="102" t="s">
        <v>388</v>
      </c>
      <c r="F203" s="102" t="s">
        <v>956</v>
      </c>
      <c r="G203" s="102" t="s">
        <v>957</v>
      </c>
      <c r="H203" s="102" t="s">
        <v>958</v>
      </c>
      <c r="I203" s="102" t="s">
        <v>934</v>
      </c>
      <c r="J203" s="102" t="s">
        <v>959</v>
      </c>
      <c r="K203" s="103">
        <v>3.2</v>
      </c>
      <c r="L203" s="102" t="s">
        <v>106</v>
      </c>
      <c r="M203" s="104">
        <v>4.3799999999999999E-2</v>
      </c>
      <c r="N203" s="104">
        <v>4.6199999999999998E-2</v>
      </c>
      <c r="O203" s="103">
        <v>5000</v>
      </c>
      <c r="P203" s="103">
        <v>101.30413799999999</v>
      </c>
      <c r="Q203" s="103">
        <v>0</v>
      </c>
      <c r="R203" s="103">
        <v>18.371505426300001</v>
      </c>
      <c r="S203" s="104">
        <v>0</v>
      </c>
      <c r="T203" s="104">
        <f t="shared" si="3"/>
        <v>1.5919133880160899E-3</v>
      </c>
      <c r="U203" s="104">
        <f>R203/'סכום נכסי הקרן'!$C$42</f>
        <v>3.1621133335488247E-5</v>
      </c>
    </row>
    <row r="204" spans="2:21" s="99" customFormat="1">
      <c r="B204" s="102" t="s">
        <v>960</v>
      </c>
      <c r="C204" s="102" t="s">
        <v>961</v>
      </c>
      <c r="D204" s="102" t="s">
        <v>123</v>
      </c>
      <c r="E204" s="102" t="s">
        <v>388</v>
      </c>
      <c r="F204" s="102" t="s">
        <v>962</v>
      </c>
      <c r="G204" s="102" t="s">
        <v>963</v>
      </c>
      <c r="H204" s="102" t="s">
        <v>964</v>
      </c>
      <c r="I204" s="102" t="s">
        <v>285</v>
      </c>
      <c r="J204" s="102" t="s">
        <v>965</v>
      </c>
      <c r="K204" s="103">
        <v>3.99</v>
      </c>
      <c r="L204" s="102" t="s">
        <v>106</v>
      </c>
      <c r="M204" s="104">
        <v>4.5999999999999999E-2</v>
      </c>
      <c r="N204" s="104">
        <v>4.3099999999999999E-2</v>
      </c>
      <c r="O204" s="103">
        <v>5000</v>
      </c>
      <c r="P204" s="103">
        <v>101.908</v>
      </c>
      <c r="Q204" s="103">
        <v>0</v>
      </c>
      <c r="R204" s="103">
        <v>18.481015800000002</v>
      </c>
      <c r="S204" s="104">
        <v>0</v>
      </c>
      <c r="T204" s="104">
        <f t="shared" ref="T204:T236" si="4">R204/$R$11</f>
        <v>1.6014025956762367E-3</v>
      </c>
      <c r="U204" s="104">
        <f>R204/'סכום נכסי הקרן'!$C$42</f>
        <v>3.1809623176033901E-5</v>
      </c>
    </row>
    <row r="205" spans="2:21" s="99" customFormat="1">
      <c r="B205" s="102" t="s">
        <v>966</v>
      </c>
      <c r="C205" s="102" t="s">
        <v>967</v>
      </c>
      <c r="D205" s="102" t="s">
        <v>123</v>
      </c>
      <c r="E205" s="102" t="s">
        <v>388</v>
      </c>
      <c r="F205" s="102" t="s">
        <v>968</v>
      </c>
      <c r="G205" s="102" t="s">
        <v>969</v>
      </c>
      <c r="H205" s="102" t="s">
        <v>964</v>
      </c>
      <c r="I205" s="102" t="s">
        <v>285</v>
      </c>
      <c r="J205" s="102" t="s">
        <v>970</v>
      </c>
      <c r="K205" s="103">
        <v>3.62</v>
      </c>
      <c r="L205" s="102" t="s">
        <v>106</v>
      </c>
      <c r="M205" s="104">
        <v>4.5499999999999999E-2</v>
      </c>
      <c r="N205" s="104">
        <v>4.2200000000000001E-2</v>
      </c>
      <c r="O205" s="103">
        <v>5000</v>
      </c>
      <c r="P205" s="103">
        <v>101.70652800000001</v>
      </c>
      <c r="Q205" s="103">
        <v>0</v>
      </c>
      <c r="R205" s="103">
        <v>18.4444788528</v>
      </c>
      <c r="S205" s="104">
        <v>0</v>
      </c>
      <c r="T205" s="104">
        <f t="shared" si="4"/>
        <v>1.5982366245674317E-3</v>
      </c>
      <c r="U205" s="104">
        <f>R205/'סכום נכסי הקרן'!$C$42</f>
        <v>3.174673558722319E-5</v>
      </c>
    </row>
    <row r="206" spans="2:21" s="99" customFormat="1">
      <c r="B206" s="102" t="s">
        <v>971</v>
      </c>
      <c r="C206" s="102" t="s">
        <v>972</v>
      </c>
      <c r="D206" s="102" t="s">
        <v>123</v>
      </c>
      <c r="E206" s="102" t="s">
        <v>388</v>
      </c>
      <c r="F206" s="102" t="s">
        <v>973</v>
      </c>
      <c r="G206" s="102" t="s">
        <v>974</v>
      </c>
      <c r="H206" s="102" t="s">
        <v>964</v>
      </c>
      <c r="I206" s="102" t="s">
        <v>285</v>
      </c>
      <c r="J206" s="102" t="s">
        <v>975</v>
      </c>
      <c r="K206" s="103">
        <v>9.4</v>
      </c>
      <c r="L206" s="102" t="s">
        <v>106</v>
      </c>
      <c r="M206" s="104">
        <v>2.9000000000000001E-2</v>
      </c>
      <c r="N206" s="104">
        <v>4.9599999999999998E-2</v>
      </c>
      <c r="O206" s="103">
        <v>5000</v>
      </c>
      <c r="P206" s="103">
        <v>83.180434000000005</v>
      </c>
      <c r="Q206" s="103">
        <v>0</v>
      </c>
      <c r="R206" s="103">
        <v>15.0847717059</v>
      </c>
      <c r="S206" s="104">
        <v>0</v>
      </c>
      <c r="T206" s="104">
        <f t="shared" si="4"/>
        <v>1.3071138960344219E-3</v>
      </c>
      <c r="U206" s="104">
        <f>R206/'סכום נכסי הקרן'!$C$42</f>
        <v>2.5963989688336128E-5</v>
      </c>
    </row>
    <row r="207" spans="2:21" s="99" customFormat="1">
      <c r="B207" s="102" t="s">
        <v>976</v>
      </c>
      <c r="C207" s="102" t="s">
        <v>977</v>
      </c>
      <c r="D207" s="102" t="s">
        <v>123</v>
      </c>
      <c r="E207" s="102" t="s">
        <v>388</v>
      </c>
      <c r="F207" s="102" t="s">
        <v>978</v>
      </c>
      <c r="G207" s="102" t="s">
        <v>979</v>
      </c>
      <c r="H207" s="102" t="s">
        <v>980</v>
      </c>
      <c r="I207" s="102" t="s">
        <v>934</v>
      </c>
      <c r="J207" s="102" t="s">
        <v>981</v>
      </c>
      <c r="K207" s="103">
        <v>4.54</v>
      </c>
      <c r="L207" s="102" t="s">
        <v>110</v>
      </c>
      <c r="M207" s="104">
        <v>3.6299999999999999E-2</v>
      </c>
      <c r="N207" s="104">
        <v>3.0200000000000001E-2</v>
      </c>
      <c r="O207" s="103">
        <v>5000</v>
      </c>
      <c r="P207" s="103">
        <v>103.177334</v>
      </c>
      <c r="Q207" s="103">
        <v>0</v>
      </c>
      <c r="R207" s="103">
        <v>20.695309653719999</v>
      </c>
      <c r="S207" s="104">
        <v>0</v>
      </c>
      <c r="T207" s="104">
        <f t="shared" si="4"/>
        <v>1.7932738631060898E-3</v>
      </c>
      <c r="U207" s="104">
        <f>R207/'סכום נכסי הקרן'!$C$42</f>
        <v>3.5620877592462738E-5</v>
      </c>
    </row>
    <row r="208" spans="2:21" s="99" customFormat="1">
      <c r="B208" s="102" t="s">
        <v>982</v>
      </c>
      <c r="C208" s="102" t="s">
        <v>983</v>
      </c>
      <c r="D208" s="102" t="s">
        <v>123</v>
      </c>
      <c r="E208" s="102" t="s">
        <v>388</v>
      </c>
      <c r="F208" s="102" t="s">
        <v>984</v>
      </c>
      <c r="G208" s="102" t="s">
        <v>963</v>
      </c>
      <c r="H208" s="102" t="s">
        <v>980</v>
      </c>
      <c r="I208" s="102" t="s">
        <v>934</v>
      </c>
      <c r="J208" s="102" t="s">
        <v>985</v>
      </c>
      <c r="K208" s="103">
        <v>1.21</v>
      </c>
      <c r="L208" s="102" t="s">
        <v>106</v>
      </c>
      <c r="M208" s="104">
        <v>3.3500000000000002E-2</v>
      </c>
      <c r="N208" s="104">
        <v>5.04E-2</v>
      </c>
      <c r="O208" s="103">
        <v>10000</v>
      </c>
      <c r="P208" s="103">
        <v>98.977333000000002</v>
      </c>
      <c r="Q208" s="103">
        <v>0</v>
      </c>
      <c r="R208" s="103">
        <v>35.8990786791</v>
      </c>
      <c r="S208" s="104">
        <v>0</v>
      </c>
      <c r="T208" s="104">
        <f t="shared" si="4"/>
        <v>3.11069902224185E-3</v>
      </c>
      <c r="U208" s="104">
        <f>R208/'סכום נכסי הקרן'!$C$42</f>
        <v>6.1789686103128807E-5</v>
      </c>
    </row>
    <row r="209" spans="2:21" s="99" customFormat="1">
      <c r="B209" s="102" t="s">
        <v>986</v>
      </c>
      <c r="C209" s="102" t="s">
        <v>987</v>
      </c>
      <c r="D209" s="102" t="s">
        <v>123</v>
      </c>
      <c r="E209" s="102" t="s">
        <v>388</v>
      </c>
      <c r="F209" s="102" t="s">
        <v>988</v>
      </c>
      <c r="G209" s="102" t="s">
        <v>957</v>
      </c>
      <c r="H209" s="102" t="s">
        <v>980</v>
      </c>
      <c r="I209" s="102" t="s">
        <v>989</v>
      </c>
      <c r="J209" s="102" t="s">
        <v>985</v>
      </c>
      <c r="K209" s="103">
        <v>2</v>
      </c>
      <c r="L209" s="102" t="s">
        <v>106</v>
      </c>
      <c r="M209" s="104">
        <v>4.8800000000000003E-2</v>
      </c>
      <c r="N209" s="104">
        <v>4.58E-2</v>
      </c>
      <c r="O209" s="103">
        <v>10000</v>
      </c>
      <c r="P209" s="103">
        <v>102.56483299999999</v>
      </c>
      <c r="Q209" s="103">
        <v>0</v>
      </c>
      <c r="R209" s="103">
        <v>37.200264929100001</v>
      </c>
      <c r="S209" s="104">
        <v>0</v>
      </c>
      <c r="T209" s="104">
        <f t="shared" si="4"/>
        <v>3.2234484003473671E-3</v>
      </c>
      <c r="U209" s="104">
        <f>R209/'סכום נכסי הקרן'!$C$42</f>
        <v>6.4029294831472434E-5</v>
      </c>
    </row>
    <row r="210" spans="2:21" s="99" customFormat="1">
      <c r="B210" s="102" t="s">
        <v>990</v>
      </c>
      <c r="C210" s="102" t="s">
        <v>991</v>
      </c>
      <c r="D210" s="102" t="s">
        <v>123</v>
      </c>
      <c r="E210" s="102" t="s">
        <v>388</v>
      </c>
      <c r="F210" s="102" t="s">
        <v>992</v>
      </c>
      <c r="G210" s="102" t="s">
        <v>969</v>
      </c>
      <c r="H210" s="102" t="s">
        <v>993</v>
      </c>
      <c r="I210" s="102" t="s">
        <v>934</v>
      </c>
      <c r="J210" s="102" t="s">
        <v>994</v>
      </c>
      <c r="K210" s="103">
        <v>5.66</v>
      </c>
      <c r="L210" s="102" t="s">
        <v>106</v>
      </c>
      <c r="M210" s="104">
        <v>2.7E-2</v>
      </c>
      <c r="N210" s="104">
        <v>4.8599999999999997E-2</v>
      </c>
      <c r="O210" s="103">
        <v>5000</v>
      </c>
      <c r="P210" s="103">
        <v>89.655500000000004</v>
      </c>
      <c r="Q210" s="103">
        <v>0</v>
      </c>
      <c r="R210" s="103">
        <v>16.259024924999999</v>
      </c>
      <c r="S210" s="104">
        <v>0</v>
      </c>
      <c r="T210" s="104">
        <f t="shared" si="4"/>
        <v>1.4088643719497077E-3</v>
      </c>
      <c r="U210" s="104">
        <f>R210/'סכום נכסי הקרן'!$C$42</f>
        <v>2.7985120605437327E-5</v>
      </c>
    </row>
    <row r="211" spans="2:21" s="99" customFormat="1">
      <c r="B211" s="102" t="s">
        <v>995</v>
      </c>
      <c r="C211" s="102" t="s">
        <v>996</v>
      </c>
      <c r="D211" s="102" t="s">
        <v>123</v>
      </c>
      <c r="E211" s="102" t="s">
        <v>388</v>
      </c>
      <c r="F211" s="102" t="s">
        <v>997</v>
      </c>
      <c r="G211" s="102" t="s">
        <v>998</v>
      </c>
      <c r="H211" s="102" t="s">
        <v>993</v>
      </c>
      <c r="I211" s="102" t="s">
        <v>934</v>
      </c>
      <c r="J211" s="102" t="s">
        <v>999</v>
      </c>
      <c r="K211" s="103">
        <v>4.0199999999999996</v>
      </c>
      <c r="L211" s="102" t="s">
        <v>110</v>
      </c>
      <c r="M211" s="104">
        <v>1.2999999999999999E-3</v>
      </c>
      <c r="N211" s="104">
        <v>4.6399999999999997E-2</v>
      </c>
      <c r="O211" s="103">
        <v>20000</v>
      </c>
      <c r="P211" s="103">
        <v>83.868180499999994</v>
      </c>
      <c r="Q211" s="103">
        <v>0</v>
      </c>
      <c r="R211" s="103">
        <v>67.289118578759997</v>
      </c>
      <c r="S211" s="104">
        <v>0</v>
      </c>
      <c r="T211" s="104">
        <f t="shared" si="4"/>
        <v>5.8306843259553045E-3</v>
      </c>
      <c r="U211" s="104">
        <f>R211/'סכום נכסי הקרן'!$C$42</f>
        <v>1.1581839055826235E-4</v>
      </c>
    </row>
    <row r="212" spans="2:21" s="99" customFormat="1">
      <c r="B212" s="102" t="s">
        <v>1000</v>
      </c>
      <c r="C212" s="102" t="s">
        <v>1001</v>
      </c>
      <c r="D212" s="102" t="s">
        <v>123</v>
      </c>
      <c r="E212" s="102" t="s">
        <v>388</v>
      </c>
      <c r="F212" s="102" t="s">
        <v>1002</v>
      </c>
      <c r="G212" s="102" t="s">
        <v>1003</v>
      </c>
      <c r="H212" s="102" t="s">
        <v>993</v>
      </c>
      <c r="I212" s="102" t="s">
        <v>934</v>
      </c>
      <c r="J212" s="102" t="s">
        <v>1004</v>
      </c>
      <c r="K212" s="103">
        <v>5.71</v>
      </c>
      <c r="L212" s="102" t="s">
        <v>106</v>
      </c>
      <c r="M212" s="104">
        <v>3.5999999999999997E-2</v>
      </c>
      <c r="N212" s="104">
        <v>4.99E-2</v>
      </c>
      <c r="O212" s="103">
        <v>5000</v>
      </c>
      <c r="P212" s="103">
        <v>94.783000000000001</v>
      </c>
      <c r="Q212" s="103">
        <v>0.32643</v>
      </c>
      <c r="R212" s="103">
        <v>17.51532705</v>
      </c>
      <c r="S212" s="104">
        <v>0</v>
      </c>
      <c r="T212" s="104">
        <f t="shared" si="4"/>
        <v>1.5177244857930482E-3</v>
      </c>
      <c r="U212" s="104">
        <f>R212/'סכום נכסי הקרן'!$C$42</f>
        <v>3.0147474537925208E-5</v>
      </c>
    </row>
    <row r="213" spans="2:21" s="99" customFormat="1">
      <c r="B213" s="102" t="s">
        <v>1005</v>
      </c>
      <c r="C213" s="102" t="s">
        <v>1006</v>
      </c>
      <c r="D213" s="102" t="s">
        <v>123</v>
      </c>
      <c r="E213" s="102" t="s">
        <v>388</v>
      </c>
      <c r="F213" s="102" t="s">
        <v>1007</v>
      </c>
      <c r="G213" s="102" t="s">
        <v>1008</v>
      </c>
      <c r="H213" s="102" t="s">
        <v>993</v>
      </c>
      <c r="I213" s="102" t="s">
        <v>934</v>
      </c>
      <c r="J213" s="102" t="s">
        <v>624</v>
      </c>
      <c r="K213" s="103">
        <v>5.31</v>
      </c>
      <c r="L213" s="102" t="s">
        <v>106</v>
      </c>
      <c r="M213" s="104">
        <v>4.02E-2</v>
      </c>
      <c r="N213" s="104">
        <v>4.7399999999999998E-2</v>
      </c>
      <c r="O213" s="103">
        <v>5000</v>
      </c>
      <c r="P213" s="103">
        <v>96.860200000000006</v>
      </c>
      <c r="Q213" s="103">
        <v>0</v>
      </c>
      <c r="R213" s="103">
        <v>17.565597270000001</v>
      </c>
      <c r="S213" s="104">
        <v>0</v>
      </c>
      <c r="T213" s="104">
        <f t="shared" si="4"/>
        <v>1.522080461766686E-3</v>
      </c>
      <c r="U213" s="104">
        <f>R213/'סכום נכסי הקרן'!$C$42</f>
        <v>3.0233999909283658E-5</v>
      </c>
    </row>
    <row r="214" spans="2:21" s="99" customFormat="1">
      <c r="B214" s="102" t="s">
        <v>1009</v>
      </c>
      <c r="C214" s="102" t="s">
        <v>1010</v>
      </c>
      <c r="D214" s="102" t="s">
        <v>123</v>
      </c>
      <c r="E214" s="102" t="s">
        <v>388</v>
      </c>
      <c r="F214" s="102" t="s">
        <v>1011</v>
      </c>
      <c r="G214" s="102" t="s">
        <v>945</v>
      </c>
      <c r="H214" s="102" t="s">
        <v>1012</v>
      </c>
      <c r="I214" s="102" t="s">
        <v>934</v>
      </c>
      <c r="J214" s="102" t="s">
        <v>624</v>
      </c>
      <c r="K214" s="103">
        <v>4.49</v>
      </c>
      <c r="L214" s="102" t="s">
        <v>106</v>
      </c>
      <c r="M214" s="104">
        <v>4.3799999999999999E-2</v>
      </c>
      <c r="N214" s="104">
        <v>5.6000000000000001E-2</v>
      </c>
      <c r="O214" s="103">
        <v>5000</v>
      </c>
      <c r="P214" s="103">
        <v>95.230292000000006</v>
      </c>
      <c r="Q214" s="103">
        <v>0</v>
      </c>
      <c r="R214" s="103">
        <v>17.270013454200001</v>
      </c>
      <c r="S214" s="104">
        <v>0</v>
      </c>
      <c r="T214" s="104">
        <f t="shared" si="4"/>
        <v>1.4964677630392702E-3</v>
      </c>
      <c r="U214" s="104">
        <f>R214/'סכום נכסי הקרן'!$C$42</f>
        <v>2.9725239465632491E-5</v>
      </c>
    </row>
    <row r="215" spans="2:21" s="99" customFormat="1">
      <c r="B215" s="102" t="s">
        <v>1013</v>
      </c>
      <c r="C215" s="102" t="s">
        <v>1014</v>
      </c>
      <c r="D215" s="102" t="s">
        <v>123</v>
      </c>
      <c r="E215" s="102" t="s">
        <v>388</v>
      </c>
      <c r="F215" s="102" t="s">
        <v>1015</v>
      </c>
      <c r="G215" s="102" t="s">
        <v>969</v>
      </c>
      <c r="H215" s="102" t="s">
        <v>1012</v>
      </c>
      <c r="I215" s="102" t="s">
        <v>934</v>
      </c>
      <c r="J215" s="102" t="s">
        <v>1016</v>
      </c>
      <c r="K215" s="103">
        <v>3.97</v>
      </c>
      <c r="L215" s="102" t="s">
        <v>106</v>
      </c>
      <c r="M215" s="104">
        <v>5.1999999999999998E-2</v>
      </c>
      <c r="N215" s="104">
        <v>4.9399999999999999E-2</v>
      </c>
      <c r="O215" s="103">
        <v>10000</v>
      </c>
      <c r="P215" s="103">
        <v>104.24168</v>
      </c>
      <c r="Q215" s="103">
        <v>0</v>
      </c>
      <c r="R215" s="103">
        <v>37.808457335999996</v>
      </c>
      <c r="S215" s="104">
        <v>0</v>
      </c>
      <c r="T215" s="104">
        <f t="shared" si="4"/>
        <v>3.2761490153795899E-3</v>
      </c>
      <c r="U215" s="104">
        <f>R215/'סכום נכסי הקרן'!$C$42</f>
        <v>6.5076118853018585E-5</v>
      </c>
    </row>
    <row r="216" spans="2:21" s="99" customFormat="1">
      <c r="B216" s="102" t="s">
        <v>1017</v>
      </c>
      <c r="C216" s="102" t="s">
        <v>1018</v>
      </c>
      <c r="D216" s="102" t="s">
        <v>123</v>
      </c>
      <c r="E216" s="102" t="s">
        <v>388</v>
      </c>
      <c r="F216" s="102" t="s">
        <v>1015</v>
      </c>
      <c r="G216" s="102" t="s">
        <v>969</v>
      </c>
      <c r="H216" s="102" t="s">
        <v>1012</v>
      </c>
      <c r="I216" s="102" t="s">
        <v>934</v>
      </c>
      <c r="J216" s="102" t="s">
        <v>1016</v>
      </c>
      <c r="K216" s="103">
        <v>7.35</v>
      </c>
      <c r="L216" s="102" t="s">
        <v>106</v>
      </c>
      <c r="M216" s="104">
        <v>5.45E-2</v>
      </c>
      <c r="N216" s="104">
        <v>5.2900000000000003E-2</v>
      </c>
      <c r="O216" s="103">
        <v>10000</v>
      </c>
      <c r="P216" s="103">
        <v>104.761234</v>
      </c>
      <c r="Q216" s="103">
        <v>0</v>
      </c>
      <c r="R216" s="103">
        <v>37.9968995718</v>
      </c>
      <c r="S216" s="104">
        <v>0</v>
      </c>
      <c r="T216" s="104">
        <f t="shared" si="4"/>
        <v>3.2924777653147077E-3</v>
      </c>
      <c r="U216" s="104">
        <f>R216/'סכום נכסי הקרן'!$C$42</f>
        <v>6.5400466636501755E-5</v>
      </c>
    </row>
    <row r="217" spans="2:21" s="99" customFormat="1">
      <c r="B217" s="102" t="s">
        <v>1019</v>
      </c>
      <c r="C217" s="102" t="s">
        <v>1020</v>
      </c>
      <c r="D217" s="102" t="s">
        <v>123</v>
      </c>
      <c r="E217" s="102" t="s">
        <v>388</v>
      </c>
      <c r="F217" s="102" t="s">
        <v>1021</v>
      </c>
      <c r="G217" s="102" t="s">
        <v>1022</v>
      </c>
      <c r="H217" s="102" t="s">
        <v>1012</v>
      </c>
      <c r="I217" s="102" t="s">
        <v>934</v>
      </c>
      <c r="J217" s="102" t="s">
        <v>1023</v>
      </c>
      <c r="K217" s="103">
        <v>3.94</v>
      </c>
      <c r="L217" s="102" t="s">
        <v>106</v>
      </c>
      <c r="M217" s="104">
        <v>5.7000000000000002E-2</v>
      </c>
      <c r="N217" s="104">
        <v>4.9099999999999998E-2</v>
      </c>
      <c r="O217" s="103">
        <v>10000</v>
      </c>
      <c r="P217" s="103">
        <v>103.923833</v>
      </c>
      <c r="Q217" s="103">
        <v>0</v>
      </c>
      <c r="R217" s="103">
        <v>37.693174229100002</v>
      </c>
      <c r="S217" s="104">
        <v>0</v>
      </c>
      <c r="T217" s="104">
        <f t="shared" si="4"/>
        <v>3.2661595933356309E-3</v>
      </c>
      <c r="U217" s="104">
        <f>R217/'סכום נכסי הקרן'!$C$42</f>
        <v>6.4877692953233839E-5</v>
      </c>
    </row>
    <row r="218" spans="2:21" s="99" customFormat="1">
      <c r="B218" s="102" t="s">
        <v>1024</v>
      </c>
      <c r="C218" s="102" t="s">
        <v>1025</v>
      </c>
      <c r="D218" s="102" t="s">
        <v>123</v>
      </c>
      <c r="E218" s="102" t="s">
        <v>388</v>
      </c>
      <c r="F218" s="102" t="s">
        <v>1026</v>
      </c>
      <c r="G218" s="102" t="s">
        <v>1027</v>
      </c>
      <c r="H218" s="102" t="s">
        <v>1012</v>
      </c>
      <c r="I218" s="102" t="s">
        <v>934</v>
      </c>
      <c r="J218" s="102" t="s">
        <v>624</v>
      </c>
      <c r="K218" s="103">
        <v>5.61</v>
      </c>
      <c r="L218" s="102" t="s">
        <v>106</v>
      </c>
      <c r="M218" s="104">
        <v>4.2500000000000003E-2</v>
      </c>
      <c r="N218" s="104">
        <v>4.7399999999999998E-2</v>
      </c>
      <c r="O218" s="103">
        <v>5000</v>
      </c>
      <c r="P218" s="103">
        <v>98.148250000000004</v>
      </c>
      <c r="Q218" s="103">
        <v>0</v>
      </c>
      <c r="R218" s="103">
        <v>17.7991851375</v>
      </c>
      <c r="S218" s="104">
        <v>0</v>
      </c>
      <c r="T218" s="104">
        <f t="shared" si="4"/>
        <v>1.5423211358389938E-3</v>
      </c>
      <c r="U218" s="104">
        <f>R218/'סכום נכסי הקרן'!$C$42</f>
        <v>3.0636052595352372E-5</v>
      </c>
    </row>
    <row r="219" spans="2:21" s="99" customFormat="1">
      <c r="B219" s="102" t="s">
        <v>1028</v>
      </c>
      <c r="C219" s="102" t="s">
        <v>1029</v>
      </c>
      <c r="D219" s="102" t="s">
        <v>123</v>
      </c>
      <c r="E219" s="102" t="s">
        <v>388</v>
      </c>
      <c r="F219" s="102" t="s">
        <v>1030</v>
      </c>
      <c r="G219" s="102" t="s">
        <v>1003</v>
      </c>
      <c r="H219" s="102" t="s">
        <v>1012</v>
      </c>
      <c r="I219" s="102" t="s">
        <v>934</v>
      </c>
      <c r="J219" s="102" t="s">
        <v>994</v>
      </c>
      <c r="K219" s="103">
        <v>5.56</v>
      </c>
      <c r="L219" s="102" t="s">
        <v>106</v>
      </c>
      <c r="M219" s="104">
        <v>3.7499999999999999E-2</v>
      </c>
      <c r="N219" s="104">
        <v>4.6699999999999998E-2</v>
      </c>
      <c r="O219" s="103">
        <v>5000</v>
      </c>
      <c r="P219" s="103">
        <v>96.247084000000001</v>
      </c>
      <c r="Q219" s="103">
        <v>0</v>
      </c>
      <c r="R219" s="103">
        <v>17.454408683400001</v>
      </c>
      <c r="S219" s="104">
        <v>0</v>
      </c>
      <c r="T219" s="104">
        <f t="shared" si="4"/>
        <v>1.5124458349086312E-3</v>
      </c>
      <c r="U219" s="104">
        <f>R219/'סכום נכסי הקרן'!$C$42</f>
        <v>3.0042621519724471E-5</v>
      </c>
    </row>
    <row r="220" spans="2:21" s="99" customFormat="1">
      <c r="B220" s="102" t="s">
        <v>1031</v>
      </c>
      <c r="C220" s="102" t="s">
        <v>1032</v>
      </c>
      <c r="D220" s="102" t="s">
        <v>123</v>
      </c>
      <c r="E220" s="102" t="s">
        <v>388</v>
      </c>
      <c r="F220" s="102" t="s">
        <v>1033</v>
      </c>
      <c r="G220" s="102" t="s">
        <v>1034</v>
      </c>
      <c r="H220" s="102" t="s">
        <v>1012</v>
      </c>
      <c r="I220" s="102" t="s">
        <v>934</v>
      </c>
      <c r="J220" s="102" t="s">
        <v>1004</v>
      </c>
      <c r="K220" s="103">
        <v>3.65</v>
      </c>
      <c r="L220" s="102" t="s">
        <v>106</v>
      </c>
      <c r="M220" s="104">
        <v>3.2500000000000001E-2</v>
      </c>
      <c r="N220" s="104">
        <v>4.7699999999999999E-2</v>
      </c>
      <c r="O220" s="103">
        <v>5000</v>
      </c>
      <c r="P220" s="103">
        <v>95.276250000000005</v>
      </c>
      <c r="Q220" s="103">
        <v>0</v>
      </c>
      <c r="R220" s="103">
        <v>17.278347937500001</v>
      </c>
      <c r="S220" s="104">
        <v>0</v>
      </c>
      <c r="T220" s="104">
        <f t="shared" si="4"/>
        <v>1.4971899561987091E-3</v>
      </c>
      <c r="U220" s="104">
        <f>R220/'סכום נכסי הקרן'!$C$42</f>
        <v>2.9739584822836284E-5</v>
      </c>
    </row>
    <row r="221" spans="2:21" s="99" customFormat="1">
      <c r="B221" s="102" t="s">
        <v>1035</v>
      </c>
      <c r="C221" s="102" t="s">
        <v>1036</v>
      </c>
      <c r="D221" s="102" t="s">
        <v>123</v>
      </c>
      <c r="E221" s="102" t="s">
        <v>388</v>
      </c>
      <c r="F221" s="102" t="s">
        <v>1037</v>
      </c>
      <c r="G221" s="102" t="s">
        <v>1038</v>
      </c>
      <c r="H221" s="102" t="s">
        <v>1012</v>
      </c>
      <c r="I221" s="102" t="s">
        <v>934</v>
      </c>
      <c r="J221" s="102" t="s">
        <v>365</v>
      </c>
      <c r="K221" s="103">
        <v>6.75</v>
      </c>
      <c r="L221" s="102" t="s">
        <v>106</v>
      </c>
      <c r="M221" s="104">
        <v>7.3800000000000004E-2</v>
      </c>
      <c r="N221" s="104">
        <v>5.8000000000000003E-2</v>
      </c>
      <c r="O221" s="103">
        <v>10000</v>
      </c>
      <c r="P221" s="103">
        <v>112.298744</v>
      </c>
      <c r="Q221" s="103">
        <v>0</v>
      </c>
      <c r="R221" s="103">
        <v>40.730754448799999</v>
      </c>
      <c r="S221" s="104">
        <v>0</v>
      </c>
      <c r="T221" s="104">
        <f t="shared" si="4"/>
        <v>3.5293696301130664E-3</v>
      </c>
      <c r="U221" s="104">
        <f>R221/'סכום נכסי הקרן'!$C$42</f>
        <v>7.0105992263255049E-5</v>
      </c>
    </row>
    <row r="222" spans="2:21" s="99" customFormat="1">
      <c r="B222" s="102" t="s">
        <v>1039</v>
      </c>
      <c r="C222" s="102" t="s">
        <v>1040</v>
      </c>
      <c r="D222" s="102" t="s">
        <v>123</v>
      </c>
      <c r="E222" s="102" t="s">
        <v>388</v>
      </c>
      <c r="F222" s="102" t="s">
        <v>1041</v>
      </c>
      <c r="G222" s="102" t="s">
        <v>1042</v>
      </c>
      <c r="H222" s="102" t="s">
        <v>1043</v>
      </c>
      <c r="I222" s="102" t="s">
        <v>285</v>
      </c>
      <c r="J222" s="102" t="s">
        <v>1044</v>
      </c>
      <c r="K222" s="103">
        <v>6.46</v>
      </c>
      <c r="L222" s="102" t="s">
        <v>106</v>
      </c>
      <c r="M222" s="104">
        <v>2.4500000000000001E-2</v>
      </c>
      <c r="N222" s="104">
        <v>4.9599999999999998E-2</v>
      </c>
      <c r="O222" s="103">
        <v>30000</v>
      </c>
      <c r="P222" s="103">
        <v>86.311750000000004</v>
      </c>
      <c r="Q222" s="103">
        <v>0</v>
      </c>
      <c r="R222" s="103">
        <v>93.915815175000006</v>
      </c>
      <c r="S222" s="104">
        <v>0</v>
      </c>
      <c r="T222" s="104">
        <f t="shared" si="4"/>
        <v>8.1379201134763757E-3</v>
      </c>
      <c r="U222" s="104">
        <f>R222/'סכום נכסי הקרן'!$C$42</f>
        <v>1.6164840305946798E-4</v>
      </c>
    </row>
    <row r="223" spans="2:21" s="99" customFormat="1">
      <c r="B223" s="102" t="s">
        <v>1045</v>
      </c>
      <c r="C223" s="102" t="s">
        <v>1046</v>
      </c>
      <c r="D223" s="102" t="s">
        <v>1047</v>
      </c>
      <c r="E223" s="102" t="s">
        <v>388</v>
      </c>
      <c r="F223" s="102" t="s">
        <v>1048</v>
      </c>
      <c r="G223" s="102" t="s">
        <v>998</v>
      </c>
      <c r="H223" s="102" t="s">
        <v>1049</v>
      </c>
      <c r="I223" s="102" t="s">
        <v>934</v>
      </c>
      <c r="J223" s="102" t="s">
        <v>1050</v>
      </c>
      <c r="K223" s="103">
        <v>4.0199999999999996</v>
      </c>
      <c r="L223" s="102" t="s">
        <v>110</v>
      </c>
      <c r="M223" s="104">
        <v>1.6299999999999999E-2</v>
      </c>
      <c r="N223" s="104">
        <v>7.3899999999999993E-2</v>
      </c>
      <c r="O223" s="103">
        <v>5000</v>
      </c>
      <c r="P223" s="103">
        <v>81.090999999999994</v>
      </c>
      <c r="Q223" s="103">
        <v>0</v>
      </c>
      <c r="R223" s="103">
        <v>16.265232780000002</v>
      </c>
      <c r="S223" s="104">
        <v>0</v>
      </c>
      <c r="T223" s="104">
        <f t="shared" si="4"/>
        <v>1.40940229016904E-3</v>
      </c>
      <c r="U223" s="104">
        <f>R223/'סכום נכסי הקרן'!$C$42</f>
        <v>2.7995805598644331E-5</v>
      </c>
    </row>
    <row r="224" spans="2:21" s="99" customFormat="1">
      <c r="B224" s="102" t="s">
        <v>1051</v>
      </c>
      <c r="C224" s="102" t="s">
        <v>1052</v>
      </c>
      <c r="D224" s="102" t="s">
        <v>123</v>
      </c>
      <c r="E224" s="102" t="s">
        <v>388</v>
      </c>
      <c r="F224" s="102" t="s">
        <v>1053</v>
      </c>
      <c r="G224" s="102" t="s">
        <v>939</v>
      </c>
      <c r="H224" s="102" t="s">
        <v>1049</v>
      </c>
      <c r="I224" s="102" t="s">
        <v>934</v>
      </c>
      <c r="J224" s="102" t="s">
        <v>1054</v>
      </c>
      <c r="K224" s="103">
        <v>5.8</v>
      </c>
      <c r="L224" s="102" t="s">
        <v>106</v>
      </c>
      <c r="M224" s="104">
        <v>4.4999999999999998E-2</v>
      </c>
      <c r="N224" s="104">
        <v>5.7500000000000002E-2</v>
      </c>
      <c r="O224" s="103">
        <v>5000</v>
      </c>
      <c r="P224" s="103">
        <v>94.579499999999996</v>
      </c>
      <c r="Q224" s="103">
        <v>0</v>
      </c>
      <c r="R224" s="103">
        <v>17.151992324999998</v>
      </c>
      <c r="S224" s="104">
        <v>0</v>
      </c>
      <c r="T224" s="104">
        <f t="shared" si="4"/>
        <v>1.4862410880182185E-3</v>
      </c>
      <c r="U224" s="104">
        <f>R224/'סכום נכסי הקרן'!$C$42</f>
        <v>2.9522100867230227E-5</v>
      </c>
    </row>
    <row r="225" spans="2:21" s="99" customFormat="1">
      <c r="B225" s="102" t="s">
        <v>1055</v>
      </c>
      <c r="C225" s="102" t="s">
        <v>1056</v>
      </c>
      <c r="D225" s="102" t="s">
        <v>123</v>
      </c>
      <c r="E225" s="102" t="s">
        <v>388</v>
      </c>
      <c r="F225" s="102" t="s">
        <v>1057</v>
      </c>
      <c r="G225" s="102" t="s">
        <v>969</v>
      </c>
      <c r="H225" s="102" t="s">
        <v>1043</v>
      </c>
      <c r="I225" s="102" t="s">
        <v>285</v>
      </c>
      <c r="J225" s="102" t="s">
        <v>797</v>
      </c>
      <c r="K225" s="103">
        <v>6.96</v>
      </c>
      <c r="L225" s="102" t="s">
        <v>106</v>
      </c>
      <c r="M225" s="104">
        <v>3.15E-2</v>
      </c>
      <c r="N225" s="104">
        <v>5.5500000000000001E-2</v>
      </c>
      <c r="O225" s="103">
        <v>10000</v>
      </c>
      <c r="P225" s="103">
        <v>86.479749999999996</v>
      </c>
      <c r="Q225" s="103">
        <v>0</v>
      </c>
      <c r="R225" s="103">
        <v>31.366205324999999</v>
      </c>
      <c r="S225" s="104">
        <v>0</v>
      </c>
      <c r="T225" s="104">
        <f t="shared" si="4"/>
        <v>2.717920008702595E-3</v>
      </c>
      <c r="U225" s="104">
        <f>R225/'סכום נכסי הקרן'!$C$42</f>
        <v>5.3987680257832902E-5</v>
      </c>
    </row>
    <row r="226" spans="2:21" s="99" customFormat="1">
      <c r="B226" s="102" t="s">
        <v>1058</v>
      </c>
      <c r="C226" s="102" t="s">
        <v>1059</v>
      </c>
      <c r="D226" s="102" t="s">
        <v>123</v>
      </c>
      <c r="E226" s="102" t="s">
        <v>388</v>
      </c>
      <c r="F226" s="102" t="s">
        <v>1060</v>
      </c>
      <c r="G226" s="102" t="s">
        <v>1061</v>
      </c>
      <c r="H226" s="102" t="s">
        <v>1049</v>
      </c>
      <c r="I226" s="102" t="s">
        <v>934</v>
      </c>
      <c r="J226" s="102" t="s">
        <v>1062</v>
      </c>
      <c r="K226" s="103">
        <v>3.91</v>
      </c>
      <c r="L226" s="102" t="s">
        <v>106</v>
      </c>
      <c r="M226" s="104">
        <v>5.7000000000000002E-2</v>
      </c>
      <c r="N226" s="104">
        <v>5.2900000000000003E-2</v>
      </c>
      <c r="O226" s="103">
        <v>5000</v>
      </c>
      <c r="P226" s="103">
        <v>102.54349999999999</v>
      </c>
      <c r="Q226" s="103">
        <v>0</v>
      </c>
      <c r="R226" s="103">
        <v>18.596263725</v>
      </c>
      <c r="S226" s="104">
        <v>0</v>
      </c>
      <c r="T226" s="104">
        <f t="shared" si="4"/>
        <v>1.6113889691655823E-3</v>
      </c>
      <c r="U226" s="104">
        <f>R226/'סכום נכסי הקרן'!$C$42</f>
        <v>3.2007988520544338E-5</v>
      </c>
    </row>
    <row r="227" spans="2:21" s="99" customFormat="1">
      <c r="B227" s="102" t="s">
        <v>1063</v>
      </c>
      <c r="C227" s="102" t="s">
        <v>1064</v>
      </c>
      <c r="D227" s="102" t="s">
        <v>123</v>
      </c>
      <c r="E227" s="102" t="s">
        <v>388</v>
      </c>
      <c r="F227" s="102" t="s">
        <v>1065</v>
      </c>
      <c r="G227" s="102" t="s">
        <v>957</v>
      </c>
      <c r="H227" s="102" t="s">
        <v>1049</v>
      </c>
      <c r="I227" s="102" t="s">
        <v>934</v>
      </c>
      <c r="J227" s="102" t="s">
        <v>994</v>
      </c>
      <c r="K227" s="103">
        <v>4.82</v>
      </c>
      <c r="L227" s="102" t="s">
        <v>106</v>
      </c>
      <c r="M227" s="104">
        <v>4.5999999999999999E-2</v>
      </c>
      <c r="N227" s="104">
        <v>4.8099999999999997E-2</v>
      </c>
      <c r="O227" s="103">
        <v>5000</v>
      </c>
      <c r="P227" s="103">
        <v>99.733778000000001</v>
      </c>
      <c r="Q227" s="103">
        <v>0</v>
      </c>
      <c r="R227" s="103">
        <v>18.086720640300001</v>
      </c>
      <c r="S227" s="104">
        <v>0</v>
      </c>
      <c r="T227" s="104">
        <f t="shared" si="4"/>
        <v>1.5672364384130544E-3</v>
      </c>
      <c r="U227" s="104">
        <f>R227/'סכום נכסי הקרן'!$C$42</f>
        <v>3.1130960239649684E-5</v>
      </c>
    </row>
    <row r="228" spans="2:21" s="99" customFormat="1">
      <c r="B228" s="102" t="s">
        <v>1066</v>
      </c>
      <c r="C228" s="102" t="s">
        <v>1067</v>
      </c>
      <c r="D228" s="102" t="s">
        <v>123</v>
      </c>
      <c r="E228" s="102" t="s">
        <v>388</v>
      </c>
      <c r="F228" s="102" t="s">
        <v>1068</v>
      </c>
      <c r="G228" s="102" t="s">
        <v>1069</v>
      </c>
      <c r="H228" s="102" t="s">
        <v>1049</v>
      </c>
      <c r="I228" s="102" t="s">
        <v>934</v>
      </c>
      <c r="J228" s="102" t="s">
        <v>1070</v>
      </c>
      <c r="K228" s="103">
        <v>3.84</v>
      </c>
      <c r="L228" s="102" t="s">
        <v>106</v>
      </c>
      <c r="M228" s="104">
        <v>7.9500000000000001E-2</v>
      </c>
      <c r="N228" s="104">
        <v>7.1099999999999997E-2</v>
      </c>
      <c r="O228" s="103">
        <v>8000</v>
      </c>
      <c r="P228" s="103">
        <v>103.98741625</v>
      </c>
      <c r="Q228" s="103">
        <v>0</v>
      </c>
      <c r="R228" s="103">
        <v>30.172988699099999</v>
      </c>
      <c r="S228" s="104">
        <v>0</v>
      </c>
      <c r="T228" s="104">
        <f t="shared" si="4"/>
        <v>2.614526330422189E-3</v>
      </c>
      <c r="U228" s="104">
        <f>R228/'סכום נכסי הקרן'!$C$42</f>
        <v>5.1933909423588084E-5</v>
      </c>
    </row>
    <row r="229" spans="2:21" s="99" customFormat="1">
      <c r="B229" s="102" t="s">
        <v>1071</v>
      </c>
      <c r="C229" s="102" t="s">
        <v>1072</v>
      </c>
      <c r="D229" s="102" t="s">
        <v>123</v>
      </c>
      <c r="E229" s="102" t="s">
        <v>388</v>
      </c>
      <c r="F229" s="102" t="s">
        <v>1073</v>
      </c>
      <c r="G229" s="102" t="s">
        <v>945</v>
      </c>
      <c r="H229" s="102" t="s">
        <v>1049</v>
      </c>
      <c r="I229" s="102" t="s">
        <v>934</v>
      </c>
      <c r="J229" s="102" t="s">
        <v>1074</v>
      </c>
      <c r="K229" s="103">
        <v>3.35</v>
      </c>
      <c r="L229" s="102" t="s">
        <v>106</v>
      </c>
      <c r="M229" s="104">
        <v>2.3E-2</v>
      </c>
      <c r="N229" s="104">
        <v>5.3699999999999998E-2</v>
      </c>
      <c r="O229" s="103">
        <v>20000</v>
      </c>
      <c r="P229" s="103">
        <v>90.629110999999995</v>
      </c>
      <c r="Q229" s="103">
        <v>0</v>
      </c>
      <c r="R229" s="103">
        <v>65.742357119399998</v>
      </c>
      <c r="S229" s="104">
        <v>0</v>
      </c>
      <c r="T229" s="104">
        <f t="shared" si="4"/>
        <v>5.6966555559614463E-3</v>
      </c>
      <c r="U229" s="104">
        <f>R229/'סכום נכסי הקרן'!$C$42</f>
        <v>1.131560964669682E-4</v>
      </c>
    </row>
    <row r="230" spans="2:21" s="99" customFormat="1">
      <c r="B230" s="102" t="s">
        <v>1075</v>
      </c>
      <c r="C230" s="102" t="s">
        <v>1076</v>
      </c>
      <c r="D230" s="102" t="s">
        <v>123</v>
      </c>
      <c r="E230" s="102" t="s">
        <v>388</v>
      </c>
      <c r="F230" s="102" t="s">
        <v>1077</v>
      </c>
      <c r="G230" s="102" t="s">
        <v>939</v>
      </c>
      <c r="H230" s="102" t="s">
        <v>940</v>
      </c>
      <c r="I230" s="102" t="s">
        <v>934</v>
      </c>
      <c r="J230" s="102" t="s">
        <v>1078</v>
      </c>
      <c r="K230" s="103">
        <v>6.47</v>
      </c>
      <c r="L230" s="102" t="s">
        <v>106</v>
      </c>
      <c r="M230" s="104">
        <v>8.5000000000000006E-2</v>
      </c>
      <c r="N230" s="104">
        <v>9.4799999999999995E-2</v>
      </c>
      <c r="O230" s="103">
        <v>10000</v>
      </c>
      <c r="P230" s="103">
        <v>99.131889000000001</v>
      </c>
      <c r="Q230" s="103">
        <v>0</v>
      </c>
      <c r="R230" s="103">
        <v>35.955136140299999</v>
      </c>
      <c r="S230" s="104">
        <v>0</v>
      </c>
      <c r="T230" s="104">
        <f t="shared" si="4"/>
        <v>3.1155564697352232E-3</v>
      </c>
      <c r="U230" s="104">
        <f>R230/'סכום נכסי הקרן'!$C$42</f>
        <v>6.1886172504973505E-5</v>
      </c>
    </row>
    <row r="231" spans="2:21" s="99" customFormat="1">
      <c r="B231" s="102" t="s">
        <v>1079</v>
      </c>
      <c r="C231" s="102" t="s">
        <v>1080</v>
      </c>
      <c r="D231" s="102" t="s">
        <v>123</v>
      </c>
      <c r="E231" s="102" t="s">
        <v>388</v>
      </c>
      <c r="F231" s="102" t="s">
        <v>1081</v>
      </c>
      <c r="G231" s="102" t="s">
        <v>945</v>
      </c>
      <c r="H231" s="102" t="s">
        <v>940</v>
      </c>
      <c r="I231" s="102" t="s">
        <v>934</v>
      </c>
      <c r="J231" s="102" t="s">
        <v>1082</v>
      </c>
      <c r="K231" s="103">
        <v>2.1</v>
      </c>
      <c r="L231" s="102" t="s">
        <v>106</v>
      </c>
      <c r="M231" s="104">
        <v>4.3799999999999999E-2</v>
      </c>
      <c r="N231" s="104">
        <v>6.1699999999999998E-2</v>
      </c>
      <c r="O231" s="103">
        <v>10000</v>
      </c>
      <c r="P231" s="103">
        <v>97.817042000000001</v>
      </c>
      <c r="Q231" s="103">
        <v>0</v>
      </c>
      <c r="R231" s="103">
        <v>35.478241133399997</v>
      </c>
      <c r="S231" s="104">
        <v>0</v>
      </c>
      <c r="T231" s="104">
        <f t="shared" si="4"/>
        <v>3.0742329348073054E-3</v>
      </c>
      <c r="U231" s="104">
        <f>R231/'סכום נכסי הקרן'!$C$42</f>
        <v>6.1065338270092261E-5</v>
      </c>
    </row>
    <row r="232" spans="2:21" s="99" customFormat="1">
      <c r="B232" s="102" t="s">
        <v>1083</v>
      </c>
      <c r="C232" s="102" t="s">
        <v>1084</v>
      </c>
      <c r="D232" s="102" t="s">
        <v>123</v>
      </c>
      <c r="E232" s="102" t="s">
        <v>388</v>
      </c>
      <c r="F232" s="102" t="s">
        <v>1085</v>
      </c>
      <c r="G232" s="102" t="s">
        <v>998</v>
      </c>
      <c r="H232" s="102" t="s">
        <v>1086</v>
      </c>
      <c r="I232" s="102" t="s">
        <v>285</v>
      </c>
      <c r="J232" s="102" t="s">
        <v>903</v>
      </c>
      <c r="K232" s="103">
        <v>3.51</v>
      </c>
      <c r="L232" s="102" t="s">
        <v>110</v>
      </c>
      <c r="M232" s="104">
        <v>2.63E-2</v>
      </c>
      <c r="N232" s="104">
        <v>0.1026</v>
      </c>
      <c r="O232" s="103">
        <v>30000</v>
      </c>
      <c r="P232" s="103">
        <v>78.331541666666666</v>
      </c>
      <c r="Q232" s="103">
        <v>0</v>
      </c>
      <c r="R232" s="103">
        <v>94.270443764999996</v>
      </c>
      <c r="S232" s="104">
        <v>1E-4</v>
      </c>
      <c r="T232" s="104">
        <f t="shared" si="4"/>
        <v>8.1686491140179479E-3</v>
      </c>
      <c r="U232" s="104">
        <f>R232/'סכום נכסי הקרן'!$C$42</f>
        <v>1.6225879168406664E-4</v>
      </c>
    </row>
    <row r="233" spans="2:21" s="99" customFormat="1">
      <c r="B233" s="102" t="s">
        <v>1087</v>
      </c>
      <c r="C233" s="102" t="s">
        <v>1088</v>
      </c>
      <c r="D233" s="102" t="s">
        <v>123</v>
      </c>
      <c r="E233" s="102" t="s">
        <v>388</v>
      </c>
      <c r="F233" s="102" t="s">
        <v>1085</v>
      </c>
      <c r="G233" s="102" t="s">
        <v>998</v>
      </c>
      <c r="H233" s="102" t="s">
        <v>1086</v>
      </c>
      <c r="I233" s="102" t="s">
        <v>285</v>
      </c>
      <c r="J233" s="102" t="s">
        <v>985</v>
      </c>
      <c r="K233" s="103">
        <v>1.66</v>
      </c>
      <c r="L233" s="102" t="s">
        <v>110</v>
      </c>
      <c r="M233" s="104">
        <v>4.2500000000000003E-2</v>
      </c>
      <c r="N233" s="104">
        <v>0.1045</v>
      </c>
      <c r="O233" s="103">
        <v>10000</v>
      </c>
      <c r="P233" s="103">
        <v>92.019806000000003</v>
      </c>
      <c r="Q233" s="103">
        <v>0</v>
      </c>
      <c r="R233" s="103">
        <v>36.914665374960002</v>
      </c>
      <c r="S233" s="104">
        <v>0</v>
      </c>
      <c r="T233" s="104">
        <f t="shared" si="4"/>
        <v>3.198700850089671E-3</v>
      </c>
      <c r="U233" s="104">
        <f>R233/'סכום נכסי הקרן'!$C$42</f>
        <v>6.3537719352356367E-5</v>
      </c>
    </row>
    <row r="234" spans="2:21" s="99" customFormat="1">
      <c r="B234" s="102" t="s">
        <v>1089</v>
      </c>
      <c r="C234" s="102" t="s">
        <v>1090</v>
      </c>
      <c r="D234" s="102" t="s">
        <v>123</v>
      </c>
      <c r="E234" s="102" t="s">
        <v>388</v>
      </c>
      <c r="F234" s="102" t="s">
        <v>1091</v>
      </c>
      <c r="G234" s="102" t="s">
        <v>1092</v>
      </c>
      <c r="H234" s="102" t="s">
        <v>1086</v>
      </c>
      <c r="I234" s="102" t="s">
        <v>285</v>
      </c>
      <c r="J234" s="102" t="s">
        <v>1093</v>
      </c>
      <c r="K234" s="103">
        <v>6.67</v>
      </c>
      <c r="L234" s="102" t="s">
        <v>106</v>
      </c>
      <c r="M234" s="104">
        <v>4.4999999999999998E-2</v>
      </c>
      <c r="N234" s="104">
        <v>6.6600000000000006E-2</v>
      </c>
      <c r="O234" s="103">
        <v>10000</v>
      </c>
      <c r="P234" s="103">
        <v>88.870500000000007</v>
      </c>
      <c r="Q234" s="103">
        <v>0</v>
      </c>
      <c r="R234" s="103">
        <v>32.233330350000003</v>
      </c>
      <c r="S234" s="104">
        <v>0</v>
      </c>
      <c r="T234" s="104">
        <f t="shared" si="4"/>
        <v>2.7930574514080345E-3</v>
      </c>
      <c r="U234" s="104">
        <f>R234/'סכום נכסי הקרן'!$C$42</f>
        <v>5.5480180485648248E-5</v>
      </c>
    </row>
    <row r="235" spans="2:21" s="99" customFormat="1">
      <c r="B235" s="102" t="s">
        <v>1094</v>
      </c>
      <c r="C235" s="102" t="s">
        <v>1095</v>
      </c>
      <c r="D235" s="102" t="s">
        <v>123</v>
      </c>
      <c r="E235" s="102" t="s">
        <v>388</v>
      </c>
      <c r="F235" s="102" t="s">
        <v>1096</v>
      </c>
      <c r="G235" s="102" t="s">
        <v>939</v>
      </c>
      <c r="H235" s="102" t="s">
        <v>1097</v>
      </c>
      <c r="I235" s="102" t="s">
        <v>934</v>
      </c>
      <c r="J235" s="102" t="s">
        <v>1098</v>
      </c>
      <c r="K235" s="103">
        <v>3</v>
      </c>
      <c r="L235" s="102" t="s">
        <v>106</v>
      </c>
      <c r="M235" s="104">
        <v>6.5000000000000002E-2</v>
      </c>
      <c r="N235" s="104">
        <v>0.1011</v>
      </c>
      <c r="O235" s="103">
        <v>20000</v>
      </c>
      <c r="P235" s="103">
        <v>91.716333500000005</v>
      </c>
      <c r="Q235" s="103">
        <v>0</v>
      </c>
      <c r="R235" s="103">
        <v>66.531028320900006</v>
      </c>
      <c r="S235" s="104">
        <v>0</v>
      </c>
      <c r="T235" s="104">
        <f t="shared" si="4"/>
        <v>5.7649948790205827E-3</v>
      </c>
      <c r="U235" s="104">
        <f>R235/'סכום נכסי הקרן'!$C$42</f>
        <v>1.1451356155443948E-4</v>
      </c>
    </row>
    <row r="236" spans="2:21" s="99" customFormat="1">
      <c r="B236" s="102" t="s">
        <v>1099</v>
      </c>
      <c r="C236" s="102" t="s">
        <v>1100</v>
      </c>
      <c r="D236" s="102" t="s">
        <v>123</v>
      </c>
      <c r="E236" s="102" t="s">
        <v>388</v>
      </c>
      <c r="F236" s="102" t="s">
        <v>1101</v>
      </c>
      <c r="G236" s="102" t="s">
        <v>939</v>
      </c>
      <c r="H236" s="102" t="s">
        <v>1102</v>
      </c>
      <c r="I236" s="102" t="s">
        <v>285</v>
      </c>
      <c r="J236" s="102" t="s">
        <v>881</v>
      </c>
      <c r="K236" s="103">
        <v>2.23</v>
      </c>
      <c r="L236" s="102" t="s">
        <v>106</v>
      </c>
      <c r="M236" s="104">
        <v>0.09</v>
      </c>
      <c r="N236" s="104">
        <v>0.1004</v>
      </c>
      <c r="O236" s="103">
        <v>30000</v>
      </c>
      <c r="P236" s="103">
        <v>102.364</v>
      </c>
      <c r="Q236" s="103">
        <v>0</v>
      </c>
      <c r="R236" s="103">
        <v>111.3822684</v>
      </c>
      <c r="S236" s="104">
        <v>0</v>
      </c>
      <c r="T236" s="104">
        <f t="shared" si="4"/>
        <v>9.6514096226283878E-3</v>
      </c>
      <c r="U236" s="104">
        <f>R236/'סכום נכסי הקרן'!$C$42</f>
        <v>1.917117557085725E-4</v>
      </c>
    </row>
    <row r="237" spans="2:21" s="99" customFormat="1">
      <c r="B237" s="102" t="s">
        <v>231</v>
      </c>
    </row>
    <row r="238" spans="2:21" s="99" customFormat="1">
      <c r="B238" s="102" t="s">
        <v>328</v>
      </c>
    </row>
    <row r="239" spans="2:21" s="99" customFormat="1">
      <c r="B239" s="102" t="s">
        <v>329</v>
      </c>
    </row>
    <row r="240" spans="2:21" s="99" customFormat="1">
      <c r="B240" s="102" t="s">
        <v>330</v>
      </c>
    </row>
    <row r="241" spans="2:6" s="99" customFormat="1">
      <c r="B241" s="102" t="s">
        <v>331</v>
      </c>
    </row>
    <row r="242" spans="2:6" s="99" customFormat="1">
      <c r="B242" s="105"/>
    </row>
    <row r="243" spans="2:6" s="99" customFormat="1">
      <c r="B243" s="105"/>
    </row>
    <row r="244" spans="2:6">
      <c r="C244" s="16"/>
      <c r="D244" s="16"/>
      <c r="E244" s="16"/>
      <c r="F244" s="16"/>
    </row>
    <row r="245" spans="2:6">
      <c r="C245" s="16"/>
      <c r="D245" s="16"/>
      <c r="E245" s="16"/>
      <c r="F245" s="16"/>
    </row>
    <row r="246" spans="2:6">
      <c r="C246" s="16"/>
      <c r="D246" s="16"/>
      <c r="E246" s="16"/>
      <c r="F246" s="16"/>
    </row>
    <row r="247" spans="2:6">
      <c r="C247" s="16"/>
      <c r="D247" s="16"/>
      <c r="E247" s="16"/>
      <c r="F247" s="16"/>
    </row>
    <row r="248" spans="2:6">
      <c r="C248" s="16"/>
      <c r="D248" s="16"/>
      <c r="E248" s="16"/>
      <c r="F248" s="16"/>
    </row>
    <row r="249" spans="2:6">
      <c r="C249" s="16"/>
      <c r="D249" s="16"/>
      <c r="E249" s="16"/>
      <c r="F249" s="16"/>
    </row>
    <row r="250" spans="2:6">
      <c r="C250" s="16"/>
      <c r="D250" s="16"/>
      <c r="E250" s="16"/>
      <c r="F250" s="16"/>
    </row>
    <row r="251" spans="2:6">
      <c r="C251" s="16"/>
      <c r="D251" s="16"/>
      <c r="E251" s="16"/>
      <c r="F251" s="16"/>
    </row>
    <row r="252" spans="2:6">
      <c r="C252" s="16"/>
      <c r="D252" s="16"/>
      <c r="E252" s="16"/>
      <c r="F252" s="16"/>
    </row>
    <row r="253" spans="2:6">
      <c r="C253" s="16"/>
      <c r="D253" s="16"/>
      <c r="E253" s="16"/>
      <c r="F253" s="16"/>
    </row>
    <row r="254" spans="2:6">
      <c r="C254" s="16"/>
      <c r="D254" s="16"/>
      <c r="E254" s="16"/>
      <c r="F254" s="16"/>
    </row>
    <row r="255" spans="2:6">
      <c r="C255" s="16"/>
      <c r="D255" s="16"/>
      <c r="E255" s="16"/>
      <c r="F255" s="16"/>
    </row>
    <row r="256" spans="2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B772" s="16"/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9"/>
      <c r="C774" s="16"/>
      <c r="D774" s="16"/>
      <c r="E774" s="16"/>
      <c r="F774" s="16"/>
    </row>
    <row r="775" spans="2:6"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</sheetData>
  <mergeCells count="2">
    <mergeCell ref="B6:U6"/>
    <mergeCell ref="B7:U7"/>
  </mergeCells>
  <dataValidations count="5">
    <dataValidation allowBlank="1" showInputMessage="1" showErrorMessage="1" sqref="H2 Q9"/>
    <dataValidation type="list" allowBlank="1" showInputMessage="1" showErrorMessage="1" sqref="L12:L804">
      <formula1>$BN$7:$BN$11</formula1>
    </dataValidation>
    <dataValidation type="list" allowBlank="1" showInputMessage="1" showErrorMessage="1" sqref="E12:E798">
      <formula1>$BI$7:$BI$11</formula1>
    </dataValidation>
    <dataValidation type="list" allowBlank="1" showInputMessage="1" showErrorMessage="1" sqref="I12:I804">
      <formula1>$BM$7:$BM$10</formula1>
    </dataValidation>
    <dataValidation type="list" allowBlank="1" showInputMessage="1" showErrorMessage="1" sqref="G12:G804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</row>
    <row r="3" spans="2:62">
      <c r="B3" s="2" t="s">
        <v>2</v>
      </c>
      <c r="C3" t="s">
        <v>198</v>
      </c>
    </row>
    <row r="4" spans="2:62">
      <c r="B4" s="2" t="s">
        <v>3</v>
      </c>
    </row>
    <row r="6" spans="2:62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  <c r="BJ6" s="19"/>
    </row>
    <row r="7" spans="2:62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6952068.8200000003</v>
      </c>
      <c r="J11" s="7"/>
      <c r="K11" s="75">
        <v>16.365210000000001</v>
      </c>
      <c r="L11" s="75">
        <v>142131.40923419592</v>
      </c>
      <c r="M11" s="7"/>
      <c r="N11" s="76">
        <v>1</v>
      </c>
      <c r="O11" s="76">
        <v>0.2472</v>
      </c>
      <c r="BF11" s="16"/>
      <c r="BG11" s="19"/>
      <c r="BH11" s="16"/>
      <c r="BJ11" s="16"/>
    </row>
    <row r="12" spans="2:62">
      <c r="B12" s="79" t="s">
        <v>201</v>
      </c>
      <c r="E12" s="16"/>
      <c r="F12" s="16"/>
      <c r="G12" s="16"/>
      <c r="I12" s="81">
        <v>6806160.5899999999</v>
      </c>
      <c r="K12" s="81">
        <v>13.608689999999999</v>
      </c>
      <c r="L12" s="81">
        <v>137696.01808297541</v>
      </c>
      <c r="N12" s="80">
        <v>0.96879999999999999</v>
      </c>
      <c r="O12" s="80">
        <v>0.23949999999999999</v>
      </c>
    </row>
    <row r="13" spans="2:62">
      <c r="B13" s="79" t="s">
        <v>1103</v>
      </c>
      <c r="E13" s="16"/>
      <c r="F13" s="16"/>
      <c r="G13" s="16"/>
      <c r="I13" s="81">
        <v>2116167.31</v>
      </c>
      <c r="K13" s="81">
        <v>4.9204800000000004</v>
      </c>
      <c r="L13" s="81">
        <v>79487.662915299996</v>
      </c>
      <c r="N13" s="80">
        <v>0.55930000000000002</v>
      </c>
      <c r="O13" s="80">
        <v>0.13830000000000001</v>
      </c>
    </row>
    <row r="14" spans="2:62">
      <c r="B14" t="s">
        <v>1104</v>
      </c>
      <c r="C14" t="s">
        <v>1105</v>
      </c>
      <c r="D14" t="s">
        <v>100</v>
      </c>
      <c r="E14" t="s">
        <v>123</v>
      </c>
      <c r="F14" t="s">
        <v>1106</v>
      </c>
      <c r="G14" t="s">
        <v>393</v>
      </c>
      <c r="H14" t="s">
        <v>102</v>
      </c>
      <c r="I14" s="77">
        <v>75000.990000000005</v>
      </c>
      <c r="J14" s="77">
        <v>2400</v>
      </c>
      <c r="K14" s="77">
        <v>0</v>
      </c>
      <c r="L14" s="77">
        <v>1800.02376</v>
      </c>
      <c r="M14" s="78">
        <v>2.9999999999999997E-4</v>
      </c>
      <c r="N14" s="78">
        <v>1.2699999999999999E-2</v>
      </c>
      <c r="O14" s="78">
        <v>3.0999999999999999E-3</v>
      </c>
    </row>
    <row r="15" spans="2:62">
      <c r="B15" t="s">
        <v>1107</v>
      </c>
      <c r="C15" t="s">
        <v>1108</v>
      </c>
      <c r="D15" t="s">
        <v>100</v>
      </c>
      <c r="E15" t="s">
        <v>123</v>
      </c>
      <c r="F15" t="s">
        <v>1109</v>
      </c>
      <c r="G15" t="s">
        <v>578</v>
      </c>
      <c r="H15" t="s">
        <v>102</v>
      </c>
      <c r="I15" s="77">
        <v>14069</v>
      </c>
      <c r="J15" s="77">
        <v>27680</v>
      </c>
      <c r="K15" s="77">
        <v>0</v>
      </c>
      <c r="L15" s="77">
        <v>3894.2991999999999</v>
      </c>
      <c r="M15" s="78">
        <v>2.0000000000000001E-4</v>
      </c>
      <c r="N15" s="78">
        <v>2.7400000000000001E-2</v>
      </c>
      <c r="O15" s="78">
        <v>6.7999999999999996E-3</v>
      </c>
    </row>
    <row r="16" spans="2:62">
      <c r="B16" t="s">
        <v>1110</v>
      </c>
      <c r="C16" t="s">
        <v>1111</v>
      </c>
      <c r="D16" t="s">
        <v>100</v>
      </c>
      <c r="E16" t="s">
        <v>123</v>
      </c>
      <c r="F16" t="s">
        <v>724</v>
      </c>
      <c r="G16" t="s">
        <v>578</v>
      </c>
      <c r="H16" t="s">
        <v>102</v>
      </c>
      <c r="I16" s="77">
        <v>108000</v>
      </c>
      <c r="J16" s="77">
        <v>7120</v>
      </c>
      <c r="K16" s="77">
        <v>0</v>
      </c>
      <c r="L16" s="77">
        <v>7689.6</v>
      </c>
      <c r="M16" s="78">
        <v>8.9999999999999998E-4</v>
      </c>
      <c r="N16" s="78">
        <v>5.4100000000000002E-2</v>
      </c>
      <c r="O16" s="78">
        <v>1.34E-2</v>
      </c>
    </row>
    <row r="17" spans="2:15">
      <c r="B17" t="s">
        <v>1112</v>
      </c>
      <c r="C17" t="s">
        <v>1113</v>
      </c>
      <c r="D17" t="s">
        <v>100</v>
      </c>
      <c r="E17" t="s">
        <v>123</v>
      </c>
      <c r="F17" t="s">
        <v>1114</v>
      </c>
      <c r="G17" t="s">
        <v>674</v>
      </c>
      <c r="H17" t="s">
        <v>102</v>
      </c>
      <c r="I17" s="77">
        <v>46680.19</v>
      </c>
      <c r="J17" s="77">
        <v>3807</v>
      </c>
      <c r="K17" s="77">
        <v>0</v>
      </c>
      <c r="L17" s="77">
        <v>1777.1148333000001</v>
      </c>
      <c r="M17" s="78">
        <v>2.0000000000000001E-4</v>
      </c>
      <c r="N17" s="78">
        <v>1.2500000000000001E-2</v>
      </c>
      <c r="O17" s="78">
        <v>3.0999999999999999E-3</v>
      </c>
    </row>
    <row r="18" spans="2:15">
      <c r="B18" t="s">
        <v>1115</v>
      </c>
      <c r="C18" t="s">
        <v>1116</v>
      </c>
      <c r="D18" t="s">
        <v>100</v>
      </c>
      <c r="E18" t="s">
        <v>123</v>
      </c>
      <c r="F18" t="s">
        <v>1117</v>
      </c>
      <c r="G18" t="s">
        <v>674</v>
      </c>
      <c r="H18" t="s">
        <v>102</v>
      </c>
      <c r="I18" s="77">
        <v>92300</v>
      </c>
      <c r="J18" s="77">
        <v>2893</v>
      </c>
      <c r="K18" s="77">
        <v>0</v>
      </c>
      <c r="L18" s="77">
        <v>2670.239</v>
      </c>
      <c r="M18" s="78">
        <v>4.0000000000000002E-4</v>
      </c>
      <c r="N18" s="78">
        <v>1.8800000000000001E-2</v>
      </c>
      <c r="O18" s="78">
        <v>4.5999999999999999E-3</v>
      </c>
    </row>
    <row r="19" spans="2:15">
      <c r="B19" t="s">
        <v>1118</v>
      </c>
      <c r="C19" t="s">
        <v>1119</v>
      </c>
      <c r="D19" t="s">
        <v>100</v>
      </c>
      <c r="E19" t="s">
        <v>123</v>
      </c>
      <c r="F19" t="s">
        <v>1120</v>
      </c>
      <c r="G19" t="s">
        <v>652</v>
      </c>
      <c r="H19" t="s">
        <v>102</v>
      </c>
      <c r="I19" s="77">
        <v>2720</v>
      </c>
      <c r="J19" s="77">
        <v>77500</v>
      </c>
      <c r="K19" s="77">
        <v>4.9204800000000004</v>
      </c>
      <c r="L19" s="77">
        <v>2112.9204800000002</v>
      </c>
      <c r="M19" s="78">
        <v>1E-4</v>
      </c>
      <c r="N19" s="78">
        <v>1.49E-2</v>
      </c>
      <c r="O19" s="78">
        <v>3.7000000000000002E-3</v>
      </c>
    </row>
    <row r="20" spans="2:15">
      <c r="B20" t="s">
        <v>1121</v>
      </c>
      <c r="C20" t="s">
        <v>1122</v>
      </c>
      <c r="D20" t="s">
        <v>100</v>
      </c>
      <c r="E20" t="s">
        <v>123</v>
      </c>
      <c r="F20" t="s">
        <v>927</v>
      </c>
      <c r="G20" t="s">
        <v>343</v>
      </c>
      <c r="H20" t="s">
        <v>102</v>
      </c>
      <c r="I20" s="77">
        <v>207900</v>
      </c>
      <c r="J20" s="77">
        <v>1835</v>
      </c>
      <c r="K20" s="77">
        <v>0</v>
      </c>
      <c r="L20" s="77">
        <v>3814.9650000000001</v>
      </c>
      <c r="M20" s="78">
        <v>2.0000000000000001E-4</v>
      </c>
      <c r="N20" s="78">
        <v>2.6800000000000001E-2</v>
      </c>
      <c r="O20" s="78">
        <v>6.6E-3</v>
      </c>
    </row>
    <row r="21" spans="2:15">
      <c r="B21" t="s">
        <v>1123</v>
      </c>
      <c r="C21" t="s">
        <v>1124</v>
      </c>
      <c r="D21" t="s">
        <v>100</v>
      </c>
      <c r="E21" t="s">
        <v>123</v>
      </c>
      <c r="F21" t="s">
        <v>351</v>
      </c>
      <c r="G21" t="s">
        <v>343</v>
      </c>
      <c r="H21" t="s">
        <v>102</v>
      </c>
      <c r="I21" s="77">
        <v>331574.52</v>
      </c>
      <c r="J21" s="77">
        <v>2950</v>
      </c>
      <c r="K21" s="77">
        <v>0</v>
      </c>
      <c r="L21" s="77">
        <v>9781.4483400000008</v>
      </c>
      <c r="M21" s="78">
        <v>2.0000000000000001E-4</v>
      </c>
      <c r="N21" s="78">
        <v>6.88E-2</v>
      </c>
      <c r="O21" s="78">
        <v>1.7000000000000001E-2</v>
      </c>
    </row>
    <row r="22" spans="2:15">
      <c r="B22" t="s">
        <v>1125</v>
      </c>
      <c r="C22" t="s">
        <v>1126</v>
      </c>
      <c r="D22" t="s">
        <v>100</v>
      </c>
      <c r="E22" t="s">
        <v>123</v>
      </c>
      <c r="F22" t="s">
        <v>1127</v>
      </c>
      <c r="G22" t="s">
        <v>343</v>
      </c>
      <c r="H22" t="s">
        <v>102</v>
      </c>
      <c r="I22" s="77">
        <v>21380.79</v>
      </c>
      <c r="J22" s="77">
        <v>14260</v>
      </c>
      <c r="K22" s="77">
        <v>0</v>
      </c>
      <c r="L22" s="77">
        <v>3048.900654</v>
      </c>
      <c r="M22" s="78">
        <v>1E-4</v>
      </c>
      <c r="N22" s="78">
        <v>2.1499999999999998E-2</v>
      </c>
      <c r="O22" s="78">
        <v>5.3E-3</v>
      </c>
    </row>
    <row r="23" spans="2:15">
      <c r="B23" t="s">
        <v>1128</v>
      </c>
      <c r="C23" t="s">
        <v>1129</v>
      </c>
      <c r="D23" t="s">
        <v>100</v>
      </c>
      <c r="E23" t="s">
        <v>123</v>
      </c>
      <c r="F23" t="s">
        <v>389</v>
      </c>
      <c r="G23" t="s">
        <v>343</v>
      </c>
      <c r="H23" t="s">
        <v>102</v>
      </c>
      <c r="I23" s="77">
        <v>255700.37</v>
      </c>
      <c r="J23" s="77">
        <v>3290</v>
      </c>
      <c r="K23" s="77">
        <v>0</v>
      </c>
      <c r="L23" s="77">
        <v>8412.5421729999998</v>
      </c>
      <c r="M23" s="78">
        <v>2.0000000000000001E-4</v>
      </c>
      <c r="N23" s="78">
        <v>5.9200000000000003E-2</v>
      </c>
      <c r="O23" s="78">
        <v>1.46E-2</v>
      </c>
    </row>
    <row r="24" spans="2:15">
      <c r="B24" t="s">
        <v>1130</v>
      </c>
      <c r="C24" t="s">
        <v>1131</v>
      </c>
      <c r="D24" t="s">
        <v>100</v>
      </c>
      <c r="E24" t="s">
        <v>123</v>
      </c>
      <c r="F24" t="s">
        <v>909</v>
      </c>
      <c r="G24" t="s">
        <v>494</v>
      </c>
      <c r="H24" t="s">
        <v>102</v>
      </c>
      <c r="I24" s="77">
        <v>4445.67</v>
      </c>
      <c r="J24" s="77">
        <v>91410</v>
      </c>
      <c r="K24" s="77">
        <v>0</v>
      </c>
      <c r="L24" s="77">
        <v>4063.7869470000001</v>
      </c>
      <c r="M24" s="78">
        <v>5.9999999999999995E-4</v>
      </c>
      <c r="N24" s="78">
        <v>2.86E-2</v>
      </c>
      <c r="O24" s="78">
        <v>7.1000000000000004E-3</v>
      </c>
    </row>
    <row r="25" spans="2:15">
      <c r="B25" t="s">
        <v>1132</v>
      </c>
      <c r="C25" t="s">
        <v>1133</v>
      </c>
      <c r="D25" t="s">
        <v>100</v>
      </c>
      <c r="E25" t="s">
        <v>123</v>
      </c>
      <c r="F25" t="s">
        <v>1134</v>
      </c>
      <c r="G25" t="s">
        <v>885</v>
      </c>
      <c r="H25" t="s">
        <v>102</v>
      </c>
      <c r="I25" s="77">
        <v>17500</v>
      </c>
      <c r="J25" s="77">
        <v>11090</v>
      </c>
      <c r="K25" s="77">
        <v>0</v>
      </c>
      <c r="L25" s="77">
        <v>1940.75</v>
      </c>
      <c r="M25" s="78">
        <v>2.0000000000000001E-4</v>
      </c>
      <c r="N25" s="78">
        <v>1.37E-2</v>
      </c>
      <c r="O25" s="78">
        <v>3.3999999999999998E-3</v>
      </c>
    </row>
    <row r="26" spans="2:15">
      <c r="B26" t="s">
        <v>1135</v>
      </c>
      <c r="C26" t="s">
        <v>1136</v>
      </c>
      <c r="D26" t="s">
        <v>100</v>
      </c>
      <c r="E26" t="s">
        <v>123</v>
      </c>
      <c r="F26" t="s">
        <v>1137</v>
      </c>
      <c r="G26" t="s">
        <v>885</v>
      </c>
      <c r="H26" t="s">
        <v>102</v>
      </c>
      <c r="I26" s="77">
        <v>5455.42</v>
      </c>
      <c r="J26" s="77">
        <v>50140</v>
      </c>
      <c r="K26" s="77">
        <v>0</v>
      </c>
      <c r="L26" s="77">
        <v>2735.3475880000001</v>
      </c>
      <c r="M26" s="78">
        <v>2.0000000000000001E-4</v>
      </c>
      <c r="N26" s="78">
        <v>1.9199999999999998E-2</v>
      </c>
      <c r="O26" s="78">
        <v>4.7999999999999996E-3</v>
      </c>
    </row>
    <row r="27" spans="2:15">
      <c r="B27" t="s">
        <v>1138</v>
      </c>
      <c r="C27" t="s">
        <v>1139</v>
      </c>
      <c r="D27" t="s">
        <v>100</v>
      </c>
      <c r="E27" t="s">
        <v>123</v>
      </c>
      <c r="F27" t="s">
        <v>1140</v>
      </c>
      <c r="G27" t="s">
        <v>885</v>
      </c>
      <c r="H27" t="s">
        <v>102</v>
      </c>
      <c r="I27" s="77">
        <v>4000</v>
      </c>
      <c r="J27" s="77">
        <v>25190</v>
      </c>
      <c r="K27" s="77">
        <v>0</v>
      </c>
      <c r="L27" s="77">
        <v>1007.6</v>
      </c>
      <c r="M27" s="78">
        <v>1E-4</v>
      </c>
      <c r="N27" s="78">
        <v>7.1000000000000004E-3</v>
      </c>
      <c r="O27" s="78">
        <v>1.8E-3</v>
      </c>
    </row>
    <row r="28" spans="2:15">
      <c r="B28" t="s">
        <v>1141</v>
      </c>
      <c r="C28" t="s">
        <v>1142</v>
      </c>
      <c r="D28" t="s">
        <v>100</v>
      </c>
      <c r="E28" t="s">
        <v>123</v>
      </c>
      <c r="F28" t="s">
        <v>656</v>
      </c>
      <c r="G28" t="s">
        <v>657</v>
      </c>
      <c r="H28" t="s">
        <v>102</v>
      </c>
      <c r="I28" s="77">
        <v>39650.69</v>
      </c>
      <c r="J28" s="77">
        <v>6850</v>
      </c>
      <c r="K28" s="77">
        <v>0</v>
      </c>
      <c r="L28" s="77">
        <v>2716.0722649999998</v>
      </c>
      <c r="M28" s="78">
        <v>2.9999999999999997E-4</v>
      </c>
      <c r="N28" s="78">
        <v>1.9099999999999999E-2</v>
      </c>
      <c r="O28" s="78">
        <v>4.7000000000000002E-3</v>
      </c>
    </row>
    <row r="29" spans="2:15">
      <c r="B29" t="s">
        <v>1143</v>
      </c>
      <c r="C29" t="s">
        <v>1144</v>
      </c>
      <c r="D29" t="s">
        <v>100</v>
      </c>
      <c r="E29" t="s">
        <v>123</v>
      </c>
      <c r="F29" t="s">
        <v>1145</v>
      </c>
      <c r="G29" t="s">
        <v>384</v>
      </c>
      <c r="H29" t="s">
        <v>102</v>
      </c>
      <c r="I29" s="77">
        <v>70073.039999999994</v>
      </c>
      <c r="J29" s="77">
        <v>2000</v>
      </c>
      <c r="K29" s="77">
        <v>0</v>
      </c>
      <c r="L29" s="77">
        <v>1401.4608000000001</v>
      </c>
      <c r="M29" s="78">
        <v>1E-4</v>
      </c>
      <c r="N29" s="78">
        <v>9.9000000000000008E-3</v>
      </c>
      <c r="O29" s="78">
        <v>2.3999999999999998E-3</v>
      </c>
    </row>
    <row r="30" spans="2:15">
      <c r="B30" t="s">
        <v>1146</v>
      </c>
      <c r="C30" t="s">
        <v>1147</v>
      </c>
      <c r="D30" t="s">
        <v>100</v>
      </c>
      <c r="E30" t="s">
        <v>123</v>
      </c>
      <c r="F30" t="s">
        <v>420</v>
      </c>
      <c r="G30" t="s">
        <v>384</v>
      </c>
      <c r="H30" t="s">
        <v>102</v>
      </c>
      <c r="I30" s="77">
        <v>5275.1</v>
      </c>
      <c r="J30" s="77">
        <v>37170</v>
      </c>
      <c r="K30" s="77">
        <v>0</v>
      </c>
      <c r="L30" s="77">
        <v>1960.75467</v>
      </c>
      <c r="M30" s="78">
        <v>2.0000000000000001E-4</v>
      </c>
      <c r="N30" s="78">
        <v>1.38E-2</v>
      </c>
      <c r="O30" s="78">
        <v>3.3999999999999998E-3</v>
      </c>
    </row>
    <row r="31" spans="2:15">
      <c r="B31" t="s">
        <v>1148</v>
      </c>
      <c r="C31" t="s">
        <v>1149</v>
      </c>
      <c r="D31" t="s">
        <v>100</v>
      </c>
      <c r="E31" t="s">
        <v>123</v>
      </c>
      <c r="F31" t="s">
        <v>444</v>
      </c>
      <c r="G31" t="s">
        <v>384</v>
      </c>
      <c r="H31" t="s">
        <v>102</v>
      </c>
      <c r="I31" s="77">
        <v>76000.75</v>
      </c>
      <c r="J31" s="77">
        <v>1070</v>
      </c>
      <c r="K31" s="77">
        <v>0</v>
      </c>
      <c r="L31" s="77">
        <v>813.20802500000002</v>
      </c>
      <c r="M31" s="78">
        <v>1E-4</v>
      </c>
      <c r="N31" s="78">
        <v>5.7000000000000002E-3</v>
      </c>
      <c r="O31" s="78">
        <v>1.4E-3</v>
      </c>
    </row>
    <row r="32" spans="2:15">
      <c r="B32" t="s">
        <v>1150</v>
      </c>
      <c r="C32" t="s">
        <v>1151</v>
      </c>
      <c r="D32" t="s">
        <v>100</v>
      </c>
      <c r="E32" t="s">
        <v>123</v>
      </c>
      <c r="F32" t="s">
        <v>447</v>
      </c>
      <c r="G32" t="s">
        <v>384</v>
      </c>
      <c r="H32" t="s">
        <v>102</v>
      </c>
      <c r="I32" s="77">
        <v>7940.78</v>
      </c>
      <c r="J32" s="77">
        <v>28100</v>
      </c>
      <c r="K32" s="77">
        <v>0</v>
      </c>
      <c r="L32" s="77">
        <v>2231.3591799999999</v>
      </c>
      <c r="M32" s="78">
        <v>2.0000000000000001E-4</v>
      </c>
      <c r="N32" s="78">
        <v>1.5699999999999999E-2</v>
      </c>
      <c r="O32" s="78">
        <v>3.8999999999999998E-3</v>
      </c>
    </row>
    <row r="33" spans="2:15">
      <c r="B33" t="s">
        <v>1152</v>
      </c>
      <c r="C33" t="s">
        <v>1153</v>
      </c>
      <c r="D33" t="s">
        <v>100</v>
      </c>
      <c r="E33" t="s">
        <v>123</v>
      </c>
      <c r="F33" t="s">
        <v>409</v>
      </c>
      <c r="G33" t="s">
        <v>384</v>
      </c>
      <c r="H33" t="s">
        <v>102</v>
      </c>
      <c r="I33" s="77">
        <v>21200</v>
      </c>
      <c r="J33" s="77">
        <v>23780</v>
      </c>
      <c r="K33" s="77">
        <v>0</v>
      </c>
      <c r="L33" s="77">
        <v>5041.3599999999997</v>
      </c>
      <c r="M33" s="78">
        <v>2.0000000000000001E-4</v>
      </c>
      <c r="N33" s="78">
        <v>3.5499999999999997E-2</v>
      </c>
      <c r="O33" s="78">
        <v>8.8000000000000005E-3</v>
      </c>
    </row>
    <row r="34" spans="2:15">
      <c r="B34" t="s">
        <v>1154</v>
      </c>
      <c r="C34" t="s">
        <v>1155</v>
      </c>
      <c r="D34" t="s">
        <v>100</v>
      </c>
      <c r="E34" t="s">
        <v>123</v>
      </c>
      <c r="F34" t="s">
        <v>944</v>
      </c>
      <c r="G34" t="s">
        <v>1156</v>
      </c>
      <c r="H34" t="s">
        <v>102</v>
      </c>
      <c r="I34" s="77">
        <v>41400</v>
      </c>
      <c r="J34" s="77">
        <v>3815</v>
      </c>
      <c r="K34" s="77">
        <v>0</v>
      </c>
      <c r="L34" s="77">
        <v>1579.41</v>
      </c>
      <c r="M34" s="78">
        <v>0</v>
      </c>
      <c r="N34" s="78">
        <v>1.11E-2</v>
      </c>
      <c r="O34" s="78">
        <v>2.7000000000000001E-3</v>
      </c>
    </row>
    <row r="35" spans="2:15">
      <c r="B35" t="s">
        <v>1157</v>
      </c>
      <c r="C35" t="s">
        <v>1158</v>
      </c>
      <c r="D35" t="s">
        <v>100</v>
      </c>
      <c r="E35" t="s">
        <v>123</v>
      </c>
      <c r="F35" t="s">
        <v>1159</v>
      </c>
      <c r="G35" t="s">
        <v>129</v>
      </c>
      <c r="H35" t="s">
        <v>102</v>
      </c>
      <c r="I35" s="77">
        <v>7900</v>
      </c>
      <c r="J35" s="77">
        <v>72500</v>
      </c>
      <c r="K35" s="77">
        <v>0</v>
      </c>
      <c r="L35" s="77">
        <v>5727.5</v>
      </c>
      <c r="M35" s="78">
        <v>1E-4</v>
      </c>
      <c r="N35" s="78">
        <v>4.0300000000000002E-2</v>
      </c>
      <c r="O35" s="78">
        <v>0.01</v>
      </c>
    </row>
    <row r="36" spans="2:15">
      <c r="B36" t="s">
        <v>1160</v>
      </c>
      <c r="C36" t="s">
        <v>1161</v>
      </c>
      <c r="D36" t="s">
        <v>100</v>
      </c>
      <c r="E36" t="s">
        <v>123</v>
      </c>
      <c r="F36" t="s">
        <v>1162</v>
      </c>
      <c r="G36" t="s">
        <v>132</v>
      </c>
      <c r="H36" t="s">
        <v>102</v>
      </c>
      <c r="I36" s="77">
        <v>660000</v>
      </c>
      <c r="J36" s="77">
        <v>495</v>
      </c>
      <c r="K36" s="77">
        <v>0</v>
      </c>
      <c r="L36" s="77">
        <v>3267</v>
      </c>
      <c r="M36" s="78">
        <v>2.0000000000000001E-4</v>
      </c>
      <c r="N36" s="78">
        <v>2.3E-2</v>
      </c>
      <c r="O36" s="78">
        <v>5.7000000000000002E-3</v>
      </c>
    </row>
    <row r="37" spans="2:15">
      <c r="B37" s="79" t="s">
        <v>1163</v>
      </c>
      <c r="E37" s="16"/>
      <c r="F37" s="16"/>
      <c r="G37" s="16"/>
      <c r="I37" s="81">
        <v>2792889.14</v>
      </c>
      <c r="K37" s="81">
        <v>8.6882099999999998</v>
      </c>
      <c r="L37" s="81">
        <v>43001.025082120002</v>
      </c>
      <c r="N37" s="80">
        <v>0.30249999999999999</v>
      </c>
      <c r="O37" s="80">
        <v>7.4800000000000005E-2</v>
      </c>
    </row>
    <row r="38" spans="2:15">
      <c r="B38" t="s">
        <v>1164</v>
      </c>
      <c r="C38" t="s">
        <v>1165</v>
      </c>
      <c r="D38" t="s">
        <v>100</v>
      </c>
      <c r="E38" t="s">
        <v>123</v>
      </c>
      <c r="F38" t="s">
        <v>1166</v>
      </c>
      <c r="G38" t="s">
        <v>1167</v>
      </c>
      <c r="H38" t="s">
        <v>102</v>
      </c>
      <c r="I38" s="77">
        <v>32400</v>
      </c>
      <c r="J38" s="77">
        <v>5575</v>
      </c>
      <c r="K38" s="77">
        <v>0</v>
      </c>
      <c r="L38" s="77">
        <v>1806.3</v>
      </c>
      <c r="M38" s="78">
        <v>1.2999999999999999E-3</v>
      </c>
      <c r="N38" s="78">
        <v>1.2699999999999999E-2</v>
      </c>
      <c r="O38" s="78">
        <v>3.0999999999999999E-3</v>
      </c>
    </row>
    <row r="39" spans="2:15">
      <c r="B39" t="s">
        <v>1168</v>
      </c>
      <c r="C39" t="s">
        <v>1169</v>
      </c>
      <c r="D39" t="s">
        <v>100</v>
      </c>
      <c r="E39" t="s">
        <v>123</v>
      </c>
      <c r="F39" t="s">
        <v>764</v>
      </c>
      <c r="G39" t="s">
        <v>393</v>
      </c>
      <c r="H39" t="s">
        <v>102</v>
      </c>
      <c r="I39" s="77">
        <v>2944</v>
      </c>
      <c r="J39" s="77">
        <v>8280</v>
      </c>
      <c r="K39" s="77">
        <v>0</v>
      </c>
      <c r="L39" s="77">
        <v>243.76320000000001</v>
      </c>
      <c r="M39" s="78">
        <v>2.0000000000000001E-4</v>
      </c>
      <c r="N39" s="78">
        <v>1.6999999999999999E-3</v>
      </c>
      <c r="O39" s="78">
        <v>4.0000000000000002E-4</v>
      </c>
    </row>
    <row r="40" spans="2:15">
      <c r="B40" t="s">
        <v>1170</v>
      </c>
      <c r="C40" t="s">
        <v>1171</v>
      </c>
      <c r="D40" t="s">
        <v>100</v>
      </c>
      <c r="E40" t="s">
        <v>123</v>
      </c>
      <c r="F40" t="s">
        <v>906</v>
      </c>
      <c r="G40" t="s">
        <v>393</v>
      </c>
      <c r="H40" t="s">
        <v>102</v>
      </c>
      <c r="I40" s="77">
        <v>513000</v>
      </c>
      <c r="J40" s="77">
        <v>124</v>
      </c>
      <c r="K40" s="77">
        <v>0</v>
      </c>
      <c r="L40" s="77">
        <v>636.12</v>
      </c>
      <c r="M40" s="78">
        <v>2.0000000000000001E-4</v>
      </c>
      <c r="N40" s="78">
        <v>4.4999999999999997E-3</v>
      </c>
      <c r="O40" s="78">
        <v>1.1000000000000001E-3</v>
      </c>
    </row>
    <row r="41" spans="2:15">
      <c r="B41" t="s">
        <v>1172</v>
      </c>
      <c r="C41" t="s">
        <v>1173</v>
      </c>
      <c r="D41" t="s">
        <v>100</v>
      </c>
      <c r="E41" t="s">
        <v>123</v>
      </c>
      <c r="F41" t="s">
        <v>612</v>
      </c>
      <c r="G41" t="s">
        <v>393</v>
      </c>
      <c r="H41" t="s">
        <v>102</v>
      </c>
      <c r="I41" s="77">
        <v>64000</v>
      </c>
      <c r="J41" s="77">
        <v>316</v>
      </c>
      <c r="K41" s="77">
        <v>0</v>
      </c>
      <c r="L41" s="77">
        <v>202.24</v>
      </c>
      <c r="M41" s="78">
        <v>1E-4</v>
      </c>
      <c r="N41" s="78">
        <v>1.4E-3</v>
      </c>
      <c r="O41" s="78">
        <v>4.0000000000000002E-4</v>
      </c>
    </row>
    <row r="42" spans="2:15">
      <c r="B42" t="s">
        <v>1174</v>
      </c>
      <c r="C42" t="s">
        <v>1175</v>
      </c>
      <c r="D42" t="s">
        <v>100</v>
      </c>
      <c r="E42" t="s">
        <v>123</v>
      </c>
      <c r="F42" t="s">
        <v>1176</v>
      </c>
      <c r="G42" t="s">
        <v>393</v>
      </c>
      <c r="H42" t="s">
        <v>102</v>
      </c>
      <c r="I42" s="77">
        <v>1233</v>
      </c>
      <c r="J42" s="77">
        <v>29920</v>
      </c>
      <c r="K42" s="77">
        <v>8.6882099999999998</v>
      </c>
      <c r="L42" s="77">
        <v>377.60181</v>
      </c>
      <c r="M42" s="78">
        <v>1E-4</v>
      </c>
      <c r="N42" s="78">
        <v>2.7000000000000001E-3</v>
      </c>
      <c r="O42" s="78">
        <v>6.9999999999999999E-4</v>
      </c>
    </row>
    <row r="43" spans="2:15">
      <c r="B43" t="s">
        <v>1177</v>
      </c>
      <c r="C43" t="s">
        <v>1178</v>
      </c>
      <c r="D43" t="s">
        <v>100</v>
      </c>
      <c r="E43" t="s">
        <v>123</v>
      </c>
      <c r="F43" t="s">
        <v>577</v>
      </c>
      <c r="G43" t="s">
        <v>578</v>
      </c>
      <c r="H43" t="s">
        <v>102</v>
      </c>
      <c r="I43" s="77">
        <v>27000</v>
      </c>
      <c r="J43" s="77">
        <v>865.1</v>
      </c>
      <c r="K43" s="77">
        <v>0</v>
      </c>
      <c r="L43" s="77">
        <v>233.577</v>
      </c>
      <c r="M43" s="78">
        <v>2.0000000000000001E-4</v>
      </c>
      <c r="N43" s="78">
        <v>1.6000000000000001E-3</v>
      </c>
      <c r="O43" s="78">
        <v>4.0000000000000002E-4</v>
      </c>
    </row>
    <row r="44" spans="2:15">
      <c r="B44" t="s">
        <v>1179</v>
      </c>
      <c r="C44" t="s">
        <v>1180</v>
      </c>
      <c r="D44" t="s">
        <v>100</v>
      </c>
      <c r="E44" t="s">
        <v>123</v>
      </c>
      <c r="F44" t="s">
        <v>673</v>
      </c>
      <c r="G44" t="s">
        <v>674</v>
      </c>
      <c r="H44" t="s">
        <v>102</v>
      </c>
      <c r="I44" s="77">
        <v>22700.54</v>
      </c>
      <c r="J44" s="77">
        <v>5850</v>
      </c>
      <c r="K44" s="77">
        <v>0</v>
      </c>
      <c r="L44" s="77">
        <v>1327.9815900000001</v>
      </c>
      <c r="M44" s="78">
        <v>2.9999999999999997E-4</v>
      </c>
      <c r="N44" s="78">
        <v>9.2999999999999992E-3</v>
      </c>
      <c r="O44" s="78">
        <v>2.3E-3</v>
      </c>
    </row>
    <row r="45" spans="2:15">
      <c r="B45" t="s">
        <v>1181</v>
      </c>
      <c r="C45" t="s">
        <v>1182</v>
      </c>
      <c r="D45" t="s">
        <v>100</v>
      </c>
      <c r="E45" t="s">
        <v>123</v>
      </c>
      <c r="F45" t="s">
        <v>1183</v>
      </c>
      <c r="G45" t="s">
        <v>674</v>
      </c>
      <c r="H45" t="s">
        <v>102</v>
      </c>
      <c r="I45" s="77">
        <v>239000.4</v>
      </c>
      <c r="J45" s="77">
        <v>410</v>
      </c>
      <c r="K45" s="77">
        <v>0</v>
      </c>
      <c r="L45" s="77">
        <v>979.90164000000004</v>
      </c>
      <c r="M45" s="78">
        <v>2.0000000000000001E-4</v>
      </c>
      <c r="N45" s="78">
        <v>6.8999999999999999E-3</v>
      </c>
      <c r="O45" s="78">
        <v>1.6999999999999999E-3</v>
      </c>
    </row>
    <row r="46" spans="2:15">
      <c r="B46" t="s">
        <v>1184</v>
      </c>
      <c r="C46" t="s">
        <v>1185</v>
      </c>
      <c r="D46" t="s">
        <v>100</v>
      </c>
      <c r="E46" t="s">
        <v>123</v>
      </c>
      <c r="F46" t="s">
        <v>1186</v>
      </c>
      <c r="G46" t="s">
        <v>567</v>
      </c>
      <c r="H46" t="s">
        <v>102</v>
      </c>
      <c r="I46" s="77">
        <v>34800</v>
      </c>
      <c r="J46" s="77">
        <v>1488</v>
      </c>
      <c r="K46" s="77">
        <v>0</v>
      </c>
      <c r="L46" s="77">
        <v>517.82399999999996</v>
      </c>
      <c r="M46" s="78">
        <v>2.0000000000000001E-4</v>
      </c>
      <c r="N46" s="78">
        <v>3.5999999999999999E-3</v>
      </c>
      <c r="O46" s="78">
        <v>8.9999999999999998E-4</v>
      </c>
    </row>
    <row r="47" spans="2:15">
      <c r="B47" t="s">
        <v>1187</v>
      </c>
      <c r="C47" t="s">
        <v>1188</v>
      </c>
      <c r="D47" t="s">
        <v>100</v>
      </c>
      <c r="E47" t="s">
        <v>123</v>
      </c>
      <c r="F47" t="s">
        <v>703</v>
      </c>
      <c r="G47" t="s">
        <v>567</v>
      </c>
      <c r="H47" t="s">
        <v>102</v>
      </c>
      <c r="I47" s="77">
        <v>3251</v>
      </c>
      <c r="J47" s="77">
        <v>26000</v>
      </c>
      <c r="K47" s="77">
        <v>0</v>
      </c>
      <c r="L47" s="77">
        <v>845.26</v>
      </c>
      <c r="M47" s="78">
        <v>2.0000000000000001E-4</v>
      </c>
      <c r="N47" s="78">
        <v>5.8999999999999999E-3</v>
      </c>
      <c r="O47" s="78">
        <v>1.5E-3</v>
      </c>
    </row>
    <row r="48" spans="2:15">
      <c r="B48" t="s">
        <v>1189</v>
      </c>
      <c r="C48" t="s">
        <v>1190</v>
      </c>
      <c r="D48" t="s">
        <v>100</v>
      </c>
      <c r="E48" t="s">
        <v>123</v>
      </c>
      <c r="F48" t="s">
        <v>1191</v>
      </c>
      <c r="G48" t="s">
        <v>567</v>
      </c>
      <c r="H48" t="s">
        <v>102</v>
      </c>
      <c r="I48" s="77">
        <v>3650</v>
      </c>
      <c r="J48" s="77">
        <v>8105</v>
      </c>
      <c r="K48" s="77">
        <v>0</v>
      </c>
      <c r="L48" s="77">
        <v>295.83249999999998</v>
      </c>
      <c r="M48" s="78">
        <v>2.0000000000000001E-4</v>
      </c>
      <c r="N48" s="78">
        <v>2.0999999999999999E-3</v>
      </c>
      <c r="O48" s="78">
        <v>5.0000000000000001E-4</v>
      </c>
    </row>
    <row r="49" spans="2:15">
      <c r="B49" t="s">
        <v>1192</v>
      </c>
      <c r="C49" t="s">
        <v>1193</v>
      </c>
      <c r="D49" t="s">
        <v>100</v>
      </c>
      <c r="E49" t="s">
        <v>123</v>
      </c>
      <c r="F49" t="s">
        <v>1194</v>
      </c>
      <c r="G49" t="s">
        <v>343</v>
      </c>
      <c r="H49" t="s">
        <v>102</v>
      </c>
      <c r="I49" s="77">
        <v>27433</v>
      </c>
      <c r="J49" s="77">
        <v>16000</v>
      </c>
      <c r="K49" s="77">
        <v>0</v>
      </c>
      <c r="L49" s="77">
        <v>4389.28</v>
      </c>
      <c r="M49" s="78">
        <v>8.0000000000000004E-4</v>
      </c>
      <c r="N49" s="78">
        <v>3.09E-2</v>
      </c>
      <c r="O49" s="78">
        <v>7.6E-3</v>
      </c>
    </row>
    <row r="50" spans="2:15">
      <c r="B50" t="s">
        <v>1195</v>
      </c>
      <c r="C50" t="s">
        <v>1196</v>
      </c>
      <c r="D50" t="s">
        <v>100</v>
      </c>
      <c r="E50" t="s">
        <v>123</v>
      </c>
      <c r="F50" t="s">
        <v>1197</v>
      </c>
      <c r="G50" t="s">
        <v>494</v>
      </c>
      <c r="H50" t="s">
        <v>102</v>
      </c>
      <c r="I50" s="77">
        <v>12051.32</v>
      </c>
      <c r="J50" s="77">
        <v>11770</v>
      </c>
      <c r="K50" s="77">
        <v>0</v>
      </c>
      <c r="L50" s="77">
        <v>1418.440364</v>
      </c>
      <c r="M50" s="78">
        <v>2.9999999999999997E-4</v>
      </c>
      <c r="N50" s="78">
        <v>0.01</v>
      </c>
      <c r="O50" s="78">
        <v>2.5000000000000001E-3</v>
      </c>
    </row>
    <row r="51" spans="2:15">
      <c r="B51" t="s">
        <v>1198</v>
      </c>
      <c r="C51" t="s">
        <v>1199</v>
      </c>
      <c r="D51" t="s">
        <v>100</v>
      </c>
      <c r="E51" t="s">
        <v>123</v>
      </c>
      <c r="F51" t="s">
        <v>1200</v>
      </c>
      <c r="G51" t="s">
        <v>494</v>
      </c>
      <c r="H51" t="s">
        <v>102</v>
      </c>
      <c r="I51" s="77">
        <v>690</v>
      </c>
      <c r="J51" s="77">
        <v>46400</v>
      </c>
      <c r="K51" s="77">
        <v>0</v>
      </c>
      <c r="L51" s="77">
        <v>320.16000000000003</v>
      </c>
      <c r="M51" s="78">
        <v>1E-4</v>
      </c>
      <c r="N51" s="78">
        <v>2.3E-3</v>
      </c>
      <c r="O51" s="78">
        <v>5.9999999999999995E-4</v>
      </c>
    </row>
    <row r="52" spans="2:15">
      <c r="B52" t="s">
        <v>1201</v>
      </c>
      <c r="C52" t="s">
        <v>1202</v>
      </c>
      <c r="D52" t="s">
        <v>100</v>
      </c>
      <c r="E52" t="s">
        <v>123</v>
      </c>
      <c r="F52" t="s">
        <v>1203</v>
      </c>
      <c r="G52" t="s">
        <v>494</v>
      </c>
      <c r="H52" t="s">
        <v>102</v>
      </c>
      <c r="I52" s="77">
        <v>21462.080000000002</v>
      </c>
      <c r="J52" s="77">
        <v>8830</v>
      </c>
      <c r="K52" s="77">
        <v>0</v>
      </c>
      <c r="L52" s="77">
        <v>1895.101664</v>
      </c>
      <c r="M52" s="78">
        <v>4.0000000000000002E-4</v>
      </c>
      <c r="N52" s="78">
        <v>1.3299999999999999E-2</v>
      </c>
      <c r="O52" s="78">
        <v>3.3E-3</v>
      </c>
    </row>
    <row r="53" spans="2:15">
      <c r="B53" t="s">
        <v>1204</v>
      </c>
      <c r="C53" t="s">
        <v>1205</v>
      </c>
      <c r="D53" t="s">
        <v>100</v>
      </c>
      <c r="E53" t="s">
        <v>123</v>
      </c>
      <c r="F53" t="s">
        <v>895</v>
      </c>
      <c r="G53" t="s">
        <v>665</v>
      </c>
      <c r="H53" t="s">
        <v>102</v>
      </c>
      <c r="I53" s="77">
        <v>728500.16</v>
      </c>
      <c r="J53" s="77">
        <v>150.69999999999999</v>
      </c>
      <c r="K53" s="77">
        <v>0</v>
      </c>
      <c r="L53" s="77">
        <v>1097.8497411200001</v>
      </c>
      <c r="M53" s="78">
        <v>2.9999999999999997E-4</v>
      </c>
      <c r="N53" s="78">
        <v>7.7000000000000002E-3</v>
      </c>
      <c r="O53" s="78">
        <v>1.9E-3</v>
      </c>
    </row>
    <row r="54" spans="2:15">
      <c r="B54" t="s">
        <v>1206</v>
      </c>
      <c r="C54" t="s">
        <v>1207</v>
      </c>
      <c r="D54" t="s">
        <v>100</v>
      </c>
      <c r="E54" t="s">
        <v>123</v>
      </c>
      <c r="F54" t="s">
        <v>884</v>
      </c>
      <c r="G54" t="s">
        <v>885</v>
      </c>
      <c r="H54" t="s">
        <v>102</v>
      </c>
      <c r="I54" s="77">
        <v>10682</v>
      </c>
      <c r="J54" s="77">
        <v>12350</v>
      </c>
      <c r="K54" s="77">
        <v>0</v>
      </c>
      <c r="L54" s="77">
        <v>1319.2270000000001</v>
      </c>
      <c r="M54" s="78">
        <v>8.0000000000000004E-4</v>
      </c>
      <c r="N54" s="78">
        <v>9.2999999999999992E-3</v>
      </c>
      <c r="O54" s="78">
        <v>2.3E-3</v>
      </c>
    </row>
    <row r="55" spans="2:15">
      <c r="B55" t="s">
        <v>1208</v>
      </c>
      <c r="C55" t="s">
        <v>1209</v>
      </c>
      <c r="D55" t="s">
        <v>100</v>
      </c>
      <c r="E55" t="s">
        <v>123</v>
      </c>
      <c r="F55" t="s">
        <v>811</v>
      </c>
      <c r="G55" t="s">
        <v>746</v>
      </c>
      <c r="H55" t="s">
        <v>102</v>
      </c>
      <c r="I55" s="77">
        <v>4360</v>
      </c>
      <c r="J55" s="77">
        <v>6944</v>
      </c>
      <c r="K55" s="77">
        <v>0</v>
      </c>
      <c r="L55" s="77">
        <v>302.75839999999999</v>
      </c>
      <c r="M55" s="78">
        <v>2.9999999999999997E-4</v>
      </c>
      <c r="N55" s="78">
        <v>2.0999999999999999E-3</v>
      </c>
      <c r="O55" s="78">
        <v>5.0000000000000001E-4</v>
      </c>
    </row>
    <row r="56" spans="2:15">
      <c r="B56" t="s">
        <v>1210</v>
      </c>
      <c r="C56" t="s">
        <v>1211</v>
      </c>
      <c r="D56" t="s">
        <v>100</v>
      </c>
      <c r="E56" t="s">
        <v>123</v>
      </c>
      <c r="F56" t="s">
        <v>1212</v>
      </c>
      <c r="G56" t="s">
        <v>471</v>
      </c>
      <c r="H56" t="s">
        <v>102</v>
      </c>
      <c r="I56" s="77">
        <v>20990</v>
      </c>
      <c r="J56" s="77">
        <v>2333</v>
      </c>
      <c r="K56" s="77">
        <v>0</v>
      </c>
      <c r="L56" s="77">
        <v>489.69670000000002</v>
      </c>
      <c r="M56" s="78">
        <v>2.0000000000000001E-4</v>
      </c>
      <c r="N56" s="78">
        <v>3.3999999999999998E-3</v>
      </c>
      <c r="O56" s="78">
        <v>8.9999999999999998E-4</v>
      </c>
    </row>
    <row r="57" spans="2:15">
      <c r="B57" t="s">
        <v>1213</v>
      </c>
      <c r="C57" t="s">
        <v>1214</v>
      </c>
      <c r="D57" t="s">
        <v>100</v>
      </c>
      <c r="E57" t="s">
        <v>123</v>
      </c>
      <c r="F57" t="s">
        <v>758</v>
      </c>
      <c r="G57" t="s">
        <v>523</v>
      </c>
      <c r="H57" t="s">
        <v>102</v>
      </c>
      <c r="I57" s="77">
        <v>12930</v>
      </c>
      <c r="J57" s="77">
        <v>4150</v>
      </c>
      <c r="K57" s="77">
        <v>0</v>
      </c>
      <c r="L57" s="77">
        <v>536.59500000000003</v>
      </c>
      <c r="M57" s="78">
        <v>2.0000000000000001E-4</v>
      </c>
      <c r="N57" s="78">
        <v>3.8E-3</v>
      </c>
      <c r="O57" s="78">
        <v>8.9999999999999998E-4</v>
      </c>
    </row>
    <row r="58" spans="2:15">
      <c r="B58" t="s">
        <v>1215</v>
      </c>
      <c r="C58" t="s">
        <v>1216</v>
      </c>
      <c r="D58" t="s">
        <v>100</v>
      </c>
      <c r="E58" t="s">
        <v>123</v>
      </c>
      <c r="F58" t="s">
        <v>544</v>
      </c>
      <c r="G58" t="s">
        <v>523</v>
      </c>
      <c r="H58" t="s">
        <v>102</v>
      </c>
      <c r="I58" s="77">
        <v>36640.550000000003</v>
      </c>
      <c r="J58" s="77">
        <v>1210</v>
      </c>
      <c r="K58" s="77">
        <v>0</v>
      </c>
      <c r="L58" s="77">
        <v>443.35065500000002</v>
      </c>
      <c r="M58" s="78">
        <v>2.0000000000000001E-4</v>
      </c>
      <c r="N58" s="78">
        <v>3.0999999999999999E-3</v>
      </c>
      <c r="O58" s="78">
        <v>8.0000000000000004E-4</v>
      </c>
    </row>
    <row r="59" spans="2:15">
      <c r="B59" t="s">
        <v>1217</v>
      </c>
      <c r="C59" t="s">
        <v>1218</v>
      </c>
      <c r="D59" t="s">
        <v>100</v>
      </c>
      <c r="E59" t="s">
        <v>123</v>
      </c>
      <c r="F59" t="s">
        <v>1219</v>
      </c>
      <c r="G59" t="s">
        <v>523</v>
      </c>
      <c r="H59" t="s">
        <v>102</v>
      </c>
      <c r="I59" s="77">
        <v>16450.8</v>
      </c>
      <c r="J59" s="77">
        <v>5400</v>
      </c>
      <c r="K59" s="77">
        <v>0</v>
      </c>
      <c r="L59" s="77">
        <v>888.34320000000002</v>
      </c>
      <c r="M59" s="78">
        <v>2.0000000000000001E-4</v>
      </c>
      <c r="N59" s="78">
        <v>6.3E-3</v>
      </c>
      <c r="O59" s="78">
        <v>1.5E-3</v>
      </c>
    </row>
    <row r="60" spans="2:15">
      <c r="B60" t="s">
        <v>1220</v>
      </c>
      <c r="C60" t="s">
        <v>1221</v>
      </c>
      <c r="D60" t="s">
        <v>100</v>
      </c>
      <c r="E60" t="s">
        <v>123</v>
      </c>
      <c r="F60" t="s">
        <v>1222</v>
      </c>
      <c r="G60" t="s">
        <v>384</v>
      </c>
      <c r="H60" t="s">
        <v>102</v>
      </c>
      <c r="I60" s="77">
        <v>82223</v>
      </c>
      <c r="J60" s="77">
        <v>3024</v>
      </c>
      <c r="K60" s="77">
        <v>0</v>
      </c>
      <c r="L60" s="77">
        <v>2486.4235199999998</v>
      </c>
      <c r="M60" s="78">
        <v>5.0000000000000001E-4</v>
      </c>
      <c r="N60" s="78">
        <v>1.7500000000000002E-2</v>
      </c>
      <c r="O60" s="78">
        <v>4.3E-3</v>
      </c>
    </row>
    <row r="61" spans="2:15">
      <c r="B61" t="s">
        <v>1223</v>
      </c>
      <c r="C61" t="s">
        <v>1224</v>
      </c>
      <c r="D61" t="s">
        <v>100</v>
      </c>
      <c r="E61" t="s">
        <v>123</v>
      </c>
      <c r="F61" t="s">
        <v>1225</v>
      </c>
      <c r="G61" t="s">
        <v>384</v>
      </c>
      <c r="H61" t="s">
        <v>102</v>
      </c>
      <c r="I61" s="77">
        <v>2730.3</v>
      </c>
      <c r="J61" s="77">
        <v>15730</v>
      </c>
      <c r="K61" s="77">
        <v>0</v>
      </c>
      <c r="L61" s="77">
        <v>429.47618999999997</v>
      </c>
      <c r="M61" s="78">
        <v>2.0000000000000001E-4</v>
      </c>
      <c r="N61" s="78">
        <v>3.0000000000000001E-3</v>
      </c>
      <c r="O61" s="78">
        <v>6.9999999999999999E-4</v>
      </c>
    </row>
    <row r="62" spans="2:15">
      <c r="B62" t="s">
        <v>1226</v>
      </c>
      <c r="C62" t="s">
        <v>1227</v>
      </c>
      <c r="D62" t="s">
        <v>100</v>
      </c>
      <c r="E62" t="s">
        <v>123</v>
      </c>
      <c r="F62" t="s">
        <v>482</v>
      </c>
      <c r="G62" t="s">
        <v>384</v>
      </c>
      <c r="H62" t="s">
        <v>102</v>
      </c>
      <c r="I62" s="77">
        <v>37480</v>
      </c>
      <c r="J62" s="77">
        <v>8550</v>
      </c>
      <c r="K62" s="77">
        <v>0</v>
      </c>
      <c r="L62" s="77">
        <v>3204.54</v>
      </c>
      <c r="M62" s="78">
        <v>1E-3</v>
      </c>
      <c r="N62" s="78">
        <v>2.2499999999999999E-2</v>
      </c>
      <c r="O62" s="78">
        <v>5.5999999999999999E-3</v>
      </c>
    </row>
    <row r="63" spans="2:15">
      <c r="B63" t="s">
        <v>1228</v>
      </c>
      <c r="C63" t="s">
        <v>1229</v>
      </c>
      <c r="D63" t="s">
        <v>100</v>
      </c>
      <c r="E63" t="s">
        <v>123</v>
      </c>
      <c r="F63" t="s">
        <v>603</v>
      </c>
      <c r="G63" t="s">
        <v>384</v>
      </c>
      <c r="H63" t="s">
        <v>102</v>
      </c>
      <c r="I63" s="77">
        <v>317000</v>
      </c>
      <c r="J63" s="77">
        <v>169</v>
      </c>
      <c r="K63" s="77">
        <v>0</v>
      </c>
      <c r="L63" s="77">
        <v>535.73</v>
      </c>
      <c r="M63" s="78">
        <v>5.0000000000000001E-4</v>
      </c>
      <c r="N63" s="78">
        <v>3.8E-3</v>
      </c>
      <c r="O63" s="78">
        <v>8.9999999999999998E-4</v>
      </c>
    </row>
    <row r="64" spans="2:15">
      <c r="B64" t="s">
        <v>1230</v>
      </c>
      <c r="C64" t="s">
        <v>1231</v>
      </c>
      <c r="D64" t="s">
        <v>100</v>
      </c>
      <c r="E64" t="s">
        <v>123</v>
      </c>
      <c r="F64" t="s">
        <v>1232</v>
      </c>
      <c r="G64" t="s">
        <v>384</v>
      </c>
      <c r="H64" t="s">
        <v>102</v>
      </c>
      <c r="I64" s="77">
        <v>1910</v>
      </c>
      <c r="J64" s="77">
        <v>22040</v>
      </c>
      <c r="K64" s="77">
        <v>0</v>
      </c>
      <c r="L64" s="77">
        <v>420.964</v>
      </c>
      <c r="M64" s="78">
        <v>2.9999999999999997E-4</v>
      </c>
      <c r="N64" s="78">
        <v>3.0000000000000001E-3</v>
      </c>
      <c r="O64" s="78">
        <v>6.9999999999999999E-4</v>
      </c>
    </row>
    <row r="65" spans="2:15">
      <c r="B65" t="s">
        <v>1233</v>
      </c>
      <c r="C65" t="s">
        <v>1234</v>
      </c>
      <c r="D65" t="s">
        <v>100</v>
      </c>
      <c r="E65" t="s">
        <v>123</v>
      </c>
      <c r="F65" t="s">
        <v>1235</v>
      </c>
      <c r="G65" t="s">
        <v>1236</v>
      </c>
      <c r="H65" t="s">
        <v>102</v>
      </c>
      <c r="I65" s="77">
        <v>10000</v>
      </c>
      <c r="J65" s="77">
        <v>4401</v>
      </c>
      <c r="K65" s="77">
        <v>0</v>
      </c>
      <c r="L65" s="77">
        <v>440.1</v>
      </c>
      <c r="M65" s="78">
        <v>2.0000000000000001E-4</v>
      </c>
      <c r="N65" s="78">
        <v>3.0999999999999999E-3</v>
      </c>
      <c r="O65" s="78">
        <v>8.0000000000000004E-4</v>
      </c>
    </row>
    <row r="66" spans="2:15">
      <c r="B66" t="s">
        <v>1237</v>
      </c>
      <c r="C66" t="s">
        <v>1238</v>
      </c>
      <c r="D66" t="s">
        <v>100</v>
      </c>
      <c r="E66" t="s">
        <v>123</v>
      </c>
      <c r="F66" t="s">
        <v>1239</v>
      </c>
      <c r="G66" t="s">
        <v>1240</v>
      </c>
      <c r="H66" t="s">
        <v>102</v>
      </c>
      <c r="I66" s="77">
        <v>8590.36</v>
      </c>
      <c r="J66" s="77">
        <v>4109</v>
      </c>
      <c r="K66" s="77">
        <v>0</v>
      </c>
      <c r="L66" s="77">
        <v>352.97789239999997</v>
      </c>
      <c r="M66" s="78">
        <v>1E-4</v>
      </c>
      <c r="N66" s="78">
        <v>2.5000000000000001E-3</v>
      </c>
      <c r="O66" s="78">
        <v>5.9999999999999995E-4</v>
      </c>
    </row>
    <row r="67" spans="2:15">
      <c r="B67" t="s">
        <v>1241</v>
      </c>
      <c r="C67" t="s">
        <v>1242</v>
      </c>
      <c r="D67" t="s">
        <v>100</v>
      </c>
      <c r="E67" t="s">
        <v>123</v>
      </c>
      <c r="F67" t="s">
        <v>1243</v>
      </c>
      <c r="G67" t="s">
        <v>1244</v>
      </c>
      <c r="H67" t="s">
        <v>102</v>
      </c>
      <c r="I67" s="77">
        <v>360</v>
      </c>
      <c r="J67" s="77">
        <v>24060</v>
      </c>
      <c r="K67" s="77">
        <v>0</v>
      </c>
      <c r="L67" s="77">
        <v>86.616</v>
      </c>
      <c r="M67" s="78">
        <v>0</v>
      </c>
      <c r="N67" s="78">
        <v>5.9999999999999995E-4</v>
      </c>
      <c r="O67" s="78">
        <v>2.0000000000000001E-4</v>
      </c>
    </row>
    <row r="68" spans="2:15">
      <c r="B68" t="s">
        <v>1245</v>
      </c>
      <c r="C68" t="s">
        <v>1246</v>
      </c>
      <c r="D68" t="s">
        <v>100</v>
      </c>
      <c r="E68" t="s">
        <v>123</v>
      </c>
      <c r="F68" t="s">
        <v>1247</v>
      </c>
      <c r="G68" t="s">
        <v>1244</v>
      </c>
      <c r="H68" t="s">
        <v>102</v>
      </c>
      <c r="I68" s="77">
        <v>6500</v>
      </c>
      <c r="J68" s="77">
        <v>7154</v>
      </c>
      <c r="K68" s="77">
        <v>0</v>
      </c>
      <c r="L68" s="77">
        <v>465.01</v>
      </c>
      <c r="M68" s="78">
        <v>1E-4</v>
      </c>
      <c r="N68" s="78">
        <v>3.3E-3</v>
      </c>
      <c r="O68" s="78">
        <v>8.0000000000000004E-4</v>
      </c>
    </row>
    <row r="69" spans="2:15">
      <c r="B69" t="s">
        <v>1248</v>
      </c>
      <c r="C69" t="s">
        <v>1249</v>
      </c>
      <c r="D69" t="s">
        <v>100</v>
      </c>
      <c r="E69" t="s">
        <v>123</v>
      </c>
      <c r="F69" t="s">
        <v>1250</v>
      </c>
      <c r="G69" t="s">
        <v>1244</v>
      </c>
      <c r="H69" t="s">
        <v>102</v>
      </c>
      <c r="I69" s="77">
        <v>146726</v>
      </c>
      <c r="J69" s="77">
        <v>1709</v>
      </c>
      <c r="K69" s="77">
        <v>0</v>
      </c>
      <c r="L69" s="77">
        <v>2507.5473400000001</v>
      </c>
      <c r="M69" s="78">
        <v>5.0000000000000001E-4</v>
      </c>
      <c r="N69" s="78">
        <v>1.7600000000000001E-2</v>
      </c>
      <c r="O69" s="78">
        <v>4.4000000000000003E-3</v>
      </c>
    </row>
    <row r="70" spans="2:15">
      <c r="B70" t="s">
        <v>1251</v>
      </c>
      <c r="C70" t="s">
        <v>1252</v>
      </c>
      <c r="D70" t="s">
        <v>100</v>
      </c>
      <c r="E70" t="s">
        <v>123</v>
      </c>
      <c r="F70" t="s">
        <v>1253</v>
      </c>
      <c r="G70" t="s">
        <v>679</v>
      </c>
      <c r="H70" t="s">
        <v>102</v>
      </c>
      <c r="I70" s="77">
        <v>28210</v>
      </c>
      <c r="J70" s="77">
        <v>4651</v>
      </c>
      <c r="K70" s="77">
        <v>0</v>
      </c>
      <c r="L70" s="77">
        <v>1312.0471</v>
      </c>
      <c r="M70" s="78">
        <v>4.0000000000000002E-4</v>
      </c>
      <c r="N70" s="78">
        <v>9.1999999999999998E-3</v>
      </c>
      <c r="O70" s="78">
        <v>2.3E-3</v>
      </c>
    </row>
    <row r="71" spans="2:15">
      <c r="B71" t="s">
        <v>1254</v>
      </c>
      <c r="C71" t="s">
        <v>1255</v>
      </c>
      <c r="D71" t="s">
        <v>100</v>
      </c>
      <c r="E71" t="s">
        <v>123</v>
      </c>
      <c r="F71" t="s">
        <v>678</v>
      </c>
      <c r="G71" t="s">
        <v>679</v>
      </c>
      <c r="H71" t="s">
        <v>102</v>
      </c>
      <c r="I71" s="77">
        <v>21262.55</v>
      </c>
      <c r="J71" s="77">
        <v>24050</v>
      </c>
      <c r="K71" s="77">
        <v>0</v>
      </c>
      <c r="L71" s="77">
        <v>5113.6432750000004</v>
      </c>
      <c r="M71" s="78">
        <v>1.2999999999999999E-3</v>
      </c>
      <c r="N71" s="78">
        <v>3.5999999999999997E-2</v>
      </c>
      <c r="O71" s="78">
        <v>8.8999999999999999E-3</v>
      </c>
    </row>
    <row r="72" spans="2:15">
      <c r="B72" t="s">
        <v>1256</v>
      </c>
      <c r="C72" t="s">
        <v>1257</v>
      </c>
      <c r="D72" t="s">
        <v>100</v>
      </c>
      <c r="E72" t="s">
        <v>123</v>
      </c>
      <c r="F72" t="s">
        <v>1258</v>
      </c>
      <c r="G72" t="s">
        <v>375</v>
      </c>
      <c r="H72" t="s">
        <v>102</v>
      </c>
      <c r="I72" s="77">
        <v>3244</v>
      </c>
      <c r="J72" s="77">
        <v>30260</v>
      </c>
      <c r="K72" s="77">
        <v>0</v>
      </c>
      <c r="L72" s="77">
        <v>981.63440000000003</v>
      </c>
      <c r="M72" s="78">
        <v>5.0000000000000001E-4</v>
      </c>
      <c r="N72" s="78">
        <v>6.8999999999999999E-3</v>
      </c>
      <c r="O72" s="78">
        <v>1.6999999999999999E-3</v>
      </c>
    </row>
    <row r="73" spans="2:15">
      <c r="B73" t="s">
        <v>1259</v>
      </c>
      <c r="C73" t="s">
        <v>1260</v>
      </c>
      <c r="D73" t="s">
        <v>100</v>
      </c>
      <c r="E73" t="s">
        <v>123</v>
      </c>
      <c r="F73" t="s">
        <v>1261</v>
      </c>
      <c r="G73" t="s">
        <v>735</v>
      </c>
      <c r="H73" t="s">
        <v>102</v>
      </c>
      <c r="I73" s="77">
        <v>60000</v>
      </c>
      <c r="J73" s="77">
        <v>509.6</v>
      </c>
      <c r="K73" s="77">
        <v>0</v>
      </c>
      <c r="L73" s="77">
        <v>305.76</v>
      </c>
      <c r="M73" s="78">
        <v>2.9999999999999997E-4</v>
      </c>
      <c r="N73" s="78">
        <v>2.2000000000000001E-3</v>
      </c>
      <c r="O73" s="78">
        <v>5.0000000000000001E-4</v>
      </c>
    </row>
    <row r="74" spans="2:15">
      <c r="B74" t="s">
        <v>1262</v>
      </c>
      <c r="C74" t="s">
        <v>1263</v>
      </c>
      <c r="D74" t="s">
        <v>100</v>
      </c>
      <c r="E74" t="s">
        <v>123</v>
      </c>
      <c r="F74" t="s">
        <v>1264</v>
      </c>
      <c r="G74" t="s">
        <v>735</v>
      </c>
      <c r="H74" t="s">
        <v>102</v>
      </c>
      <c r="I74" s="77">
        <v>161923</v>
      </c>
      <c r="J74" s="77">
        <v>1320</v>
      </c>
      <c r="K74" s="77">
        <v>0</v>
      </c>
      <c r="L74" s="77">
        <v>2137.3836000000001</v>
      </c>
      <c r="M74" s="78">
        <v>8.0000000000000004E-4</v>
      </c>
      <c r="N74" s="78">
        <v>1.4999999999999999E-2</v>
      </c>
      <c r="O74" s="78">
        <v>3.7000000000000002E-3</v>
      </c>
    </row>
    <row r="75" spans="2:15">
      <c r="B75" t="s">
        <v>1265</v>
      </c>
      <c r="C75" t="s">
        <v>1266</v>
      </c>
      <c r="D75" t="s">
        <v>100</v>
      </c>
      <c r="E75" t="s">
        <v>123</v>
      </c>
      <c r="F75" t="s">
        <v>1267</v>
      </c>
      <c r="G75" t="s">
        <v>129</v>
      </c>
      <c r="H75" t="s">
        <v>102</v>
      </c>
      <c r="I75" s="77">
        <v>22520.11</v>
      </c>
      <c r="J75" s="77">
        <v>3514</v>
      </c>
      <c r="K75" s="77">
        <v>0</v>
      </c>
      <c r="L75" s="77">
        <v>791.3566654</v>
      </c>
      <c r="M75" s="78">
        <v>5.0000000000000001E-4</v>
      </c>
      <c r="N75" s="78">
        <v>5.5999999999999999E-3</v>
      </c>
      <c r="O75" s="78">
        <v>1.4E-3</v>
      </c>
    </row>
    <row r="76" spans="2:15">
      <c r="B76" t="s">
        <v>1268</v>
      </c>
      <c r="C76" t="s">
        <v>1269</v>
      </c>
      <c r="D76" t="s">
        <v>100</v>
      </c>
      <c r="E76" t="s">
        <v>123</v>
      </c>
      <c r="F76" t="s">
        <v>1270</v>
      </c>
      <c r="G76" t="s">
        <v>129</v>
      </c>
      <c r="H76" t="s">
        <v>102</v>
      </c>
      <c r="I76" s="77">
        <v>2690</v>
      </c>
      <c r="J76" s="77">
        <v>7011</v>
      </c>
      <c r="K76" s="77">
        <v>0</v>
      </c>
      <c r="L76" s="77">
        <v>188.5959</v>
      </c>
      <c r="M76" s="78">
        <v>1E-4</v>
      </c>
      <c r="N76" s="78">
        <v>1.2999999999999999E-3</v>
      </c>
      <c r="O76" s="78">
        <v>2.9999999999999997E-4</v>
      </c>
    </row>
    <row r="77" spans="2:15">
      <c r="B77" t="s">
        <v>1271</v>
      </c>
      <c r="C77" t="s">
        <v>1272</v>
      </c>
      <c r="D77" t="s">
        <v>100</v>
      </c>
      <c r="E77" t="s">
        <v>123</v>
      </c>
      <c r="F77" t="s">
        <v>839</v>
      </c>
      <c r="G77" t="s">
        <v>132</v>
      </c>
      <c r="H77" t="s">
        <v>102</v>
      </c>
      <c r="I77" s="77">
        <v>27600.97</v>
      </c>
      <c r="J77" s="77">
        <v>1416</v>
      </c>
      <c r="K77" s="77">
        <v>0</v>
      </c>
      <c r="L77" s="77">
        <v>390.82973520000002</v>
      </c>
      <c r="M77" s="78">
        <v>2.0000000000000001E-4</v>
      </c>
      <c r="N77" s="78">
        <v>2.7000000000000001E-3</v>
      </c>
      <c r="O77" s="78">
        <v>6.9999999999999999E-4</v>
      </c>
    </row>
    <row r="78" spans="2:15">
      <c r="B78" t="s">
        <v>1273</v>
      </c>
      <c r="C78" t="s">
        <v>1274</v>
      </c>
      <c r="D78" t="s">
        <v>100</v>
      </c>
      <c r="E78" t="s">
        <v>123</v>
      </c>
      <c r="F78" t="s">
        <v>721</v>
      </c>
      <c r="G78" t="s">
        <v>132</v>
      </c>
      <c r="H78" t="s">
        <v>102</v>
      </c>
      <c r="I78" s="77">
        <v>15750</v>
      </c>
      <c r="J78" s="77">
        <v>1798</v>
      </c>
      <c r="K78" s="77">
        <v>0</v>
      </c>
      <c r="L78" s="77">
        <v>283.185</v>
      </c>
      <c r="M78" s="78">
        <v>1E-4</v>
      </c>
      <c r="N78" s="78">
        <v>2E-3</v>
      </c>
      <c r="O78" s="78">
        <v>5.0000000000000001E-4</v>
      </c>
    </row>
    <row r="79" spans="2:15">
      <c r="B79" s="79" t="s">
        <v>1275</v>
      </c>
      <c r="E79" s="16"/>
      <c r="F79" s="16"/>
      <c r="G79" s="16"/>
      <c r="I79" s="81">
        <v>1897104.14</v>
      </c>
      <c r="K79" s="81">
        <v>0</v>
      </c>
      <c r="L79" s="81">
        <v>15207.33008555541</v>
      </c>
      <c r="N79" s="80">
        <v>0.107</v>
      </c>
      <c r="O79" s="80">
        <v>2.6499999999999999E-2</v>
      </c>
    </row>
    <row r="80" spans="2:15">
      <c r="B80" t="s">
        <v>1276</v>
      </c>
      <c r="C80" t="s">
        <v>1277</v>
      </c>
      <c r="D80" t="s">
        <v>100</v>
      </c>
      <c r="E80" t="s">
        <v>123</v>
      </c>
      <c r="F80" t="s">
        <v>1278</v>
      </c>
      <c r="G80" t="s">
        <v>1167</v>
      </c>
      <c r="H80" t="s">
        <v>102</v>
      </c>
      <c r="I80" s="77">
        <v>69640</v>
      </c>
      <c r="J80" s="77">
        <v>370</v>
      </c>
      <c r="K80" s="77">
        <v>0</v>
      </c>
      <c r="L80" s="77">
        <v>257.66800000000001</v>
      </c>
      <c r="M80" s="78">
        <v>1E-3</v>
      </c>
      <c r="N80" s="78">
        <v>1.8E-3</v>
      </c>
      <c r="O80" s="78">
        <v>4.0000000000000002E-4</v>
      </c>
    </row>
    <row r="81" spans="2:15">
      <c r="B81" t="s">
        <v>1279</v>
      </c>
      <c r="C81" t="s">
        <v>1280</v>
      </c>
      <c r="D81" t="s">
        <v>100</v>
      </c>
      <c r="E81" t="s">
        <v>123</v>
      </c>
      <c r="F81" t="s">
        <v>1281</v>
      </c>
      <c r="G81" t="s">
        <v>393</v>
      </c>
      <c r="H81" t="s">
        <v>102</v>
      </c>
      <c r="I81" s="77">
        <v>16820</v>
      </c>
      <c r="J81" s="77">
        <v>2602</v>
      </c>
      <c r="K81" s="77">
        <v>0</v>
      </c>
      <c r="L81" s="77">
        <v>437.65640000000002</v>
      </c>
      <c r="M81" s="78">
        <v>8.9999999999999998E-4</v>
      </c>
      <c r="N81" s="78">
        <v>3.0999999999999999E-3</v>
      </c>
      <c r="O81" s="78">
        <v>8.0000000000000004E-4</v>
      </c>
    </row>
    <row r="82" spans="2:15">
      <c r="B82" t="s">
        <v>1282</v>
      </c>
      <c r="C82" t="s">
        <v>1283</v>
      </c>
      <c r="D82" t="s">
        <v>100</v>
      </c>
      <c r="E82" t="s">
        <v>123</v>
      </c>
      <c r="F82" t="s">
        <v>818</v>
      </c>
      <c r="G82" t="s">
        <v>578</v>
      </c>
      <c r="H82" t="s">
        <v>102</v>
      </c>
      <c r="I82" s="77">
        <v>32664</v>
      </c>
      <c r="J82" s="77">
        <v>5400</v>
      </c>
      <c r="K82" s="77">
        <v>0</v>
      </c>
      <c r="L82" s="77">
        <v>1763.856</v>
      </c>
      <c r="M82" s="78">
        <v>2.5000000000000001E-3</v>
      </c>
      <c r="N82" s="78">
        <v>1.24E-2</v>
      </c>
      <c r="O82" s="78">
        <v>3.0999999999999999E-3</v>
      </c>
    </row>
    <row r="83" spans="2:15">
      <c r="B83" t="s">
        <v>1284</v>
      </c>
      <c r="C83" t="s">
        <v>1285</v>
      </c>
      <c r="D83" t="s">
        <v>100</v>
      </c>
      <c r="E83" t="s">
        <v>123</v>
      </c>
      <c r="F83" t="s">
        <v>836</v>
      </c>
      <c r="G83" t="s">
        <v>578</v>
      </c>
      <c r="H83" t="s">
        <v>102</v>
      </c>
      <c r="I83" s="77">
        <v>22000</v>
      </c>
      <c r="J83" s="77">
        <v>1600</v>
      </c>
      <c r="K83" s="77">
        <v>0</v>
      </c>
      <c r="L83" s="77">
        <v>352</v>
      </c>
      <c r="M83" s="78">
        <v>5.0000000000000001E-4</v>
      </c>
      <c r="N83" s="78">
        <v>2.5000000000000001E-3</v>
      </c>
      <c r="O83" s="78">
        <v>5.9999999999999995E-4</v>
      </c>
    </row>
    <row r="84" spans="2:15">
      <c r="B84" t="s">
        <v>1286</v>
      </c>
      <c r="C84" t="s">
        <v>1287</v>
      </c>
      <c r="D84" t="s">
        <v>100</v>
      </c>
      <c r="E84" t="s">
        <v>123</v>
      </c>
      <c r="F84" t="s">
        <v>1288</v>
      </c>
      <c r="G84" t="s">
        <v>674</v>
      </c>
      <c r="H84" t="s">
        <v>102</v>
      </c>
      <c r="I84" s="77">
        <v>8000</v>
      </c>
      <c r="J84" s="77">
        <v>351.9</v>
      </c>
      <c r="K84" s="77">
        <v>0</v>
      </c>
      <c r="L84" s="77">
        <v>28.152000000000001</v>
      </c>
      <c r="M84" s="78">
        <v>2.0000000000000001E-4</v>
      </c>
      <c r="N84" s="78">
        <v>2.0000000000000001E-4</v>
      </c>
      <c r="O84" s="78">
        <v>0</v>
      </c>
    </row>
    <row r="85" spans="2:15">
      <c r="B85" t="s">
        <v>1289</v>
      </c>
      <c r="C85" t="s">
        <v>1290</v>
      </c>
      <c r="D85" t="s">
        <v>100</v>
      </c>
      <c r="E85" t="s">
        <v>123</v>
      </c>
      <c r="F85" t="s">
        <v>1291</v>
      </c>
      <c r="G85" t="s">
        <v>652</v>
      </c>
      <c r="H85" t="s">
        <v>102</v>
      </c>
      <c r="I85" s="77">
        <v>9950</v>
      </c>
      <c r="J85" s="77">
        <v>1042</v>
      </c>
      <c r="K85" s="77">
        <v>0</v>
      </c>
      <c r="L85" s="77">
        <v>103.679</v>
      </c>
      <c r="M85" s="78">
        <v>2.0000000000000001E-4</v>
      </c>
      <c r="N85" s="78">
        <v>6.9999999999999999E-4</v>
      </c>
      <c r="O85" s="78">
        <v>2.0000000000000001E-4</v>
      </c>
    </row>
    <row r="86" spans="2:15">
      <c r="B86" t="s">
        <v>1292</v>
      </c>
      <c r="C86" t="s">
        <v>1293</v>
      </c>
      <c r="D86" t="s">
        <v>100</v>
      </c>
      <c r="E86" t="s">
        <v>123</v>
      </c>
      <c r="F86" t="s">
        <v>1294</v>
      </c>
      <c r="G86" t="s">
        <v>494</v>
      </c>
      <c r="H86" t="s">
        <v>102</v>
      </c>
      <c r="I86" s="77">
        <v>343500</v>
      </c>
      <c r="J86" s="77">
        <v>359.1</v>
      </c>
      <c r="K86" s="77">
        <v>0</v>
      </c>
      <c r="L86" s="77">
        <v>1233.5084999999999</v>
      </c>
      <c r="M86" s="78">
        <v>1.4E-3</v>
      </c>
      <c r="N86" s="78">
        <v>8.6999999999999994E-3</v>
      </c>
      <c r="O86" s="78">
        <v>2.0999999999999999E-3</v>
      </c>
    </row>
    <row r="87" spans="2:15">
      <c r="B87" t="s">
        <v>1295</v>
      </c>
      <c r="C87" t="s">
        <v>1296</v>
      </c>
      <c r="D87" t="s">
        <v>100</v>
      </c>
      <c r="E87" t="s">
        <v>123</v>
      </c>
      <c r="F87" t="s">
        <v>1297</v>
      </c>
      <c r="G87" t="s">
        <v>494</v>
      </c>
      <c r="H87" t="s">
        <v>102</v>
      </c>
      <c r="I87" s="77">
        <v>13880</v>
      </c>
      <c r="J87" s="77">
        <v>10290</v>
      </c>
      <c r="K87" s="77">
        <v>0</v>
      </c>
      <c r="L87" s="77">
        <v>1428.252</v>
      </c>
      <c r="M87" s="78">
        <v>1.2999999999999999E-3</v>
      </c>
      <c r="N87" s="78">
        <v>0.01</v>
      </c>
      <c r="O87" s="78">
        <v>2.5000000000000001E-3</v>
      </c>
    </row>
    <row r="88" spans="2:15">
      <c r="B88" t="s">
        <v>1298</v>
      </c>
      <c r="C88" t="s">
        <v>1299</v>
      </c>
      <c r="D88" t="s">
        <v>100</v>
      </c>
      <c r="E88" t="s">
        <v>123</v>
      </c>
      <c r="F88" t="s">
        <v>1300</v>
      </c>
      <c r="G88" t="s">
        <v>494</v>
      </c>
      <c r="H88" t="s">
        <v>102</v>
      </c>
      <c r="I88" s="77">
        <v>9120</v>
      </c>
      <c r="J88" s="77">
        <v>2536</v>
      </c>
      <c r="K88" s="77">
        <v>0</v>
      </c>
      <c r="L88" s="77">
        <v>231.28319999999999</v>
      </c>
      <c r="M88" s="78">
        <v>5.9999999999999995E-4</v>
      </c>
      <c r="N88" s="78">
        <v>1.6000000000000001E-3</v>
      </c>
      <c r="O88" s="78">
        <v>4.0000000000000002E-4</v>
      </c>
    </row>
    <row r="89" spans="2:15">
      <c r="B89" t="s">
        <v>1301</v>
      </c>
      <c r="C89" t="s">
        <v>1302</v>
      </c>
      <c r="D89" t="s">
        <v>100</v>
      </c>
      <c r="E89" t="s">
        <v>123</v>
      </c>
      <c r="F89" t="s">
        <v>1303</v>
      </c>
      <c r="G89" t="s">
        <v>1304</v>
      </c>
      <c r="H89" t="s">
        <v>102</v>
      </c>
      <c r="I89" s="77">
        <v>70397.91</v>
      </c>
      <c r="J89" s="77">
        <v>64.8</v>
      </c>
      <c r="K89" s="77">
        <v>0</v>
      </c>
      <c r="L89" s="77">
        <v>45.617845680000002</v>
      </c>
      <c r="M89" s="78">
        <v>5.0000000000000001E-4</v>
      </c>
      <c r="N89" s="78">
        <v>2.9999999999999997E-4</v>
      </c>
      <c r="O89" s="78">
        <v>1E-4</v>
      </c>
    </row>
    <row r="90" spans="2:15">
      <c r="B90" t="s">
        <v>1305</v>
      </c>
      <c r="C90" t="s">
        <v>1306</v>
      </c>
      <c r="D90" t="s">
        <v>100</v>
      </c>
      <c r="E90" t="s">
        <v>123</v>
      </c>
      <c r="F90" t="s">
        <v>1307</v>
      </c>
      <c r="G90" t="s">
        <v>1308</v>
      </c>
      <c r="H90" t="s">
        <v>102</v>
      </c>
      <c r="I90" s="77">
        <v>16400</v>
      </c>
      <c r="J90" s="77">
        <v>3731</v>
      </c>
      <c r="K90" s="77">
        <v>0</v>
      </c>
      <c r="L90" s="77">
        <v>611.88400000000001</v>
      </c>
      <c r="M90" s="78">
        <v>1.6000000000000001E-3</v>
      </c>
      <c r="N90" s="78">
        <v>4.3E-3</v>
      </c>
      <c r="O90" s="78">
        <v>1.1000000000000001E-3</v>
      </c>
    </row>
    <row r="91" spans="2:15">
      <c r="B91" t="s">
        <v>1309</v>
      </c>
      <c r="C91" t="s">
        <v>1310</v>
      </c>
      <c r="D91" t="s">
        <v>100</v>
      </c>
      <c r="E91" t="s">
        <v>123</v>
      </c>
      <c r="F91" t="s">
        <v>1307</v>
      </c>
      <c r="G91" t="s">
        <v>1308</v>
      </c>
      <c r="H91" t="s">
        <v>102</v>
      </c>
      <c r="I91" s="77">
        <v>-52480</v>
      </c>
      <c r="J91" s="77">
        <v>93.442622950819739</v>
      </c>
      <c r="K91" s="77">
        <v>0</v>
      </c>
      <c r="L91" s="77">
        <v>-49.038688524590199</v>
      </c>
      <c r="M91" s="78">
        <v>0</v>
      </c>
      <c r="N91" s="78">
        <v>-2.9999999999999997E-4</v>
      </c>
      <c r="O91" s="78">
        <v>-1E-4</v>
      </c>
    </row>
    <row r="92" spans="2:15">
      <c r="B92" t="s">
        <v>1311</v>
      </c>
      <c r="C92" t="s">
        <v>1312</v>
      </c>
      <c r="D92" t="s">
        <v>100</v>
      </c>
      <c r="E92" t="s">
        <v>123</v>
      </c>
      <c r="F92" t="s">
        <v>1313</v>
      </c>
      <c r="G92" t="s">
        <v>661</v>
      </c>
      <c r="H92" t="s">
        <v>102</v>
      </c>
      <c r="I92" s="77">
        <v>22367</v>
      </c>
      <c r="J92" s="77">
        <v>951.2</v>
      </c>
      <c r="K92" s="77">
        <v>0</v>
      </c>
      <c r="L92" s="77">
        <v>212.75490400000001</v>
      </c>
      <c r="M92" s="78">
        <v>1.5E-3</v>
      </c>
      <c r="N92" s="78">
        <v>1.5E-3</v>
      </c>
      <c r="O92" s="78">
        <v>4.0000000000000002E-4</v>
      </c>
    </row>
    <row r="93" spans="2:15">
      <c r="B93" t="s">
        <v>1314</v>
      </c>
      <c r="C93" t="s">
        <v>1315</v>
      </c>
      <c r="D93" t="s">
        <v>100</v>
      </c>
      <c r="E93" t="s">
        <v>123</v>
      </c>
      <c r="F93" t="s">
        <v>1316</v>
      </c>
      <c r="G93" t="s">
        <v>661</v>
      </c>
      <c r="H93" t="s">
        <v>102</v>
      </c>
      <c r="I93" s="77">
        <v>10710</v>
      </c>
      <c r="J93" s="77">
        <v>1492</v>
      </c>
      <c r="K93" s="77">
        <v>0</v>
      </c>
      <c r="L93" s="77">
        <v>159.79320000000001</v>
      </c>
      <c r="M93" s="78">
        <v>4.0000000000000002E-4</v>
      </c>
      <c r="N93" s="78">
        <v>1.1000000000000001E-3</v>
      </c>
      <c r="O93" s="78">
        <v>2.9999999999999997E-4</v>
      </c>
    </row>
    <row r="94" spans="2:15">
      <c r="B94" t="s">
        <v>1317</v>
      </c>
      <c r="C94" t="s">
        <v>1318</v>
      </c>
      <c r="D94" t="s">
        <v>100</v>
      </c>
      <c r="E94" t="s">
        <v>123</v>
      </c>
      <c r="F94" t="s">
        <v>1319</v>
      </c>
      <c r="G94" t="s">
        <v>661</v>
      </c>
      <c r="H94" t="s">
        <v>102</v>
      </c>
      <c r="I94" s="77">
        <v>4500</v>
      </c>
      <c r="J94" s="77">
        <v>3813</v>
      </c>
      <c r="K94" s="77">
        <v>0</v>
      </c>
      <c r="L94" s="77">
        <v>171.58500000000001</v>
      </c>
      <c r="M94" s="78">
        <v>2.0000000000000001E-4</v>
      </c>
      <c r="N94" s="78">
        <v>1.1999999999999999E-3</v>
      </c>
      <c r="O94" s="78">
        <v>2.9999999999999997E-4</v>
      </c>
    </row>
    <row r="95" spans="2:15">
      <c r="B95" t="s">
        <v>1320</v>
      </c>
      <c r="C95" t="s">
        <v>1321</v>
      </c>
      <c r="D95" t="s">
        <v>100</v>
      </c>
      <c r="E95" t="s">
        <v>123</v>
      </c>
      <c r="F95" t="s">
        <v>1322</v>
      </c>
      <c r="G95" t="s">
        <v>661</v>
      </c>
      <c r="H95" t="s">
        <v>102</v>
      </c>
      <c r="I95" s="77">
        <v>105500</v>
      </c>
      <c r="J95" s="77">
        <v>311.2</v>
      </c>
      <c r="K95" s="77">
        <v>0</v>
      </c>
      <c r="L95" s="77">
        <v>328.31599999999997</v>
      </c>
      <c r="M95" s="78">
        <v>1.1999999999999999E-3</v>
      </c>
      <c r="N95" s="78">
        <v>2.3E-3</v>
      </c>
      <c r="O95" s="78">
        <v>5.9999999999999995E-4</v>
      </c>
    </row>
    <row r="96" spans="2:15">
      <c r="B96" t="s">
        <v>1323</v>
      </c>
      <c r="C96" t="s">
        <v>1324</v>
      </c>
      <c r="D96" t="s">
        <v>100</v>
      </c>
      <c r="E96" t="s">
        <v>123</v>
      </c>
      <c r="F96" t="s">
        <v>1325</v>
      </c>
      <c r="G96" t="s">
        <v>661</v>
      </c>
      <c r="H96" t="s">
        <v>102</v>
      </c>
      <c r="I96" s="77">
        <v>17200</v>
      </c>
      <c r="J96" s="77">
        <v>1035</v>
      </c>
      <c r="K96" s="77">
        <v>0</v>
      </c>
      <c r="L96" s="77">
        <v>178.02</v>
      </c>
      <c r="M96" s="78">
        <v>1E-3</v>
      </c>
      <c r="N96" s="78">
        <v>1.2999999999999999E-3</v>
      </c>
      <c r="O96" s="78">
        <v>2.9999999999999997E-4</v>
      </c>
    </row>
    <row r="97" spans="2:15">
      <c r="B97" t="s">
        <v>1326</v>
      </c>
      <c r="C97" t="s">
        <v>1327</v>
      </c>
      <c r="D97" t="s">
        <v>100</v>
      </c>
      <c r="E97" t="s">
        <v>123</v>
      </c>
      <c r="F97" t="s">
        <v>1328</v>
      </c>
      <c r="G97" t="s">
        <v>657</v>
      </c>
      <c r="H97" t="s">
        <v>102</v>
      </c>
      <c r="I97" s="77">
        <v>850</v>
      </c>
      <c r="J97" s="77">
        <v>1451</v>
      </c>
      <c r="K97" s="77">
        <v>0</v>
      </c>
      <c r="L97" s="77">
        <v>12.333500000000001</v>
      </c>
      <c r="M97" s="78">
        <v>1E-4</v>
      </c>
      <c r="N97" s="78">
        <v>1E-4</v>
      </c>
      <c r="O97" s="78">
        <v>0</v>
      </c>
    </row>
    <row r="98" spans="2:15">
      <c r="B98" t="s">
        <v>1329</v>
      </c>
      <c r="C98" t="s">
        <v>1330</v>
      </c>
      <c r="D98" t="s">
        <v>100</v>
      </c>
      <c r="E98" t="s">
        <v>123</v>
      </c>
      <c r="F98" t="s">
        <v>1331</v>
      </c>
      <c r="G98" t="s">
        <v>657</v>
      </c>
      <c r="H98" t="s">
        <v>102</v>
      </c>
      <c r="I98" s="77">
        <v>3922</v>
      </c>
      <c r="J98" s="77">
        <v>14000</v>
      </c>
      <c r="K98" s="77">
        <v>0</v>
      </c>
      <c r="L98" s="77">
        <v>549.08000000000004</v>
      </c>
      <c r="M98" s="78">
        <v>1.1999999999999999E-3</v>
      </c>
      <c r="N98" s="78">
        <v>3.8999999999999998E-3</v>
      </c>
      <c r="O98" s="78">
        <v>1E-3</v>
      </c>
    </row>
    <row r="99" spans="2:15">
      <c r="B99" t="s">
        <v>1332</v>
      </c>
      <c r="C99" t="s">
        <v>1333</v>
      </c>
      <c r="D99" t="s">
        <v>100</v>
      </c>
      <c r="E99" t="s">
        <v>123</v>
      </c>
      <c r="F99" t="s">
        <v>1334</v>
      </c>
      <c r="G99" t="s">
        <v>657</v>
      </c>
      <c r="H99" t="s">
        <v>102</v>
      </c>
      <c r="I99" s="77">
        <v>1906</v>
      </c>
      <c r="J99" s="77">
        <v>5692</v>
      </c>
      <c r="K99" s="77">
        <v>0</v>
      </c>
      <c r="L99" s="77">
        <v>108.48952</v>
      </c>
      <c r="M99" s="78">
        <v>5.0000000000000001E-4</v>
      </c>
      <c r="N99" s="78">
        <v>8.0000000000000004E-4</v>
      </c>
      <c r="O99" s="78">
        <v>2.0000000000000001E-4</v>
      </c>
    </row>
    <row r="100" spans="2:15">
      <c r="B100" t="s">
        <v>1335</v>
      </c>
      <c r="C100" t="s">
        <v>1336</v>
      </c>
      <c r="D100" t="s">
        <v>100</v>
      </c>
      <c r="E100" t="s">
        <v>123</v>
      </c>
      <c r="F100" t="s">
        <v>1337</v>
      </c>
      <c r="G100" t="s">
        <v>657</v>
      </c>
      <c r="H100" t="s">
        <v>102</v>
      </c>
      <c r="I100" s="77">
        <v>1590.14</v>
      </c>
      <c r="J100" s="77">
        <v>6480</v>
      </c>
      <c r="K100" s="77">
        <v>0</v>
      </c>
      <c r="L100" s="77">
        <v>103.041072</v>
      </c>
      <c r="M100" s="78">
        <v>1E-4</v>
      </c>
      <c r="N100" s="78">
        <v>6.9999999999999999E-4</v>
      </c>
      <c r="O100" s="78">
        <v>2.0000000000000001E-4</v>
      </c>
    </row>
    <row r="101" spans="2:15">
      <c r="B101" t="s">
        <v>1338</v>
      </c>
      <c r="C101" t="s">
        <v>1339</v>
      </c>
      <c r="D101" t="s">
        <v>100</v>
      </c>
      <c r="E101" t="s">
        <v>123</v>
      </c>
      <c r="F101" t="s">
        <v>1340</v>
      </c>
      <c r="G101" t="s">
        <v>657</v>
      </c>
      <c r="H101" t="s">
        <v>102</v>
      </c>
      <c r="I101" s="77">
        <v>80950</v>
      </c>
      <c r="J101" s="77">
        <v>1411</v>
      </c>
      <c r="K101" s="77">
        <v>0</v>
      </c>
      <c r="L101" s="77">
        <v>1142.2045000000001</v>
      </c>
      <c r="M101" s="78">
        <v>8.0000000000000004E-4</v>
      </c>
      <c r="N101" s="78">
        <v>8.0000000000000002E-3</v>
      </c>
      <c r="O101" s="78">
        <v>2E-3</v>
      </c>
    </row>
    <row r="102" spans="2:15">
      <c r="B102" t="s">
        <v>1341</v>
      </c>
      <c r="C102" t="s">
        <v>1342</v>
      </c>
      <c r="D102" t="s">
        <v>100</v>
      </c>
      <c r="E102" t="s">
        <v>123</v>
      </c>
      <c r="F102" t="s">
        <v>1343</v>
      </c>
      <c r="G102" t="s">
        <v>1344</v>
      </c>
      <c r="H102" t="s">
        <v>102</v>
      </c>
      <c r="I102" s="77">
        <v>21750</v>
      </c>
      <c r="J102" s="77">
        <v>1372</v>
      </c>
      <c r="K102" s="77">
        <v>0</v>
      </c>
      <c r="L102" s="77">
        <v>298.41000000000003</v>
      </c>
      <c r="M102" s="78">
        <v>5.9999999999999995E-4</v>
      </c>
      <c r="N102" s="78">
        <v>2.0999999999999999E-3</v>
      </c>
      <c r="O102" s="78">
        <v>5.0000000000000001E-4</v>
      </c>
    </row>
    <row r="103" spans="2:15">
      <c r="B103" t="s">
        <v>1345</v>
      </c>
      <c r="C103" t="s">
        <v>1346</v>
      </c>
      <c r="D103" t="s">
        <v>100</v>
      </c>
      <c r="E103" t="s">
        <v>123</v>
      </c>
      <c r="F103" t="s">
        <v>1347</v>
      </c>
      <c r="G103" t="s">
        <v>1344</v>
      </c>
      <c r="H103" t="s">
        <v>102</v>
      </c>
      <c r="I103" s="77">
        <v>29615</v>
      </c>
      <c r="J103" s="77">
        <v>710.8</v>
      </c>
      <c r="K103" s="77">
        <v>0</v>
      </c>
      <c r="L103" s="77">
        <v>210.50342000000001</v>
      </c>
      <c r="M103" s="78">
        <v>5.9999999999999995E-4</v>
      </c>
      <c r="N103" s="78">
        <v>1.5E-3</v>
      </c>
      <c r="O103" s="78">
        <v>4.0000000000000002E-4</v>
      </c>
    </row>
    <row r="104" spans="2:15">
      <c r="B104" t="s">
        <v>1348</v>
      </c>
      <c r="C104" t="s">
        <v>1349</v>
      </c>
      <c r="D104" t="s">
        <v>100</v>
      </c>
      <c r="E104" t="s">
        <v>123</v>
      </c>
      <c r="F104" t="s">
        <v>1350</v>
      </c>
      <c r="G104" t="s">
        <v>746</v>
      </c>
      <c r="H104" t="s">
        <v>102</v>
      </c>
      <c r="I104" s="77">
        <v>5300</v>
      </c>
      <c r="J104" s="77">
        <v>7000</v>
      </c>
      <c r="K104" s="77">
        <v>0</v>
      </c>
      <c r="L104" s="77">
        <v>371</v>
      </c>
      <c r="M104" s="78">
        <v>1E-4</v>
      </c>
      <c r="N104" s="78">
        <v>2.5999999999999999E-3</v>
      </c>
      <c r="O104" s="78">
        <v>5.9999999999999995E-4</v>
      </c>
    </row>
    <row r="105" spans="2:15">
      <c r="B105" t="s">
        <v>1351</v>
      </c>
      <c r="C105" t="s">
        <v>1352</v>
      </c>
      <c r="D105" t="s">
        <v>100</v>
      </c>
      <c r="E105" t="s">
        <v>123</v>
      </c>
      <c r="F105" t="s">
        <v>1353</v>
      </c>
      <c r="G105" t="s">
        <v>471</v>
      </c>
      <c r="H105" t="s">
        <v>102</v>
      </c>
      <c r="I105" s="77">
        <v>572.47</v>
      </c>
      <c r="J105" s="77">
        <v>42370</v>
      </c>
      <c r="K105" s="77">
        <v>0</v>
      </c>
      <c r="L105" s="77">
        <v>242.55553900000001</v>
      </c>
      <c r="M105" s="78">
        <v>5.0000000000000001E-4</v>
      </c>
      <c r="N105" s="78">
        <v>1.6999999999999999E-3</v>
      </c>
      <c r="O105" s="78">
        <v>4.0000000000000002E-4</v>
      </c>
    </row>
    <row r="106" spans="2:15">
      <c r="B106" t="s">
        <v>1354</v>
      </c>
      <c r="C106" t="s">
        <v>1355</v>
      </c>
      <c r="D106" t="s">
        <v>100</v>
      </c>
      <c r="E106" t="s">
        <v>123</v>
      </c>
      <c r="F106" t="s">
        <v>1356</v>
      </c>
      <c r="G106" t="s">
        <v>471</v>
      </c>
      <c r="H106" t="s">
        <v>102</v>
      </c>
      <c r="I106" s="77">
        <v>14400</v>
      </c>
      <c r="J106" s="77">
        <v>2990</v>
      </c>
      <c r="K106" s="77">
        <v>0</v>
      </c>
      <c r="L106" s="77">
        <v>430.56</v>
      </c>
      <c r="M106" s="78">
        <v>5.0000000000000001E-4</v>
      </c>
      <c r="N106" s="78">
        <v>3.0000000000000001E-3</v>
      </c>
      <c r="O106" s="78">
        <v>6.9999999999999999E-4</v>
      </c>
    </row>
    <row r="107" spans="2:15">
      <c r="B107" t="s">
        <v>1357</v>
      </c>
      <c r="C107" t="s">
        <v>1358</v>
      </c>
      <c r="D107" t="s">
        <v>100</v>
      </c>
      <c r="E107" t="s">
        <v>123</v>
      </c>
      <c r="F107" t="s">
        <v>1359</v>
      </c>
      <c r="G107" t="s">
        <v>471</v>
      </c>
      <c r="H107" t="s">
        <v>102</v>
      </c>
      <c r="I107" s="77">
        <v>6200</v>
      </c>
      <c r="J107" s="77">
        <v>4870</v>
      </c>
      <c r="K107" s="77">
        <v>0</v>
      </c>
      <c r="L107" s="77">
        <v>301.94</v>
      </c>
      <c r="M107" s="78">
        <v>2.9999999999999997E-4</v>
      </c>
      <c r="N107" s="78">
        <v>2.0999999999999999E-3</v>
      </c>
      <c r="O107" s="78">
        <v>5.0000000000000001E-4</v>
      </c>
    </row>
    <row r="108" spans="2:15">
      <c r="B108" t="s">
        <v>1360</v>
      </c>
      <c r="C108" t="s">
        <v>1361</v>
      </c>
      <c r="D108" t="s">
        <v>100</v>
      </c>
      <c r="E108" t="s">
        <v>123</v>
      </c>
      <c r="F108" t="s">
        <v>1362</v>
      </c>
      <c r="G108" t="s">
        <v>848</v>
      </c>
      <c r="H108" t="s">
        <v>102</v>
      </c>
      <c r="I108" s="77">
        <v>3500.84</v>
      </c>
      <c r="J108" s="77">
        <v>11590</v>
      </c>
      <c r="K108" s="77">
        <v>0</v>
      </c>
      <c r="L108" s="77">
        <v>405.74735600000002</v>
      </c>
      <c r="M108" s="78">
        <v>4.0000000000000002E-4</v>
      </c>
      <c r="N108" s="78">
        <v>2.8999999999999998E-3</v>
      </c>
      <c r="O108" s="78">
        <v>6.9999999999999999E-4</v>
      </c>
    </row>
    <row r="109" spans="2:15">
      <c r="B109" t="s">
        <v>1363</v>
      </c>
      <c r="C109" t="s">
        <v>1364</v>
      </c>
      <c r="D109" t="s">
        <v>100</v>
      </c>
      <c r="E109" t="s">
        <v>123</v>
      </c>
      <c r="F109" t="s">
        <v>1365</v>
      </c>
      <c r="G109" t="s">
        <v>848</v>
      </c>
      <c r="H109" t="s">
        <v>102</v>
      </c>
      <c r="I109" s="77">
        <v>1358</v>
      </c>
      <c r="J109" s="77">
        <v>19800</v>
      </c>
      <c r="K109" s="77">
        <v>0</v>
      </c>
      <c r="L109" s="77">
        <v>268.88400000000001</v>
      </c>
      <c r="M109" s="78">
        <v>5.0000000000000001E-4</v>
      </c>
      <c r="N109" s="78">
        <v>1.9E-3</v>
      </c>
      <c r="O109" s="78">
        <v>5.0000000000000001E-4</v>
      </c>
    </row>
    <row r="110" spans="2:15">
      <c r="B110" t="s">
        <v>1366</v>
      </c>
      <c r="C110" t="s">
        <v>1367</v>
      </c>
      <c r="D110" t="s">
        <v>100</v>
      </c>
      <c r="E110" t="s">
        <v>123</v>
      </c>
      <c r="F110" t="s">
        <v>522</v>
      </c>
      <c r="G110" t="s">
        <v>523</v>
      </c>
      <c r="H110" t="s">
        <v>102</v>
      </c>
      <c r="I110" s="77">
        <v>15350</v>
      </c>
      <c r="J110" s="77">
        <v>512</v>
      </c>
      <c r="K110" s="77">
        <v>0</v>
      </c>
      <c r="L110" s="77">
        <v>78.591999999999999</v>
      </c>
      <c r="M110" s="78">
        <v>1E-4</v>
      </c>
      <c r="N110" s="78">
        <v>5.9999999999999995E-4</v>
      </c>
      <c r="O110" s="78">
        <v>1E-4</v>
      </c>
    </row>
    <row r="111" spans="2:15">
      <c r="B111" t="s">
        <v>1368</v>
      </c>
      <c r="C111" t="s">
        <v>1369</v>
      </c>
      <c r="D111" t="s">
        <v>100</v>
      </c>
      <c r="E111" t="s">
        <v>123</v>
      </c>
      <c r="F111" t="s">
        <v>574</v>
      </c>
      <c r="G111" t="s">
        <v>384</v>
      </c>
      <c r="H111" t="s">
        <v>102</v>
      </c>
      <c r="I111" s="77">
        <v>80000</v>
      </c>
      <c r="J111" s="77">
        <v>254.5</v>
      </c>
      <c r="K111" s="77">
        <v>0</v>
      </c>
      <c r="L111" s="77">
        <v>203.6</v>
      </c>
      <c r="M111" s="78">
        <v>2.9999999999999997E-4</v>
      </c>
      <c r="N111" s="78">
        <v>1.4E-3</v>
      </c>
      <c r="O111" s="78">
        <v>4.0000000000000002E-4</v>
      </c>
    </row>
    <row r="112" spans="2:15">
      <c r="B112" t="s">
        <v>1370</v>
      </c>
      <c r="C112" t="s">
        <v>1371</v>
      </c>
      <c r="D112" t="s">
        <v>100</v>
      </c>
      <c r="E112" t="s">
        <v>123</v>
      </c>
      <c r="F112" t="s">
        <v>1372</v>
      </c>
      <c r="G112" t="s">
        <v>1373</v>
      </c>
      <c r="H112" t="s">
        <v>102</v>
      </c>
      <c r="I112" s="77">
        <v>236000</v>
      </c>
      <c r="J112" s="77">
        <v>160.30000000000001</v>
      </c>
      <c r="K112" s="77">
        <v>0</v>
      </c>
      <c r="L112" s="77">
        <v>378.30799999999999</v>
      </c>
      <c r="M112" s="78">
        <v>8.0000000000000004E-4</v>
      </c>
      <c r="N112" s="78">
        <v>2.7000000000000001E-3</v>
      </c>
      <c r="O112" s="78">
        <v>6.9999999999999999E-4</v>
      </c>
    </row>
    <row r="113" spans="2:15">
      <c r="B113" t="s">
        <v>1374</v>
      </c>
      <c r="C113" t="s">
        <v>1375</v>
      </c>
      <c r="D113" t="s">
        <v>100</v>
      </c>
      <c r="E113" t="s">
        <v>123</v>
      </c>
      <c r="F113" t="s">
        <v>1376</v>
      </c>
      <c r="G113" t="s">
        <v>1373</v>
      </c>
      <c r="H113" t="s">
        <v>102</v>
      </c>
      <c r="I113" s="77">
        <v>3650</v>
      </c>
      <c r="J113" s="77">
        <v>1080</v>
      </c>
      <c r="K113" s="77">
        <v>0</v>
      </c>
      <c r="L113" s="77">
        <v>39.42</v>
      </c>
      <c r="M113" s="78">
        <v>4.0000000000000002E-4</v>
      </c>
      <c r="N113" s="78">
        <v>2.9999999999999997E-4</v>
      </c>
      <c r="O113" s="78">
        <v>1E-4</v>
      </c>
    </row>
    <row r="114" spans="2:15">
      <c r="B114" t="s">
        <v>1377</v>
      </c>
      <c r="C114" t="s">
        <v>1378</v>
      </c>
      <c r="D114" t="s">
        <v>100</v>
      </c>
      <c r="E114" t="s">
        <v>123</v>
      </c>
      <c r="F114" t="s">
        <v>1379</v>
      </c>
      <c r="G114" t="s">
        <v>1373</v>
      </c>
      <c r="H114" t="s">
        <v>102</v>
      </c>
      <c r="I114" s="77">
        <v>38800</v>
      </c>
      <c r="J114" s="77">
        <v>380.5</v>
      </c>
      <c r="K114" s="77">
        <v>0</v>
      </c>
      <c r="L114" s="77">
        <v>147.63399999999999</v>
      </c>
      <c r="M114" s="78">
        <v>5.9999999999999995E-4</v>
      </c>
      <c r="N114" s="78">
        <v>1E-3</v>
      </c>
      <c r="O114" s="78">
        <v>2.9999999999999997E-4</v>
      </c>
    </row>
    <row r="115" spans="2:15">
      <c r="B115" t="s">
        <v>1380</v>
      </c>
      <c r="C115" t="s">
        <v>1381</v>
      </c>
      <c r="D115" t="s">
        <v>100</v>
      </c>
      <c r="E115" t="s">
        <v>123</v>
      </c>
      <c r="F115" t="s">
        <v>1382</v>
      </c>
      <c r="G115" t="s">
        <v>125</v>
      </c>
      <c r="H115" t="s">
        <v>102</v>
      </c>
      <c r="I115" s="77">
        <v>106500</v>
      </c>
      <c r="J115" s="77">
        <v>130.1</v>
      </c>
      <c r="K115" s="77">
        <v>0</v>
      </c>
      <c r="L115" s="77">
        <v>138.5565</v>
      </c>
      <c r="M115" s="78">
        <v>1E-3</v>
      </c>
      <c r="N115" s="78">
        <v>1E-3</v>
      </c>
      <c r="O115" s="78">
        <v>2.0000000000000001E-4</v>
      </c>
    </row>
    <row r="116" spans="2:15">
      <c r="B116" t="s">
        <v>1383</v>
      </c>
      <c r="C116" t="s">
        <v>1384</v>
      </c>
      <c r="D116" t="s">
        <v>100</v>
      </c>
      <c r="E116" t="s">
        <v>123</v>
      </c>
      <c r="F116" t="s">
        <v>1385</v>
      </c>
      <c r="G116" t="s">
        <v>125</v>
      </c>
      <c r="H116" t="s">
        <v>102</v>
      </c>
      <c r="I116" s="77">
        <v>84800</v>
      </c>
      <c r="J116" s="77">
        <v>460.1</v>
      </c>
      <c r="K116" s="77">
        <v>0</v>
      </c>
      <c r="L116" s="77">
        <v>390.16480000000001</v>
      </c>
      <c r="M116" s="78">
        <v>1.1000000000000001E-3</v>
      </c>
      <c r="N116" s="78">
        <v>2.7000000000000001E-3</v>
      </c>
      <c r="O116" s="78">
        <v>6.9999999999999999E-4</v>
      </c>
    </row>
    <row r="117" spans="2:15">
      <c r="B117" t="s">
        <v>1386</v>
      </c>
      <c r="C117" t="s">
        <v>1387</v>
      </c>
      <c r="D117" t="s">
        <v>100</v>
      </c>
      <c r="E117" t="s">
        <v>123</v>
      </c>
      <c r="F117" t="s">
        <v>1388</v>
      </c>
      <c r="G117" t="s">
        <v>1240</v>
      </c>
      <c r="H117" t="s">
        <v>102</v>
      </c>
      <c r="I117" s="77">
        <v>17530</v>
      </c>
      <c r="J117" s="77">
        <v>43.6</v>
      </c>
      <c r="K117" s="77">
        <v>0</v>
      </c>
      <c r="L117" s="77">
        <v>7.6430800000000003</v>
      </c>
      <c r="M117" s="78">
        <v>4.0000000000000002E-4</v>
      </c>
      <c r="N117" s="78">
        <v>1E-4</v>
      </c>
      <c r="O117" s="78">
        <v>0</v>
      </c>
    </row>
    <row r="118" spans="2:15">
      <c r="B118" t="s">
        <v>1389</v>
      </c>
      <c r="C118" t="s">
        <v>1390</v>
      </c>
      <c r="D118" t="s">
        <v>100</v>
      </c>
      <c r="E118" t="s">
        <v>123</v>
      </c>
      <c r="F118" t="s">
        <v>1391</v>
      </c>
      <c r="G118" t="s">
        <v>1240</v>
      </c>
      <c r="H118" t="s">
        <v>102</v>
      </c>
      <c r="I118" s="77">
        <v>13490</v>
      </c>
      <c r="J118" s="77">
        <v>108.4</v>
      </c>
      <c r="K118" s="77">
        <v>0</v>
      </c>
      <c r="L118" s="77">
        <v>14.62316</v>
      </c>
      <c r="M118" s="78">
        <v>6.9999999999999999E-4</v>
      </c>
      <c r="N118" s="78">
        <v>1E-4</v>
      </c>
      <c r="O118" s="78">
        <v>0</v>
      </c>
    </row>
    <row r="119" spans="2:15">
      <c r="B119" t="s">
        <v>1392</v>
      </c>
      <c r="C119" t="s">
        <v>1393</v>
      </c>
      <c r="D119" t="s">
        <v>100</v>
      </c>
      <c r="E119" t="s">
        <v>123</v>
      </c>
      <c r="F119" t="s">
        <v>1394</v>
      </c>
      <c r="G119" t="s">
        <v>1244</v>
      </c>
      <c r="H119" t="s">
        <v>102</v>
      </c>
      <c r="I119" s="77">
        <v>11790</v>
      </c>
      <c r="J119" s="77">
        <v>3555</v>
      </c>
      <c r="K119" s="77">
        <v>0</v>
      </c>
      <c r="L119" s="77">
        <v>419.1345</v>
      </c>
      <c r="M119" s="78">
        <v>8.0000000000000004E-4</v>
      </c>
      <c r="N119" s="78">
        <v>2.8999999999999998E-3</v>
      </c>
      <c r="O119" s="78">
        <v>6.9999999999999999E-4</v>
      </c>
    </row>
    <row r="120" spans="2:15">
      <c r="B120" t="s">
        <v>1395</v>
      </c>
      <c r="C120" t="s">
        <v>1396</v>
      </c>
      <c r="D120" t="s">
        <v>100</v>
      </c>
      <c r="E120" t="s">
        <v>123</v>
      </c>
      <c r="F120" t="s">
        <v>1397</v>
      </c>
      <c r="G120" t="s">
        <v>679</v>
      </c>
      <c r="H120" t="s">
        <v>102</v>
      </c>
      <c r="I120" s="77">
        <v>910</v>
      </c>
      <c r="J120" s="77">
        <v>25380</v>
      </c>
      <c r="K120" s="77">
        <v>0</v>
      </c>
      <c r="L120" s="77">
        <v>230.958</v>
      </c>
      <c r="M120" s="78">
        <v>2.0000000000000001E-4</v>
      </c>
      <c r="N120" s="78">
        <v>1.6000000000000001E-3</v>
      </c>
      <c r="O120" s="78">
        <v>4.0000000000000002E-4</v>
      </c>
    </row>
    <row r="121" spans="2:15">
      <c r="B121" t="s">
        <v>1398</v>
      </c>
      <c r="C121" t="s">
        <v>1399</v>
      </c>
      <c r="D121" t="s">
        <v>100</v>
      </c>
      <c r="E121" t="s">
        <v>123</v>
      </c>
      <c r="F121" t="s">
        <v>1400</v>
      </c>
      <c r="G121" t="s">
        <v>375</v>
      </c>
      <c r="H121" t="s">
        <v>102</v>
      </c>
      <c r="I121" s="77">
        <v>101730.78</v>
      </c>
      <c r="J121" s="77">
        <v>433</v>
      </c>
      <c r="K121" s="77">
        <v>0</v>
      </c>
      <c r="L121" s="77">
        <v>440.49427739999999</v>
      </c>
      <c r="M121" s="78">
        <v>1.8E-3</v>
      </c>
      <c r="N121" s="78">
        <v>3.0999999999999999E-3</v>
      </c>
      <c r="O121" s="78">
        <v>8.0000000000000004E-4</v>
      </c>
    </row>
    <row r="122" spans="2:15">
      <c r="B122" t="s">
        <v>1401</v>
      </c>
      <c r="C122" t="s">
        <v>1402</v>
      </c>
      <c r="D122" t="s">
        <v>100</v>
      </c>
      <c r="E122" t="s">
        <v>123</v>
      </c>
      <c r="F122" t="s">
        <v>750</v>
      </c>
      <c r="G122" t="s">
        <v>375</v>
      </c>
      <c r="H122" t="s">
        <v>102</v>
      </c>
      <c r="I122" s="77">
        <v>16300</v>
      </c>
      <c r="J122" s="77">
        <v>1999</v>
      </c>
      <c r="K122" s="77">
        <v>0</v>
      </c>
      <c r="L122" s="77">
        <v>325.83699999999999</v>
      </c>
      <c r="M122" s="78">
        <v>1E-3</v>
      </c>
      <c r="N122" s="78">
        <v>2.3E-3</v>
      </c>
      <c r="O122" s="78">
        <v>5.9999999999999995E-4</v>
      </c>
    </row>
    <row r="123" spans="2:15">
      <c r="B123" t="s">
        <v>1403</v>
      </c>
      <c r="C123" t="s">
        <v>1404</v>
      </c>
      <c r="D123" t="s">
        <v>100</v>
      </c>
      <c r="E123" t="s">
        <v>123</v>
      </c>
      <c r="F123" t="s">
        <v>1405</v>
      </c>
      <c r="G123" t="s">
        <v>375</v>
      </c>
      <c r="H123" t="s">
        <v>102</v>
      </c>
      <c r="I123" s="77">
        <v>275500</v>
      </c>
      <c r="J123" s="77">
        <v>142.1</v>
      </c>
      <c r="K123" s="77">
        <v>0</v>
      </c>
      <c r="L123" s="77">
        <v>391.4855</v>
      </c>
      <c r="M123" s="78">
        <v>5.0000000000000001E-4</v>
      </c>
      <c r="N123" s="78">
        <v>2.8E-3</v>
      </c>
      <c r="O123" s="78">
        <v>6.9999999999999999E-4</v>
      </c>
    </row>
    <row r="124" spans="2:15">
      <c r="B124" t="s">
        <v>1406</v>
      </c>
      <c r="C124" t="s">
        <v>1407</v>
      </c>
      <c r="D124" t="s">
        <v>100</v>
      </c>
      <c r="E124" t="s">
        <v>123</v>
      </c>
      <c r="F124" t="s">
        <v>1408</v>
      </c>
      <c r="G124" t="s">
        <v>129</v>
      </c>
      <c r="H124" t="s">
        <v>102</v>
      </c>
      <c r="I124" s="77">
        <v>2670</v>
      </c>
      <c r="J124" s="77">
        <v>2290</v>
      </c>
      <c r="K124" s="77">
        <v>0</v>
      </c>
      <c r="L124" s="77">
        <v>61.143000000000001</v>
      </c>
      <c r="M124" s="78">
        <v>2.0000000000000001E-4</v>
      </c>
      <c r="N124" s="78">
        <v>4.0000000000000002E-4</v>
      </c>
      <c r="O124" s="78">
        <v>1E-4</v>
      </c>
    </row>
    <row r="125" spans="2:15">
      <c r="B125" s="79" t="s">
        <v>1409</v>
      </c>
      <c r="E125" s="16"/>
      <c r="F125" s="16"/>
      <c r="G125" s="16"/>
      <c r="I125" s="81">
        <v>0</v>
      </c>
      <c r="K125" s="81">
        <v>0</v>
      </c>
      <c r="L125" s="81">
        <v>0</v>
      </c>
      <c r="N125" s="80">
        <v>0</v>
      </c>
      <c r="O125" s="80">
        <v>0</v>
      </c>
    </row>
    <row r="126" spans="2:15">
      <c r="B126" t="s">
        <v>222</v>
      </c>
      <c r="C126" t="s">
        <v>222</v>
      </c>
      <c r="E126" s="16"/>
      <c r="F126" s="16"/>
      <c r="G126" t="s">
        <v>222</v>
      </c>
      <c r="H126" t="s">
        <v>222</v>
      </c>
      <c r="I126" s="77">
        <v>0</v>
      </c>
      <c r="J126" s="77">
        <v>0</v>
      </c>
      <c r="L126" s="77">
        <v>0</v>
      </c>
      <c r="M126" s="78">
        <v>0</v>
      </c>
      <c r="N126" s="78">
        <v>0</v>
      </c>
      <c r="O126" s="78">
        <v>0</v>
      </c>
    </row>
    <row r="127" spans="2:15">
      <c r="B127" s="79" t="s">
        <v>229</v>
      </c>
      <c r="E127" s="16"/>
      <c r="F127" s="16"/>
      <c r="G127" s="16"/>
      <c r="I127" s="81">
        <v>145908.23000000001</v>
      </c>
      <c r="K127" s="81">
        <v>2.7565200000000001</v>
      </c>
      <c r="L127" s="81">
        <v>4435.3911512205004</v>
      </c>
      <c r="N127" s="80">
        <v>3.1199999999999999E-2</v>
      </c>
      <c r="O127" s="80">
        <v>7.7000000000000002E-3</v>
      </c>
    </row>
    <row r="128" spans="2:15">
      <c r="B128" s="79" t="s">
        <v>334</v>
      </c>
      <c r="E128" s="16"/>
      <c r="F128" s="16"/>
      <c r="G128" s="16"/>
      <c r="I128" s="81">
        <v>29949</v>
      </c>
      <c r="K128" s="81">
        <v>0</v>
      </c>
      <c r="L128" s="81">
        <v>2678.1167368800002</v>
      </c>
      <c r="N128" s="80">
        <v>1.8800000000000001E-2</v>
      </c>
      <c r="O128" s="80">
        <v>4.7000000000000002E-3</v>
      </c>
    </row>
    <row r="129" spans="2:15">
      <c r="B129" t="s">
        <v>1410</v>
      </c>
      <c r="C129" t="s">
        <v>1411</v>
      </c>
      <c r="D129" t="s">
        <v>1412</v>
      </c>
      <c r="E129" t="s">
        <v>388</v>
      </c>
      <c r="F129" t="s">
        <v>1413</v>
      </c>
      <c r="G129" t="s">
        <v>1414</v>
      </c>
      <c r="H129" t="s">
        <v>106</v>
      </c>
      <c r="I129" s="77">
        <v>1705</v>
      </c>
      <c r="J129" s="77">
        <v>374</v>
      </c>
      <c r="K129" s="77">
        <v>0</v>
      </c>
      <c r="L129" s="77">
        <v>23.1282909</v>
      </c>
      <c r="M129" s="78">
        <v>0</v>
      </c>
      <c r="N129" s="78">
        <v>2.0000000000000001E-4</v>
      </c>
      <c r="O129" s="78">
        <v>0</v>
      </c>
    </row>
    <row r="130" spans="2:15">
      <c r="B130" t="s">
        <v>1415</v>
      </c>
      <c r="C130" t="s">
        <v>1416</v>
      </c>
      <c r="D130" t="s">
        <v>1417</v>
      </c>
      <c r="E130" t="s">
        <v>388</v>
      </c>
      <c r="F130" t="s">
        <v>1418</v>
      </c>
      <c r="G130" t="s">
        <v>1414</v>
      </c>
      <c r="H130" t="s">
        <v>106</v>
      </c>
      <c r="I130" s="77">
        <v>8661</v>
      </c>
      <c r="J130" s="77">
        <v>1916</v>
      </c>
      <c r="K130" s="77">
        <v>0</v>
      </c>
      <c r="L130" s="77">
        <v>601.88164452000001</v>
      </c>
      <c r="M130" s="78">
        <v>2.0000000000000001E-4</v>
      </c>
      <c r="N130" s="78">
        <v>4.1999999999999997E-3</v>
      </c>
      <c r="O130" s="78">
        <v>1E-3</v>
      </c>
    </row>
    <row r="131" spans="2:15">
      <c r="B131" t="s">
        <v>1419</v>
      </c>
      <c r="C131" t="s">
        <v>1420</v>
      </c>
      <c r="D131" t="s">
        <v>1412</v>
      </c>
      <c r="E131" t="s">
        <v>388</v>
      </c>
      <c r="F131" t="s">
        <v>1421</v>
      </c>
      <c r="G131" t="s">
        <v>1061</v>
      </c>
      <c r="H131" t="s">
        <v>106</v>
      </c>
      <c r="I131" s="77">
        <v>7378</v>
      </c>
      <c r="J131" s="77">
        <v>2224</v>
      </c>
      <c r="K131" s="77">
        <v>0</v>
      </c>
      <c r="L131" s="77">
        <v>595.14253343999997</v>
      </c>
      <c r="M131" s="78">
        <v>1E-4</v>
      </c>
      <c r="N131" s="78">
        <v>4.1999999999999997E-3</v>
      </c>
      <c r="O131" s="78">
        <v>1E-3</v>
      </c>
    </row>
    <row r="132" spans="2:15">
      <c r="B132" t="s">
        <v>1422</v>
      </c>
      <c r="C132" t="s">
        <v>1423</v>
      </c>
      <c r="D132" t="s">
        <v>1417</v>
      </c>
      <c r="E132" t="s">
        <v>388</v>
      </c>
      <c r="F132" t="s">
        <v>1424</v>
      </c>
      <c r="G132" t="s">
        <v>1034</v>
      </c>
      <c r="H132" t="s">
        <v>106</v>
      </c>
      <c r="I132" s="77">
        <v>4851</v>
      </c>
      <c r="J132" s="77">
        <v>806</v>
      </c>
      <c r="K132" s="77">
        <v>0</v>
      </c>
      <c r="L132" s="77">
        <v>141.81229062</v>
      </c>
      <c r="M132" s="78">
        <v>2.9999999999999997E-4</v>
      </c>
      <c r="N132" s="78">
        <v>1E-3</v>
      </c>
      <c r="O132" s="78">
        <v>2.0000000000000001E-4</v>
      </c>
    </row>
    <row r="133" spans="2:15">
      <c r="B133" t="s">
        <v>1425</v>
      </c>
      <c r="C133" t="s">
        <v>1426</v>
      </c>
      <c r="D133" t="s">
        <v>1412</v>
      </c>
      <c r="E133" t="s">
        <v>388</v>
      </c>
      <c r="F133" t="s">
        <v>1427</v>
      </c>
      <c r="G133" t="s">
        <v>1034</v>
      </c>
      <c r="H133" t="s">
        <v>106</v>
      </c>
      <c r="I133" s="77">
        <v>790</v>
      </c>
      <c r="J133" s="77">
        <v>12302</v>
      </c>
      <c r="K133" s="77">
        <v>0</v>
      </c>
      <c r="L133" s="77">
        <v>352.49289659999999</v>
      </c>
      <c r="M133" s="78">
        <v>0</v>
      </c>
      <c r="N133" s="78">
        <v>2.5000000000000001E-3</v>
      </c>
      <c r="O133" s="78">
        <v>5.9999999999999995E-4</v>
      </c>
    </row>
    <row r="134" spans="2:15">
      <c r="B134" t="s">
        <v>1428</v>
      </c>
      <c r="C134" t="s">
        <v>1429</v>
      </c>
      <c r="D134" t="s">
        <v>1412</v>
      </c>
      <c r="E134" t="s">
        <v>388</v>
      </c>
      <c r="F134" t="s">
        <v>1430</v>
      </c>
      <c r="G134" t="s">
        <v>957</v>
      </c>
      <c r="H134" t="s">
        <v>106</v>
      </c>
      <c r="I134" s="77">
        <v>2900</v>
      </c>
      <c r="J134" s="77">
        <v>1668</v>
      </c>
      <c r="K134" s="77">
        <v>0</v>
      </c>
      <c r="L134" s="77">
        <v>175.445244</v>
      </c>
      <c r="M134" s="78">
        <v>1E-4</v>
      </c>
      <c r="N134" s="78">
        <v>1.1999999999999999E-3</v>
      </c>
      <c r="O134" s="78">
        <v>2.9999999999999997E-4</v>
      </c>
    </row>
    <row r="135" spans="2:15">
      <c r="B135" t="s">
        <v>1431</v>
      </c>
      <c r="C135" t="s">
        <v>1432</v>
      </c>
      <c r="D135" t="s">
        <v>1417</v>
      </c>
      <c r="E135" t="s">
        <v>388</v>
      </c>
      <c r="F135" t="s">
        <v>1433</v>
      </c>
      <c r="G135" t="s">
        <v>957</v>
      </c>
      <c r="H135" t="s">
        <v>106</v>
      </c>
      <c r="I135" s="77">
        <v>2000</v>
      </c>
      <c r="J135" s="77">
        <v>9360</v>
      </c>
      <c r="K135" s="77">
        <v>0</v>
      </c>
      <c r="L135" s="77">
        <v>678.97439999999995</v>
      </c>
      <c r="M135" s="78">
        <v>0</v>
      </c>
      <c r="N135" s="78">
        <v>4.7999999999999996E-3</v>
      </c>
      <c r="O135" s="78">
        <v>1.1999999999999999E-3</v>
      </c>
    </row>
    <row r="136" spans="2:15">
      <c r="B136" t="s">
        <v>1434</v>
      </c>
      <c r="C136" t="s">
        <v>1435</v>
      </c>
      <c r="D136" t="s">
        <v>1417</v>
      </c>
      <c r="E136" t="s">
        <v>388</v>
      </c>
      <c r="F136" t="s">
        <v>1436</v>
      </c>
      <c r="G136" t="s">
        <v>957</v>
      </c>
      <c r="H136" t="s">
        <v>106</v>
      </c>
      <c r="I136" s="77">
        <v>1664</v>
      </c>
      <c r="J136" s="77">
        <v>1810</v>
      </c>
      <c r="K136" s="77">
        <v>0</v>
      </c>
      <c r="L136" s="77">
        <v>109.23943679999999</v>
      </c>
      <c r="M136" s="78">
        <v>2.0000000000000001E-4</v>
      </c>
      <c r="N136" s="78">
        <v>8.0000000000000004E-4</v>
      </c>
      <c r="O136" s="78">
        <v>2.0000000000000001E-4</v>
      </c>
    </row>
    <row r="137" spans="2:15">
      <c r="B137" s="79" t="s">
        <v>335</v>
      </c>
      <c r="E137" s="16"/>
      <c r="F137" s="16"/>
      <c r="G137" s="16"/>
      <c r="I137" s="81">
        <v>115959.23</v>
      </c>
      <c r="K137" s="81">
        <v>2.7565200000000001</v>
      </c>
      <c r="L137" s="81">
        <v>1757.2744143405</v>
      </c>
      <c r="N137" s="80">
        <v>1.24E-2</v>
      </c>
      <c r="O137" s="80">
        <v>3.0999999999999999E-3</v>
      </c>
    </row>
    <row r="138" spans="2:15">
      <c r="B138" t="s">
        <v>1437</v>
      </c>
      <c r="C138" t="s">
        <v>1438</v>
      </c>
      <c r="D138" t="s">
        <v>1417</v>
      </c>
      <c r="E138" t="s">
        <v>388</v>
      </c>
      <c r="F138" t="s">
        <v>1439</v>
      </c>
      <c r="G138" t="s">
        <v>1038</v>
      </c>
      <c r="H138" t="s">
        <v>106</v>
      </c>
      <c r="I138" s="77">
        <v>1254.1400000000001</v>
      </c>
      <c r="J138" s="77">
        <v>8097</v>
      </c>
      <c r="K138" s="77">
        <v>2.7565200000000001</v>
      </c>
      <c r="L138" s="77">
        <v>371.07008520660003</v>
      </c>
      <c r="M138" s="78">
        <v>0</v>
      </c>
      <c r="N138" s="78">
        <v>2.5999999999999999E-3</v>
      </c>
      <c r="O138" s="78">
        <v>5.9999999999999995E-4</v>
      </c>
    </row>
    <row r="139" spans="2:15">
      <c r="B139" t="s">
        <v>1440</v>
      </c>
      <c r="C139" t="s">
        <v>1441</v>
      </c>
      <c r="D139" t="s">
        <v>1412</v>
      </c>
      <c r="E139" t="s">
        <v>388</v>
      </c>
      <c r="F139" t="s">
        <v>1073</v>
      </c>
      <c r="G139" t="s">
        <v>945</v>
      </c>
      <c r="H139" t="s">
        <v>106</v>
      </c>
      <c r="I139" s="77">
        <v>1150</v>
      </c>
      <c r="J139" s="77">
        <v>1083</v>
      </c>
      <c r="K139" s="77">
        <v>0</v>
      </c>
      <c r="L139" s="77">
        <v>45.1724715</v>
      </c>
      <c r="M139" s="78">
        <v>0</v>
      </c>
      <c r="N139" s="78">
        <v>2.9999999999999997E-4</v>
      </c>
      <c r="O139" s="78">
        <v>1E-4</v>
      </c>
    </row>
    <row r="140" spans="2:15">
      <c r="B140" t="s">
        <v>1442</v>
      </c>
      <c r="C140" t="s">
        <v>1443</v>
      </c>
      <c r="D140" t="s">
        <v>1417</v>
      </c>
      <c r="E140" t="s">
        <v>388</v>
      </c>
      <c r="F140" t="s">
        <v>1444</v>
      </c>
      <c r="G140" t="s">
        <v>945</v>
      </c>
      <c r="H140" t="s">
        <v>106</v>
      </c>
      <c r="I140" s="77">
        <v>2000</v>
      </c>
      <c r="J140" s="77">
        <v>3218</v>
      </c>
      <c r="K140" s="77">
        <v>0</v>
      </c>
      <c r="L140" s="77">
        <v>233.43371999999999</v>
      </c>
      <c r="M140" s="78">
        <v>0</v>
      </c>
      <c r="N140" s="78">
        <v>1.6000000000000001E-3</v>
      </c>
      <c r="O140" s="78">
        <v>4.0000000000000002E-4</v>
      </c>
    </row>
    <row r="141" spans="2:15">
      <c r="B141" t="s">
        <v>1445</v>
      </c>
      <c r="C141" t="s">
        <v>1446</v>
      </c>
      <c r="D141" t="s">
        <v>1447</v>
      </c>
      <c r="E141" t="s">
        <v>388</v>
      </c>
      <c r="F141" t="s">
        <v>1448</v>
      </c>
      <c r="G141" t="s">
        <v>998</v>
      </c>
      <c r="H141" t="s">
        <v>110</v>
      </c>
      <c r="I141" s="77">
        <v>111555.09</v>
      </c>
      <c r="J141" s="77">
        <v>247.5</v>
      </c>
      <c r="K141" s="77">
        <v>0</v>
      </c>
      <c r="L141" s="77">
        <v>1107.5981376339</v>
      </c>
      <c r="M141" s="78">
        <v>1E-4</v>
      </c>
      <c r="N141" s="78">
        <v>7.7999999999999996E-3</v>
      </c>
      <c r="O141" s="78">
        <v>1.9E-3</v>
      </c>
    </row>
    <row r="142" spans="2:15">
      <c r="B142" t="s">
        <v>231</v>
      </c>
      <c r="E142" s="16"/>
      <c r="F142" s="16"/>
      <c r="G142" s="16"/>
    </row>
    <row r="143" spans="2:15">
      <c r="B143" t="s">
        <v>328</v>
      </c>
      <c r="E143" s="16"/>
      <c r="F143" s="16"/>
      <c r="G143" s="16"/>
    </row>
    <row r="144" spans="2:15">
      <c r="B144" t="s">
        <v>329</v>
      </c>
      <c r="E144" s="16"/>
      <c r="F144" s="16"/>
      <c r="G144" s="16"/>
    </row>
    <row r="145" spans="2:7">
      <c r="B145" t="s">
        <v>330</v>
      </c>
      <c r="E145" s="16"/>
      <c r="F145" s="16"/>
      <c r="G145" s="16"/>
    </row>
    <row r="146" spans="2:7">
      <c r="B146" t="s">
        <v>331</v>
      </c>
      <c r="E146" s="16"/>
      <c r="F146" s="16"/>
      <c r="G146" s="16"/>
    </row>
    <row r="147" spans="2:7">
      <c r="E147" s="16"/>
      <c r="F147" s="16"/>
      <c r="G147" s="16"/>
    </row>
    <row r="148" spans="2:7">
      <c r="E148" s="16"/>
      <c r="F148" s="16"/>
      <c r="G148" s="16"/>
    </row>
    <row r="149" spans="2:7">
      <c r="E149" s="16"/>
      <c r="F149" s="16"/>
      <c r="G149" s="16"/>
    </row>
    <row r="150" spans="2:7">
      <c r="E150" s="16"/>
      <c r="F150" s="16"/>
      <c r="G150" s="16"/>
    </row>
    <row r="151" spans="2:7">
      <c r="E151" s="16"/>
      <c r="F151" s="16"/>
      <c r="G151" s="16"/>
    </row>
    <row r="152" spans="2:7">
      <c r="E152" s="16"/>
      <c r="F152" s="16"/>
      <c r="G152" s="16"/>
    </row>
    <row r="153" spans="2:7">
      <c r="E153" s="16"/>
      <c r="F153" s="16"/>
      <c r="G153" s="16"/>
    </row>
    <row r="154" spans="2:7">
      <c r="E154" s="16"/>
      <c r="F154" s="16"/>
      <c r="G154" s="16"/>
    </row>
    <row r="155" spans="2:7">
      <c r="E155" s="16"/>
      <c r="F155" s="16"/>
      <c r="G155" s="16"/>
    </row>
    <row r="156" spans="2:7">
      <c r="E156" s="16"/>
      <c r="F156" s="16"/>
      <c r="G156" s="16"/>
    </row>
    <row r="157" spans="2:7">
      <c r="E157" s="16"/>
      <c r="F157" s="16"/>
      <c r="G157" s="16"/>
    </row>
    <row r="158" spans="2:7">
      <c r="E158" s="16"/>
      <c r="F158" s="16"/>
      <c r="G158" s="16"/>
    </row>
    <row r="159" spans="2:7">
      <c r="E159" s="16"/>
      <c r="F159" s="16"/>
      <c r="G159" s="16"/>
    </row>
    <row r="160" spans="2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</row>
    <row r="3" spans="2:63">
      <c r="B3" s="2" t="s">
        <v>2</v>
      </c>
      <c r="C3" t="s">
        <v>198</v>
      </c>
    </row>
    <row r="4" spans="2:63">
      <c r="B4" s="2" t="s">
        <v>3</v>
      </c>
    </row>
    <row r="6" spans="2:63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7"/>
      <c r="BK6" s="19"/>
    </row>
    <row r="7" spans="2:63" ht="26.25" customHeight="1">
      <c r="B7" s="95" t="s">
        <v>194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7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932093</v>
      </c>
      <c r="I11" s="7"/>
      <c r="J11" s="75">
        <v>20.614820000000002</v>
      </c>
      <c r="K11" s="75">
        <v>173924.32244399501</v>
      </c>
      <c r="L11" s="7"/>
      <c r="M11" s="76">
        <v>1</v>
      </c>
      <c r="N11" s="76">
        <v>0.30249999999999999</v>
      </c>
      <c r="O11" s="35"/>
      <c r="BH11" s="16"/>
      <c r="BI11" s="19"/>
      <c r="BK11" s="16"/>
    </row>
    <row r="12" spans="2:63">
      <c r="B12" s="79" t="s">
        <v>201</v>
      </c>
      <c r="D12" s="16"/>
      <c r="E12" s="16"/>
      <c r="F12" s="16"/>
      <c r="G12" s="16"/>
      <c r="H12" s="81">
        <v>704269</v>
      </c>
      <c r="J12" s="81">
        <v>0</v>
      </c>
      <c r="K12" s="81">
        <v>71153.418650000007</v>
      </c>
      <c r="M12" s="80">
        <v>0.40910000000000002</v>
      </c>
      <c r="N12" s="80">
        <v>0.12379999999999999</v>
      </c>
    </row>
    <row r="13" spans="2:63">
      <c r="B13" s="79" t="s">
        <v>1449</v>
      </c>
      <c r="D13" s="16"/>
      <c r="E13" s="16"/>
      <c r="F13" s="16"/>
      <c r="G13" s="16"/>
      <c r="H13" s="81">
        <v>0</v>
      </c>
      <c r="J13" s="81">
        <v>0</v>
      </c>
      <c r="K13" s="81">
        <v>0</v>
      </c>
      <c r="M13" s="80">
        <v>0</v>
      </c>
      <c r="N13" s="80">
        <v>0</v>
      </c>
    </row>
    <row r="14" spans="2:63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H14" s="77">
        <v>0</v>
      </c>
      <c r="I14" s="77">
        <v>0</v>
      </c>
      <c r="K14" s="77">
        <v>0</v>
      </c>
      <c r="L14" s="78">
        <v>0</v>
      </c>
      <c r="M14" s="78">
        <v>0</v>
      </c>
      <c r="N14" s="78">
        <v>0</v>
      </c>
    </row>
    <row r="15" spans="2:63">
      <c r="B15" s="79" t="s">
        <v>1450</v>
      </c>
      <c r="D15" s="16"/>
      <c r="E15" s="16"/>
      <c r="F15" s="16"/>
      <c r="G15" s="16"/>
      <c r="H15" s="81">
        <v>704269</v>
      </c>
      <c r="J15" s="81">
        <v>0</v>
      </c>
      <c r="K15" s="81">
        <v>71153.418650000007</v>
      </c>
      <c r="M15" s="80">
        <v>0.40910000000000002</v>
      </c>
      <c r="N15" s="80">
        <v>0.12379999999999999</v>
      </c>
    </row>
    <row r="16" spans="2:63">
      <c r="B16" t="s">
        <v>1451</v>
      </c>
      <c r="C16" t="s">
        <v>1452</v>
      </c>
      <c r="D16" t="s">
        <v>100</v>
      </c>
      <c r="E16" t="s">
        <v>1453</v>
      </c>
      <c r="F16" t="s">
        <v>1454</v>
      </c>
      <c r="G16" t="s">
        <v>102</v>
      </c>
      <c r="H16" s="77">
        <v>42812</v>
      </c>
      <c r="I16" s="77">
        <v>16240</v>
      </c>
      <c r="J16" s="77">
        <v>0</v>
      </c>
      <c r="K16" s="77">
        <v>6952.6688000000004</v>
      </c>
      <c r="L16" s="78">
        <v>5.7999999999999996E-3</v>
      </c>
      <c r="M16" s="78">
        <v>0.04</v>
      </c>
      <c r="N16" s="78">
        <v>1.21E-2</v>
      </c>
    </row>
    <row r="17" spans="2:14">
      <c r="B17" t="s">
        <v>1455</v>
      </c>
      <c r="C17" t="s">
        <v>1456</v>
      </c>
      <c r="D17" t="s">
        <v>100</v>
      </c>
      <c r="E17" t="s">
        <v>1457</v>
      </c>
      <c r="F17" t="s">
        <v>1454</v>
      </c>
      <c r="G17" t="s">
        <v>102</v>
      </c>
      <c r="H17" s="77">
        <v>212413</v>
      </c>
      <c r="I17" s="77">
        <v>6524</v>
      </c>
      <c r="J17" s="77">
        <v>0</v>
      </c>
      <c r="K17" s="77">
        <v>13857.824119999999</v>
      </c>
      <c r="L17" s="78">
        <v>4.7199999999999999E-2</v>
      </c>
      <c r="M17" s="78">
        <v>7.9699999999999993E-2</v>
      </c>
      <c r="N17" s="78">
        <v>2.41E-2</v>
      </c>
    </row>
    <row r="18" spans="2:14">
      <c r="B18" t="s">
        <v>1458</v>
      </c>
      <c r="C18" t="s">
        <v>1459</v>
      </c>
      <c r="D18" t="s">
        <v>100</v>
      </c>
      <c r="E18" t="s">
        <v>1457</v>
      </c>
      <c r="F18" t="s">
        <v>1454</v>
      </c>
      <c r="G18" t="s">
        <v>102</v>
      </c>
      <c r="H18" s="77">
        <v>181147</v>
      </c>
      <c r="I18" s="77">
        <v>7357</v>
      </c>
      <c r="J18" s="77">
        <v>0</v>
      </c>
      <c r="K18" s="77">
        <v>13326.98479</v>
      </c>
      <c r="L18" s="78">
        <v>2.3999999999999998E-3</v>
      </c>
      <c r="M18" s="78">
        <v>7.6600000000000001E-2</v>
      </c>
      <c r="N18" s="78">
        <v>2.3199999999999998E-2</v>
      </c>
    </row>
    <row r="19" spans="2:14">
      <c r="B19" t="s">
        <v>1460</v>
      </c>
      <c r="C19" t="s">
        <v>1461</v>
      </c>
      <c r="D19" t="s">
        <v>100</v>
      </c>
      <c r="E19" t="s">
        <v>1462</v>
      </c>
      <c r="F19" t="s">
        <v>1454</v>
      </c>
      <c r="G19" t="s">
        <v>102</v>
      </c>
      <c r="H19" s="77">
        <v>35326</v>
      </c>
      <c r="I19" s="77">
        <v>31830</v>
      </c>
      <c r="J19" s="77">
        <v>0</v>
      </c>
      <c r="K19" s="77">
        <v>11244.265799999999</v>
      </c>
      <c r="L19" s="78">
        <v>2.0999999999999999E-3</v>
      </c>
      <c r="M19" s="78">
        <v>6.4699999999999994E-2</v>
      </c>
      <c r="N19" s="78">
        <v>1.9599999999999999E-2</v>
      </c>
    </row>
    <row r="20" spans="2:14">
      <c r="B20" t="s">
        <v>1463</v>
      </c>
      <c r="C20" t="s">
        <v>1464</v>
      </c>
      <c r="D20" t="s">
        <v>100</v>
      </c>
      <c r="E20" t="s">
        <v>1462</v>
      </c>
      <c r="F20" t="s">
        <v>1454</v>
      </c>
      <c r="G20" t="s">
        <v>102</v>
      </c>
      <c r="H20" s="77">
        <v>174539</v>
      </c>
      <c r="I20" s="77">
        <v>8046</v>
      </c>
      <c r="J20" s="77">
        <v>0</v>
      </c>
      <c r="K20" s="77">
        <v>14043.407939999999</v>
      </c>
      <c r="L20" s="78">
        <v>1.8700000000000001E-2</v>
      </c>
      <c r="M20" s="78">
        <v>8.0699999999999994E-2</v>
      </c>
      <c r="N20" s="78">
        <v>2.4400000000000002E-2</v>
      </c>
    </row>
    <row r="21" spans="2:14">
      <c r="B21" t="s">
        <v>1465</v>
      </c>
      <c r="C21" t="s">
        <v>1466</v>
      </c>
      <c r="D21" t="s">
        <v>100</v>
      </c>
      <c r="E21" t="s">
        <v>1462</v>
      </c>
      <c r="F21" t="s">
        <v>1454</v>
      </c>
      <c r="G21" t="s">
        <v>102</v>
      </c>
      <c r="H21" s="77">
        <v>58032</v>
      </c>
      <c r="I21" s="77">
        <v>20210</v>
      </c>
      <c r="J21" s="77">
        <v>0</v>
      </c>
      <c r="K21" s="77">
        <v>11728.2672</v>
      </c>
      <c r="L21" s="78">
        <v>2E-3</v>
      </c>
      <c r="M21" s="78">
        <v>6.7400000000000002E-2</v>
      </c>
      <c r="N21" s="78">
        <v>2.0400000000000001E-2</v>
      </c>
    </row>
    <row r="22" spans="2:14">
      <c r="B22" s="79" t="s">
        <v>1467</v>
      </c>
      <c r="D22" s="16"/>
      <c r="E22" s="16"/>
      <c r="F22" s="16"/>
      <c r="G22" s="16"/>
      <c r="H22" s="81">
        <v>0</v>
      </c>
      <c r="J22" s="81">
        <v>0</v>
      </c>
      <c r="K22" s="81">
        <v>0</v>
      </c>
      <c r="M22" s="80">
        <v>0</v>
      </c>
      <c r="N22" s="80">
        <v>0</v>
      </c>
    </row>
    <row r="23" spans="2:14">
      <c r="B23" t="s">
        <v>222</v>
      </c>
      <c r="C23" t="s">
        <v>222</v>
      </c>
      <c r="D23" s="16"/>
      <c r="E23" s="16"/>
      <c r="F23" t="s">
        <v>222</v>
      </c>
      <c r="G23" t="s">
        <v>222</v>
      </c>
      <c r="H23" s="77">
        <v>0</v>
      </c>
      <c r="I23" s="77">
        <v>0</v>
      </c>
      <c r="K23" s="77">
        <v>0</v>
      </c>
      <c r="L23" s="78">
        <v>0</v>
      </c>
      <c r="M23" s="78">
        <v>0</v>
      </c>
      <c r="N23" s="78">
        <v>0</v>
      </c>
    </row>
    <row r="24" spans="2:14">
      <c r="B24" s="79" t="s">
        <v>1468</v>
      </c>
      <c r="D24" s="16"/>
      <c r="E24" s="16"/>
      <c r="F24" s="16"/>
      <c r="G24" s="16"/>
      <c r="H24" s="81">
        <v>0</v>
      </c>
      <c r="J24" s="81">
        <v>0</v>
      </c>
      <c r="K24" s="81">
        <v>0</v>
      </c>
      <c r="M24" s="80">
        <v>0</v>
      </c>
      <c r="N24" s="80">
        <v>0</v>
      </c>
    </row>
    <row r="25" spans="2:14">
      <c r="B25" t="s">
        <v>222</v>
      </c>
      <c r="C25" t="s">
        <v>222</v>
      </c>
      <c r="D25" s="16"/>
      <c r="E25" s="16"/>
      <c r="F25" t="s">
        <v>222</v>
      </c>
      <c r="G25" t="s">
        <v>222</v>
      </c>
      <c r="H25" s="77">
        <v>0</v>
      </c>
      <c r="I25" s="77">
        <v>0</v>
      </c>
      <c r="K25" s="77">
        <v>0</v>
      </c>
      <c r="L25" s="78">
        <v>0</v>
      </c>
      <c r="M25" s="78">
        <v>0</v>
      </c>
      <c r="N25" s="78">
        <v>0</v>
      </c>
    </row>
    <row r="26" spans="2:14">
      <c r="B26" s="79" t="s">
        <v>924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222</v>
      </c>
      <c r="C27" t="s">
        <v>222</v>
      </c>
      <c r="D27" s="16"/>
      <c r="E27" s="16"/>
      <c r="F27" t="s">
        <v>222</v>
      </c>
      <c r="G27" t="s">
        <v>222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1469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222</v>
      </c>
      <c r="C29" t="s">
        <v>222</v>
      </c>
      <c r="D29" s="16"/>
      <c r="E29" s="16"/>
      <c r="F29" t="s">
        <v>222</v>
      </c>
      <c r="G29" t="s">
        <v>222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229</v>
      </c>
      <c r="D30" s="16"/>
      <c r="E30" s="16"/>
      <c r="F30" s="16"/>
      <c r="G30" s="16"/>
      <c r="H30" s="81">
        <v>227824</v>
      </c>
      <c r="J30" s="81">
        <v>20.614820000000002</v>
      </c>
      <c r="K30" s="81">
        <v>102770.90379399501</v>
      </c>
      <c r="M30" s="80">
        <v>0.59089999999999998</v>
      </c>
      <c r="N30" s="80">
        <v>0.17879999999999999</v>
      </c>
    </row>
    <row r="31" spans="2:14">
      <c r="B31" s="79" t="s">
        <v>1470</v>
      </c>
      <c r="D31" s="16"/>
      <c r="E31" s="16"/>
      <c r="F31" s="16"/>
      <c r="G31" s="16"/>
      <c r="H31" s="81">
        <v>227824</v>
      </c>
      <c r="J31" s="81">
        <v>20.614820000000002</v>
      </c>
      <c r="K31" s="81">
        <v>102770.90379399501</v>
      </c>
      <c r="M31" s="80">
        <v>0.59089999999999998</v>
      </c>
      <c r="N31" s="80">
        <v>0.17879999999999999</v>
      </c>
    </row>
    <row r="32" spans="2:14">
      <c r="B32" t="s">
        <v>1471</v>
      </c>
      <c r="C32" t="s">
        <v>1472</v>
      </c>
      <c r="D32" t="s">
        <v>1417</v>
      </c>
      <c r="E32" t="s">
        <v>1473</v>
      </c>
      <c r="F32" t="s">
        <v>945</v>
      </c>
      <c r="G32" t="s">
        <v>106</v>
      </c>
      <c r="H32" s="77">
        <v>6558</v>
      </c>
      <c r="I32" s="77">
        <v>8929</v>
      </c>
      <c r="J32" s="77">
        <v>0</v>
      </c>
      <c r="K32" s="77">
        <v>2123.8399751400002</v>
      </c>
      <c r="L32" s="78">
        <v>0</v>
      </c>
      <c r="M32" s="78">
        <v>1.2200000000000001E-2</v>
      </c>
      <c r="N32" s="78">
        <v>3.7000000000000002E-3</v>
      </c>
    </row>
    <row r="33" spans="2:14">
      <c r="B33" t="s">
        <v>1474</v>
      </c>
      <c r="C33" t="s">
        <v>1475</v>
      </c>
      <c r="D33" t="s">
        <v>1412</v>
      </c>
      <c r="E33" t="s">
        <v>1476</v>
      </c>
      <c r="F33" t="s">
        <v>1454</v>
      </c>
      <c r="G33" t="s">
        <v>106</v>
      </c>
      <c r="H33" s="77">
        <v>35198</v>
      </c>
      <c r="I33" s="77">
        <v>40952</v>
      </c>
      <c r="J33" s="77">
        <v>20.614820000000002</v>
      </c>
      <c r="K33" s="77">
        <v>52301.226369919998</v>
      </c>
      <c r="L33" s="78">
        <v>0</v>
      </c>
      <c r="M33" s="78">
        <v>0.30070000000000002</v>
      </c>
      <c r="N33" s="78">
        <v>9.0999999999999998E-2</v>
      </c>
    </row>
    <row r="34" spans="2:14">
      <c r="B34" t="s">
        <v>1477</v>
      </c>
      <c r="C34" t="s">
        <v>1478</v>
      </c>
      <c r="D34" t="s">
        <v>123</v>
      </c>
      <c r="E34" t="s">
        <v>1479</v>
      </c>
      <c r="F34" t="s">
        <v>1454</v>
      </c>
      <c r="G34" t="s">
        <v>106</v>
      </c>
      <c r="H34" s="77">
        <v>106279</v>
      </c>
      <c r="I34" s="77">
        <v>3180</v>
      </c>
      <c r="J34" s="77">
        <v>0</v>
      </c>
      <c r="K34" s="77">
        <v>12258.071069400001</v>
      </c>
      <c r="L34" s="78">
        <v>0</v>
      </c>
      <c r="M34" s="78">
        <v>7.0499999999999993E-2</v>
      </c>
      <c r="N34" s="78">
        <v>2.1299999999999999E-2</v>
      </c>
    </row>
    <row r="35" spans="2:14">
      <c r="B35" t="s">
        <v>1480</v>
      </c>
      <c r="C35" t="s">
        <v>1481</v>
      </c>
      <c r="D35" t="s">
        <v>1482</v>
      </c>
      <c r="E35" t="s">
        <v>1483</v>
      </c>
      <c r="F35" t="s">
        <v>1454</v>
      </c>
      <c r="G35" t="s">
        <v>106</v>
      </c>
      <c r="H35" s="77">
        <v>4521</v>
      </c>
      <c r="I35" s="77">
        <v>33738.5</v>
      </c>
      <c r="J35" s="77">
        <v>0</v>
      </c>
      <c r="K35" s="77">
        <v>5532.3268807949999</v>
      </c>
      <c r="L35" s="78">
        <v>0</v>
      </c>
      <c r="M35" s="78">
        <v>3.1800000000000002E-2</v>
      </c>
      <c r="N35" s="78">
        <v>9.5999999999999992E-3</v>
      </c>
    </row>
    <row r="36" spans="2:14">
      <c r="B36" t="s">
        <v>1484</v>
      </c>
      <c r="C36" t="s">
        <v>1485</v>
      </c>
      <c r="D36" t="s">
        <v>123</v>
      </c>
      <c r="E36" t="s">
        <v>1483</v>
      </c>
      <c r="F36" t="s">
        <v>1454</v>
      </c>
      <c r="G36" t="s">
        <v>110</v>
      </c>
      <c r="H36" s="77">
        <v>16033</v>
      </c>
      <c r="I36" s="77">
        <v>21775</v>
      </c>
      <c r="J36" s="77">
        <v>0</v>
      </c>
      <c r="K36" s="77">
        <v>14005.2407547</v>
      </c>
      <c r="L36" s="78">
        <v>0</v>
      </c>
      <c r="M36" s="78">
        <v>8.0500000000000002E-2</v>
      </c>
      <c r="N36" s="78">
        <v>2.4400000000000002E-2</v>
      </c>
    </row>
    <row r="37" spans="2:14">
      <c r="B37" t="s">
        <v>1486</v>
      </c>
      <c r="C37" t="s">
        <v>1487</v>
      </c>
      <c r="D37" t="s">
        <v>1482</v>
      </c>
      <c r="E37" t="s">
        <v>1488</v>
      </c>
      <c r="F37" t="s">
        <v>1454</v>
      </c>
      <c r="G37" t="s">
        <v>106</v>
      </c>
      <c r="H37" s="77">
        <v>1066</v>
      </c>
      <c r="I37" s="77">
        <v>93137</v>
      </c>
      <c r="J37" s="77">
        <v>0</v>
      </c>
      <c r="K37" s="77">
        <v>3601.0322033399998</v>
      </c>
      <c r="L37" s="78">
        <v>0</v>
      </c>
      <c r="M37" s="78">
        <v>2.07E-2</v>
      </c>
      <c r="N37" s="78">
        <v>6.3E-3</v>
      </c>
    </row>
    <row r="38" spans="2:14">
      <c r="B38" t="s">
        <v>1489</v>
      </c>
      <c r="C38" t="s">
        <v>1490</v>
      </c>
      <c r="D38" t="s">
        <v>1417</v>
      </c>
      <c r="E38" t="s">
        <v>1491</v>
      </c>
      <c r="F38" t="s">
        <v>1454</v>
      </c>
      <c r="G38" t="s">
        <v>106</v>
      </c>
      <c r="H38" s="77">
        <v>8419</v>
      </c>
      <c r="I38" s="77">
        <v>13638</v>
      </c>
      <c r="J38" s="77">
        <v>0</v>
      </c>
      <c r="K38" s="77">
        <v>4164.4605389400003</v>
      </c>
      <c r="L38" s="78">
        <v>0</v>
      </c>
      <c r="M38" s="78">
        <v>2.3900000000000001E-2</v>
      </c>
      <c r="N38" s="78">
        <v>7.1999999999999998E-3</v>
      </c>
    </row>
    <row r="39" spans="2:14">
      <c r="B39" t="s">
        <v>1492</v>
      </c>
      <c r="C39" t="s">
        <v>1493</v>
      </c>
      <c r="D39" t="s">
        <v>1417</v>
      </c>
      <c r="E39" t="s">
        <v>1491</v>
      </c>
      <c r="F39" t="s">
        <v>1454</v>
      </c>
      <c r="G39" t="s">
        <v>106</v>
      </c>
      <c r="H39" s="77">
        <v>33734</v>
      </c>
      <c r="I39" s="77">
        <v>3760</v>
      </c>
      <c r="J39" s="77">
        <v>0</v>
      </c>
      <c r="K39" s="77">
        <v>4600.4809968</v>
      </c>
      <c r="L39" s="78">
        <v>0</v>
      </c>
      <c r="M39" s="78">
        <v>2.6499999999999999E-2</v>
      </c>
      <c r="N39" s="78">
        <v>8.0000000000000002E-3</v>
      </c>
    </row>
    <row r="40" spans="2:14">
      <c r="B40" t="s">
        <v>1494</v>
      </c>
      <c r="C40" t="s">
        <v>1495</v>
      </c>
      <c r="D40" t="s">
        <v>1417</v>
      </c>
      <c r="E40" t="s">
        <v>1491</v>
      </c>
      <c r="F40" t="s">
        <v>1454</v>
      </c>
      <c r="G40" t="s">
        <v>106</v>
      </c>
      <c r="H40" s="77">
        <v>16016</v>
      </c>
      <c r="I40" s="77">
        <v>7203</v>
      </c>
      <c r="J40" s="77">
        <v>0</v>
      </c>
      <c r="K40" s="77">
        <v>4184.2250049599998</v>
      </c>
      <c r="L40" s="78">
        <v>0</v>
      </c>
      <c r="M40" s="78">
        <v>2.41E-2</v>
      </c>
      <c r="N40" s="78">
        <v>7.3000000000000001E-3</v>
      </c>
    </row>
    <row r="41" spans="2:14">
      <c r="B41" s="79" t="s">
        <v>1496</v>
      </c>
      <c r="D41" s="16"/>
      <c r="E41" s="16"/>
      <c r="F41" s="16"/>
      <c r="G41" s="16"/>
      <c r="H41" s="81">
        <v>0</v>
      </c>
      <c r="J41" s="81">
        <v>0</v>
      </c>
      <c r="K41" s="81">
        <v>0</v>
      </c>
      <c r="M41" s="80">
        <v>0</v>
      </c>
      <c r="N41" s="80">
        <v>0</v>
      </c>
    </row>
    <row r="42" spans="2:14">
      <c r="B42" t="s">
        <v>222</v>
      </c>
      <c r="C42" t="s">
        <v>222</v>
      </c>
      <c r="D42" s="16"/>
      <c r="E42" s="16"/>
      <c r="F42" t="s">
        <v>222</v>
      </c>
      <c r="G42" t="s">
        <v>222</v>
      </c>
      <c r="H42" s="77">
        <v>0</v>
      </c>
      <c r="I42" s="77">
        <v>0</v>
      </c>
      <c r="K42" s="77">
        <v>0</v>
      </c>
      <c r="L42" s="78">
        <v>0</v>
      </c>
      <c r="M42" s="78">
        <v>0</v>
      </c>
      <c r="N42" s="78">
        <v>0</v>
      </c>
    </row>
    <row r="43" spans="2:14">
      <c r="B43" s="79" t="s">
        <v>924</v>
      </c>
      <c r="D43" s="16"/>
      <c r="E43" s="16"/>
      <c r="F43" s="16"/>
      <c r="G43" s="16"/>
      <c r="H43" s="81">
        <v>0</v>
      </c>
      <c r="J43" s="81">
        <v>0</v>
      </c>
      <c r="K43" s="81">
        <v>0</v>
      </c>
      <c r="M43" s="80">
        <v>0</v>
      </c>
      <c r="N43" s="80">
        <v>0</v>
      </c>
    </row>
    <row r="44" spans="2:14">
      <c r="B44" t="s">
        <v>222</v>
      </c>
      <c r="C44" t="s">
        <v>222</v>
      </c>
      <c r="D44" s="16"/>
      <c r="E44" s="16"/>
      <c r="F44" t="s">
        <v>222</v>
      </c>
      <c r="G44" t="s">
        <v>222</v>
      </c>
      <c r="H44" s="77">
        <v>0</v>
      </c>
      <c r="I44" s="77">
        <v>0</v>
      </c>
      <c r="K44" s="77">
        <v>0</v>
      </c>
      <c r="L44" s="78">
        <v>0</v>
      </c>
      <c r="M44" s="78">
        <v>0</v>
      </c>
      <c r="N44" s="78">
        <v>0</v>
      </c>
    </row>
    <row r="45" spans="2:14">
      <c r="B45" s="79" t="s">
        <v>1469</v>
      </c>
      <c r="D45" s="16"/>
      <c r="E45" s="16"/>
      <c r="F45" s="16"/>
      <c r="G45" s="16"/>
      <c r="H45" s="81">
        <v>0</v>
      </c>
      <c r="J45" s="81">
        <v>0</v>
      </c>
      <c r="K45" s="81">
        <v>0</v>
      </c>
      <c r="M45" s="80">
        <v>0</v>
      </c>
      <c r="N45" s="80">
        <v>0</v>
      </c>
    </row>
    <row r="46" spans="2:14">
      <c r="B46" t="s">
        <v>222</v>
      </c>
      <c r="C46" t="s">
        <v>222</v>
      </c>
      <c r="D46" s="16"/>
      <c r="E46" s="16"/>
      <c r="F46" t="s">
        <v>222</v>
      </c>
      <c r="G46" t="s">
        <v>222</v>
      </c>
      <c r="H46" s="77">
        <v>0</v>
      </c>
      <c r="I46" s="77">
        <v>0</v>
      </c>
      <c r="K46" s="77">
        <v>0</v>
      </c>
      <c r="L46" s="78">
        <v>0</v>
      </c>
      <c r="M46" s="78">
        <v>0</v>
      </c>
      <c r="N46" s="78">
        <v>0</v>
      </c>
    </row>
    <row r="47" spans="2:14">
      <c r="B47" t="s">
        <v>231</v>
      </c>
      <c r="D47" s="16"/>
      <c r="E47" s="16"/>
      <c r="F47" s="16"/>
      <c r="G47" s="16"/>
    </row>
    <row r="48" spans="2:14">
      <c r="B48" t="s">
        <v>328</v>
      </c>
      <c r="D48" s="16"/>
      <c r="E48" s="16"/>
      <c r="F48" s="16"/>
      <c r="G48" s="16"/>
    </row>
    <row r="49" spans="2:7">
      <c r="B49" t="s">
        <v>329</v>
      </c>
      <c r="D49" s="16"/>
      <c r="E49" s="16"/>
      <c r="F49" s="16"/>
      <c r="G49" s="16"/>
    </row>
    <row r="50" spans="2:7">
      <c r="B50" t="s">
        <v>330</v>
      </c>
      <c r="D50" s="16"/>
      <c r="E50" s="16"/>
      <c r="F50" s="16"/>
      <c r="G50" s="16"/>
    </row>
    <row r="51" spans="2:7">
      <c r="B51" t="s">
        <v>331</v>
      </c>
      <c r="D51" s="16"/>
      <c r="E51" s="16"/>
      <c r="F51" s="16"/>
      <c r="G51" s="16"/>
    </row>
    <row r="52" spans="2:7">
      <c r="D52" s="16"/>
      <c r="E52" s="16"/>
      <c r="F52" s="16"/>
      <c r="G52" s="16"/>
    </row>
    <row r="53" spans="2:7">
      <c r="D53" s="16"/>
      <c r="E53" s="16"/>
      <c r="F53" s="16"/>
      <c r="G53" s="16"/>
    </row>
    <row r="54" spans="2:7">
      <c r="D54" s="16"/>
      <c r="E54" s="16"/>
      <c r="F54" s="16"/>
      <c r="G54" s="16"/>
    </row>
    <row r="55" spans="2:7">
      <c r="D55" s="16"/>
      <c r="E55" s="16"/>
      <c r="F55" s="16"/>
      <c r="G55" s="16"/>
    </row>
    <row r="56" spans="2:7">
      <c r="D56" s="16"/>
      <c r="E56" s="16"/>
      <c r="F56" s="16"/>
      <c r="G56" s="16"/>
    </row>
    <row r="57" spans="2:7">
      <c r="D57" s="16"/>
      <c r="E57" s="16"/>
      <c r="F57" s="16"/>
      <c r="G57" s="16"/>
    </row>
    <row r="58" spans="2:7">
      <c r="D58" s="16"/>
      <c r="E58" s="16"/>
      <c r="F58" s="16"/>
      <c r="G58" s="16"/>
    </row>
    <row r="59" spans="2:7">
      <c r="D59" s="16"/>
      <c r="E59" s="16"/>
      <c r="F59" s="16"/>
      <c r="G59" s="16"/>
    </row>
    <row r="60" spans="2:7">
      <c r="D60" s="16"/>
      <c r="E60" s="16"/>
      <c r="F60" s="16"/>
      <c r="G60" s="16"/>
    </row>
    <row r="61" spans="2:7">
      <c r="D61" s="16"/>
      <c r="E61" s="16"/>
      <c r="F61" s="16"/>
      <c r="G61" s="16"/>
    </row>
    <row r="62" spans="2:7">
      <c r="D62" s="16"/>
      <c r="E62" s="16"/>
      <c r="F62" s="16"/>
      <c r="G62" s="16"/>
    </row>
    <row r="63" spans="2:7">
      <c r="D63" s="16"/>
      <c r="E63" s="16"/>
      <c r="F63" s="16"/>
      <c r="G63" s="16"/>
    </row>
    <row r="64" spans="2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7"/>
    </row>
    <row r="7" spans="2:65" ht="26.25" customHeight="1">
      <c r="B7" s="95" t="s">
        <v>93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0</v>
      </c>
      <c r="K11" s="7"/>
      <c r="L11" s="75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9" t="s">
        <v>201</v>
      </c>
      <c r="C12" s="16"/>
      <c r="D12" s="16"/>
      <c r="E12" s="16"/>
      <c r="J12" s="81">
        <v>0</v>
      </c>
      <c r="L12" s="81">
        <v>0</v>
      </c>
      <c r="N12" s="80">
        <v>0</v>
      </c>
      <c r="O12" s="80">
        <v>0</v>
      </c>
    </row>
    <row r="13" spans="2:65">
      <c r="B13" s="79" t="s">
        <v>1497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I14" t="s">
        <v>222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1498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I16" t="s">
        <v>222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0</v>
      </c>
      <c r="L17" s="81">
        <v>0</v>
      </c>
      <c r="N17" s="80">
        <v>0</v>
      </c>
      <c r="O17" s="80">
        <v>0</v>
      </c>
    </row>
    <row r="18" spans="2:15">
      <c r="B18" t="s">
        <v>222</v>
      </c>
      <c r="C18" t="s">
        <v>222</v>
      </c>
      <c r="D18" s="16"/>
      <c r="E18" s="16"/>
      <c r="F18" t="s">
        <v>222</v>
      </c>
      <c r="G18" t="s">
        <v>222</v>
      </c>
      <c r="I18" t="s">
        <v>222</v>
      </c>
      <c r="J18" s="77">
        <v>0</v>
      </c>
      <c r="K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924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I20" t="s">
        <v>222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229</v>
      </c>
      <c r="C21" s="16"/>
      <c r="D21" s="16"/>
      <c r="E21" s="16"/>
      <c r="J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1497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222</v>
      </c>
      <c r="C23" t="s">
        <v>222</v>
      </c>
      <c r="D23" s="16"/>
      <c r="E23" s="16"/>
      <c r="F23" t="s">
        <v>222</v>
      </c>
      <c r="G23" t="s">
        <v>222</v>
      </c>
      <c r="I23" t="s">
        <v>222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1498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222</v>
      </c>
      <c r="C25" t="s">
        <v>222</v>
      </c>
      <c r="D25" s="16"/>
      <c r="E25" s="16"/>
      <c r="F25" t="s">
        <v>222</v>
      </c>
      <c r="G25" t="s">
        <v>222</v>
      </c>
      <c r="I25" t="s">
        <v>222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0</v>
      </c>
      <c r="L26" s="81">
        <v>0</v>
      </c>
      <c r="N26" s="80">
        <v>0</v>
      </c>
      <c r="O26" s="80">
        <v>0</v>
      </c>
    </row>
    <row r="27" spans="2:15">
      <c r="B27" t="s">
        <v>222</v>
      </c>
      <c r="C27" t="s">
        <v>222</v>
      </c>
      <c r="D27" s="16"/>
      <c r="E27" s="16"/>
      <c r="F27" t="s">
        <v>222</v>
      </c>
      <c r="G27" t="s">
        <v>222</v>
      </c>
      <c r="I27" t="s">
        <v>222</v>
      </c>
      <c r="J27" s="77">
        <v>0</v>
      </c>
      <c r="K27" s="77">
        <v>0</v>
      </c>
      <c r="L27" s="77">
        <v>0</v>
      </c>
      <c r="M27" s="78">
        <v>0</v>
      </c>
      <c r="N27" s="78">
        <v>0</v>
      </c>
      <c r="O27" s="78">
        <v>0</v>
      </c>
    </row>
    <row r="28" spans="2:15">
      <c r="B28" s="79" t="s">
        <v>924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222</v>
      </c>
      <c r="C29" t="s">
        <v>222</v>
      </c>
      <c r="D29" s="16"/>
      <c r="E29" s="16"/>
      <c r="F29" t="s">
        <v>222</v>
      </c>
      <c r="G29" t="s">
        <v>222</v>
      </c>
      <c r="I29" t="s">
        <v>222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231</v>
      </c>
      <c r="C30" s="16"/>
      <c r="D30" s="16"/>
      <c r="E30" s="16"/>
    </row>
    <row r="31" spans="2:15">
      <c r="B31" t="s">
        <v>328</v>
      </c>
      <c r="C31" s="16"/>
      <c r="D31" s="16"/>
      <c r="E31" s="16"/>
    </row>
    <row r="32" spans="2:15">
      <c r="B32" t="s">
        <v>329</v>
      </c>
      <c r="C32" s="16"/>
      <c r="D32" s="16"/>
      <c r="E32" s="16"/>
    </row>
    <row r="33" spans="2:5">
      <c r="B33" t="s">
        <v>330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6" spans="2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0" ht="26.25" customHeight="1">
      <c r="B7" s="95" t="s">
        <v>95</v>
      </c>
      <c r="C7" s="96"/>
      <c r="D7" s="96"/>
      <c r="E7" s="96"/>
      <c r="F7" s="96"/>
      <c r="G7" s="96"/>
      <c r="H7" s="96"/>
      <c r="I7" s="96"/>
      <c r="J7" s="96"/>
      <c r="K7" s="96"/>
      <c r="L7" s="97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116585</v>
      </c>
      <c r="H11" s="7"/>
      <c r="I11" s="75">
        <v>20.718419999999998</v>
      </c>
      <c r="J11" s="25"/>
      <c r="K11" s="76">
        <v>1</v>
      </c>
      <c r="L11" s="76">
        <v>0</v>
      </c>
      <c r="BC11" s="16"/>
      <c r="BD11" s="19"/>
      <c r="BE11" s="16"/>
      <c r="BG11" s="16"/>
    </row>
    <row r="12" spans="2:60">
      <c r="B12" s="79" t="s">
        <v>201</v>
      </c>
      <c r="D12" s="16"/>
      <c r="E12" s="16"/>
      <c r="G12" s="81">
        <v>116585</v>
      </c>
      <c r="I12" s="81">
        <v>20.718419999999998</v>
      </c>
      <c r="K12" s="80">
        <v>1</v>
      </c>
      <c r="L12" s="80">
        <v>0</v>
      </c>
    </row>
    <row r="13" spans="2:60">
      <c r="B13" s="79" t="s">
        <v>1499</v>
      </c>
      <c r="D13" s="16"/>
      <c r="E13" s="16"/>
      <c r="G13" s="81">
        <v>116585</v>
      </c>
      <c r="I13" s="81">
        <v>20.718419999999998</v>
      </c>
      <c r="K13" s="80">
        <v>1</v>
      </c>
      <c r="L13" s="80">
        <v>0</v>
      </c>
    </row>
    <row r="14" spans="2:60">
      <c r="B14" t="s">
        <v>1500</v>
      </c>
      <c r="C14" t="s">
        <v>1501</v>
      </c>
      <c r="D14" t="s">
        <v>100</v>
      </c>
      <c r="E14" t="s">
        <v>578</v>
      </c>
      <c r="F14" t="s">
        <v>102</v>
      </c>
      <c r="G14" s="77">
        <v>85</v>
      </c>
      <c r="H14" s="77">
        <v>393.2</v>
      </c>
      <c r="I14" s="77">
        <v>0.33422000000000002</v>
      </c>
      <c r="J14" s="78">
        <v>2.0000000000000001E-4</v>
      </c>
      <c r="K14" s="78">
        <v>1.61E-2</v>
      </c>
      <c r="L14" s="78">
        <v>0</v>
      </c>
    </row>
    <row r="15" spans="2:60">
      <c r="B15" t="s">
        <v>1502</v>
      </c>
      <c r="C15" t="s">
        <v>1503</v>
      </c>
      <c r="D15" t="s">
        <v>100</v>
      </c>
      <c r="E15" t="s">
        <v>494</v>
      </c>
      <c r="F15" t="s">
        <v>102</v>
      </c>
      <c r="G15" s="77">
        <v>34600</v>
      </c>
      <c r="H15" s="77">
        <v>1</v>
      </c>
      <c r="I15" s="77">
        <v>0.34599999999999997</v>
      </c>
      <c r="J15" s="78">
        <v>2.0000000000000001E-4</v>
      </c>
      <c r="K15" s="78">
        <v>1.67E-2</v>
      </c>
      <c r="L15" s="78">
        <v>0</v>
      </c>
    </row>
    <row r="16" spans="2:60">
      <c r="B16" t="s">
        <v>1504</v>
      </c>
      <c r="C16" t="s">
        <v>1505</v>
      </c>
      <c r="D16" t="s">
        <v>100</v>
      </c>
      <c r="E16" t="s">
        <v>384</v>
      </c>
      <c r="F16" t="s">
        <v>102</v>
      </c>
      <c r="G16" s="77">
        <v>26000</v>
      </c>
      <c r="H16" s="77">
        <v>17.3</v>
      </c>
      <c r="I16" s="77">
        <v>4.4980000000000002</v>
      </c>
      <c r="J16" s="78">
        <v>2.9999999999999997E-4</v>
      </c>
      <c r="K16" s="78">
        <v>0.21709999999999999</v>
      </c>
      <c r="L16" s="78">
        <v>0</v>
      </c>
    </row>
    <row r="17" spans="2:12">
      <c r="B17" t="s">
        <v>1506</v>
      </c>
      <c r="C17" t="s">
        <v>1507</v>
      </c>
      <c r="D17" t="s">
        <v>100</v>
      </c>
      <c r="E17" t="s">
        <v>125</v>
      </c>
      <c r="F17" t="s">
        <v>102</v>
      </c>
      <c r="G17" s="77">
        <v>55900</v>
      </c>
      <c r="H17" s="77">
        <v>27.8</v>
      </c>
      <c r="I17" s="77">
        <v>15.5402</v>
      </c>
      <c r="J17" s="78">
        <v>2E-3</v>
      </c>
      <c r="K17" s="78">
        <v>0.75009999999999999</v>
      </c>
      <c r="L17" s="78">
        <v>0</v>
      </c>
    </row>
    <row r="18" spans="2:12">
      <c r="B18" s="79" t="s">
        <v>229</v>
      </c>
      <c r="D18" s="16"/>
      <c r="E18" s="16"/>
      <c r="G18" s="81">
        <v>0</v>
      </c>
      <c r="I18" s="81">
        <v>0</v>
      </c>
      <c r="K18" s="80">
        <v>0</v>
      </c>
      <c r="L18" s="80">
        <v>0</v>
      </c>
    </row>
    <row r="19" spans="2:12">
      <c r="B19" s="79" t="s">
        <v>1508</v>
      </c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222</v>
      </c>
      <c r="C20" t="s">
        <v>222</v>
      </c>
      <c r="D20" s="16"/>
      <c r="E20" t="s">
        <v>222</v>
      </c>
      <c r="F20" t="s">
        <v>222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t="s">
        <v>231</v>
      </c>
      <c r="D21" s="16"/>
      <c r="E21" s="16"/>
    </row>
    <row r="22" spans="2:12">
      <c r="B22" t="s">
        <v>328</v>
      </c>
      <c r="D22" s="16"/>
      <c r="E22" s="16"/>
    </row>
    <row r="23" spans="2:12">
      <c r="B23" t="s">
        <v>329</v>
      </c>
      <c r="D23" s="16"/>
      <c r="E23" s="16"/>
    </row>
    <row r="24" spans="2:12">
      <c r="B24" t="s">
        <v>330</v>
      </c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</row>
    <row r="3" spans="2:61">
      <c r="B3" s="2" t="s">
        <v>2</v>
      </c>
      <c r="C3" t="s">
        <v>198</v>
      </c>
    </row>
    <row r="4" spans="2:61">
      <c r="B4" s="2" t="s">
        <v>3</v>
      </c>
    </row>
    <row r="6" spans="2:6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61" ht="26.25" customHeight="1">
      <c r="B7" s="95" t="s">
        <v>98</v>
      </c>
      <c r="C7" s="96"/>
      <c r="D7" s="96"/>
      <c r="E7" s="96"/>
      <c r="F7" s="96"/>
      <c r="G7" s="96"/>
      <c r="H7" s="96"/>
      <c r="I7" s="96"/>
      <c r="J7" s="96"/>
      <c r="K7" s="96"/>
      <c r="L7" s="97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9" t="s">
        <v>201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1509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222</v>
      </c>
      <c r="C14" t="s">
        <v>222</v>
      </c>
      <c r="D14" s="16"/>
      <c r="E14" t="s">
        <v>222</v>
      </c>
      <c r="F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1510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222</v>
      </c>
      <c r="C16" t="s">
        <v>222</v>
      </c>
      <c r="D16" s="16"/>
      <c r="E16" t="s">
        <v>222</v>
      </c>
      <c r="F16" t="s">
        <v>222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1511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222</v>
      </c>
      <c r="C18" t="s">
        <v>222</v>
      </c>
      <c r="D18" s="16"/>
      <c r="E18" t="s">
        <v>222</v>
      </c>
      <c r="F18" t="s">
        <v>222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924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222</v>
      </c>
      <c r="C20" t="s">
        <v>222</v>
      </c>
      <c r="D20" s="16"/>
      <c r="E20" t="s">
        <v>222</v>
      </c>
      <c r="F20" t="s">
        <v>222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229</v>
      </c>
      <c r="C21" s="16"/>
      <c r="D21" s="16"/>
      <c r="E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s="79" t="s">
        <v>1509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222</v>
      </c>
      <c r="C23" t="s">
        <v>222</v>
      </c>
      <c r="D23" s="16"/>
      <c r="E23" t="s">
        <v>222</v>
      </c>
      <c r="F23" t="s">
        <v>222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1512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222</v>
      </c>
      <c r="C25" t="s">
        <v>222</v>
      </c>
      <c r="D25" s="16"/>
      <c r="E25" t="s">
        <v>222</v>
      </c>
      <c r="F25" t="s">
        <v>222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1511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222</v>
      </c>
      <c r="C27" t="s">
        <v>222</v>
      </c>
      <c r="D27" s="16"/>
      <c r="E27" t="s">
        <v>222</v>
      </c>
      <c r="F27" t="s">
        <v>222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1513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222</v>
      </c>
      <c r="C29" t="s">
        <v>222</v>
      </c>
      <c r="D29" s="16"/>
      <c r="E29" t="s">
        <v>222</v>
      </c>
      <c r="F29" t="s">
        <v>222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924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222</v>
      </c>
      <c r="C31" t="s">
        <v>222</v>
      </c>
      <c r="D31" s="16"/>
      <c r="E31" t="s">
        <v>222</v>
      </c>
      <c r="F31" t="s">
        <v>222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231</v>
      </c>
      <c r="C32" s="16"/>
      <c r="D32" s="16"/>
      <c r="E32" s="16"/>
    </row>
    <row r="33" spans="2:5">
      <c r="B33" t="s">
        <v>328</v>
      </c>
      <c r="C33" s="16"/>
      <c r="D33" s="16"/>
      <c r="E33" s="16"/>
    </row>
    <row r="34" spans="2:5">
      <c r="B34" t="s">
        <v>329</v>
      </c>
      <c r="C34" s="16"/>
      <c r="D34" s="16"/>
      <c r="E34" s="16"/>
    </row>
    <row r="35" spans="2:5">
      <c r="B35" t="s">
        <v>330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</row>
    <row r="3" spans="1:60">
      <c r="B3" s="2" t="s">
        <v>2</v>
      </c>
      <c r="C3" t="s">
        <v>198</v>
      </c>
    </row>
    <row r="4" spans="1:60">
      <c r="B4" s="2" t="s">
        <v>3</v>
      </c>
    </row>
    <row r="6" spans="1:60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7"/>
      <c r="BD6" s="16" t="s">
        <v>100</v>
      </c>
      <c r="BF6" s="16" t="s">
        <v>101</v>
      </c>
      <c r="BH6" s="19" t="s">
        <v>102</v>
      </c>
    </row>
    <row r="7" spans="1:60" ht="26.25" customHeight="1">
      <c r="B7" s="95" t="s">
        <v>103</v>
      </c>
      <c r="C7" s="96"/>
      <c r="D7" s="96"/>
      <c r="E7" s="96"/>
      <c r="F7" s="96"/>
      <c r="G7" s="96"/>
      <c r="H7" s="96"/>
      <c r="I7" s="96"/>
      <c r="J7" s="96"/>
      <c r="K7" s="97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2033703.84</v>
      </c>
      <c r="H11" s="25"/>
      <c r="I11" s="75">
        <v>6429.1351378320296</v>
      </c>
      <c r="J11" s="76">
        <v>1</v>
      </c>
      <c r="K11" s="76">
        <v>1.12E-2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201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222</v>
      </c>
      <c r="C13" t="s">
        <v>222</v>
      </c>
      <c r="D13" s="19"/>
      <c r="E13" t="s">
        <v>222</v>
      </c>
      <c r="F13" t="s">
        <v>222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229</v>
      </c>
      <c r="C14" s="19"/>
      <c r="D14" s="19"/>
      <c r="E14" s="19"/>
      <c r="F14" s="19"/>
      <c r="G14" s="81">
        <v>2033703.84</v>
      </c>
      <c r="H14" s="19"/>
      <c r="I14" s="81">
        <v>6429.1351378320296</v>
      </c>
      <c r="J14" s="80">
        <v>1</v>
      </c>
      <c r="K14" s="80">
        <v>1.12E-2</v>
      </c>
      <c r="BF14" s="16" t="s">
        <v>126</v>
      </c>
    </row>
    <row r="15" spans="1:60">
      <c r="B15" t="s">
        <v>1514</v>
      </c>
      <c r="C15" t="s">
        <v>1515</v>
      </c>
      <c r="D15" t="s">
        <v>123</v>
      </c>
      <c r="E15" t="s">
        <v>1516</v>
      </c>
      <c r="F15" t="s">
        <v>110</v>
      </c>
      <c r="G15" s="77">
        <v>5</v>
      </c>
      <c r="H15" s="77">
        <v>1.6913000000000001E-2</v>
      </c>
      <c r="I15" s="77">
        <v>3.3924095399999998E-6</v>
      </c>
      <c r="J15" s="78">
        <v>0</v>
      </c>
      <c r="K15" s="78">
        <v>0</v>
      </c>
      <c r="BF15" s="16" t="s">
        <v>127</v>
      </c>
    </row>
    <row r="16" spans="1:60">
      <c r="B16" t="s">
        <v>1517</v>
      </c>
      <c r="C16" t="s">
        <v>1518</v>
      </c>
      <c r="D16" t="s">
        <v>123</v>
      </c>
      <c r="E16" t="s">
        <v>1516</v>
      </c>
      <c r="F16" t="s">
        <v>106</v>
      </c>
      <c r="G16" s="77">
        <v>34</v>
      </c>
      <c r="H16" s="77">
        <v>3.8011999999999997E-2</v>
      </c>
      <c r="I16" s="77">
        <v>4.6875638159999997E-5</v>
      </c>
      <c r="J16" s="78">
        <v>0</v>
      </c>
      <c r="K16" s="78">
        <v>0</v>
      </c>
      <c r="BF16" s="16" t="s">
        <v>128</v>
      </c>
    </row>
    <row r="17" spans="2:58">
      <c r="B17" t="s">
        <v>1519</v>
      </c>
      <c r="C17" t="s">
        <v>1520</v>
      </c>
      <c r="D17" t="s">
        <v>123</v>
      </c>
      <c r="E17" t="s">
        <v>1516</v>
      </c>
      <c r="F17" t="s">
        <v>106</v>
      </c>
      <c r="G17" s="77">
        <v>22</v>
      </c>
      <c r="H17" s="77">
        <v>2.0477E-3</v>
      </c>
      <c r="I17" s="77">
        <v>1.6339417379999999E-6</v>
      </c>
      <c r="J17" s="78">
        <v>0</v>
      </c>
      <c r="K17" s="78">
        <v>0</v>
      </c>
      <c r="BF17" s="16" t="s">
        <v>129</v>
      </c>
    </row>
    <row r="18" spans="2:58">
      <c r="B18" t="s">
        <v>1521</v>
      </c>
      <c r="C18" t="s">
        <v>1522</v>
      </c>
      <c r="D18" t="s">
        <v>123</v>
      </c>
      <c r="E18" t="s">
        <v>1516</v>
      </c>
      <c r="F18" t="s">
        <v>110</v>
      </c>
      <c r="G18" s="77">
        <v>56</v>
      </c>
      <c r="H18" s="77">
        <v>4.5430000000000002E-3</v>
      </c>
      <c r="I18" s="77">
        <v>1.0205831328E-5</v>
      </c>
      <c r="J18" s="78">
        <v>0</v>
      </c>
      <c r="K18" s="78">
        <v>0</v>
      </c>
      <c r="BF18" s="16" t="s">
        <v>130</v>
      </c>
    </row>
    <row r="19" spans="2:58">
      <c r="B19" t="s">
        <v>1523</v>
      </c>
      <c r="C19" t="s">
        <v>1524</v>
      </c>
      <c r="D19" t="s">
        <v>123</v>
      </c>
      <c r="E19" t="s">
        <v>1516</v>
      </c>
      <c r="F19" t="s">
        <v>113</v>
      </c>
      <c r="G19" s="77">
        <v>6</v>
      </c>
      <c r="H19" s="77">
        <v>7.7565000000000004E-3</v>
      </c>
      <c r="I19" s="77">
        <v>2.150520651E-6</v>
      </c>
      <c r="J19" s="78">
        <v>0</v>
      </c>
      <c r="K19" s="78">
        <v>0</v>
      </c>
      <c r="BF19" s="16" t="s">
        <v>131</v>
      </c>
    </row>
    <row r="20" spans="2:58">
      <c r="B20" t="s">
        <v>1525</v>
      </c>
      <c r="C20" t="s">
        <v>1526</v>
      </c>
      <c r="D20" t="s">
        <v>123</v>
      </c>
      <c r="E20" t="s">
        <v>1516</v>
      </c>
      <c r="F20" t="s">
        <v>120</v>
      </c>
      <c r="G20" s="77">
        <v>352925</v>
      </c>
      <c r="H20" s="77">
        <v>100</v>
      </c>
      <c r="I20" s="77">
        <v>873.59525250000002</v>
      </c>
      <c r="J20" s="78">
        <v>0.13589999999999999</v>
      </c>
      <c r="K20" s="78">
        <v>1.5E-3</v>
      </c>
      <c r="BF20" s="16" t="s">
        <v>132</v>
      </c>
    </row>
    <row r="21" spans="2:58">
      <c r="B21" t="s">
        <v>1527</v>
      </c>
      <c r="C21" t="s">
        <v>1528</v>
      </c>
      <c r="D21" t="s">
        <v>123</v>
      </c>
      <c r="E21" t="s">
        <v>1516</v>
      </c>
      <c r="F21" t="s">
        <v>110</v>
      </c>
      <c r="G21" s="77">
        <v>-28690</v>
      </c>
      <c r="H21" s="77">
        <v>100</v>
      </c>
      <c r="I21" s="77">
        <v>-115.092804</v>
      </c>
      <c r="J21" s="78">
        <v>-1.7899999999999999E-2</v>
      </c>
      <c r="K21" s="78">
        <v>-2.0000000000000001E-4</v>
      </c>
      <c r="BF21" s="16" t="s">
        <v>123</v>
      </c>
    </row>
    <row r="22" spans="2:58">
      <c r="B22" t="s">
        <v>1529</v>
      </c>
      <c r="C22" t="s">
        <v>1530</v>
      </c>
      <c r="D22" t="s">
        <v>123</v>
      </c>
      <c r="E22" t="s">
        <v>1516</v>
      </c>
      <c r="F22" t="s">
        <v>113</v>
      </c>
      <c r="G22" s="77">
        <v>9660</v>
      </c>
      <c r="H22" s="77">
        <v>100</v>
      </c>
      <c r="I22" s="77">
        <v>44.637894000000003</v>
      </c>
      <c r="J22" s="78">
        <v>6.8999999999999999E-3</v>
      </c>
      <c r="K22" s="78">
        <v>1E-4</v>
      </c>
    </row>
    <row r="23" spans="2:58">
      <c r="B23" t="s">
        <v>1531</v>
      </c>
      <c r="C23" t="s">
        <v>1532</v>
      </c>
      <c r="D23" t="s">
        <v>123</v>
      </c>
      <c r="E23" t="s">
        <v>1516</v>
      </c>
      <c r="F23" t="s">
        <v>200</v>
      </c>
      <c r="G23" s="77">
        <v>170114.52</v>
      </c>
      <c r="H23" s="77">
        <v>100</v>
      </c>
      <c r="I23" s="77">
        <v>79.001183088000005</v>
      </c>
      <c r="J23" s="78">
        <v>1.23E-2</v>
      </c>
      <c r="K23" s="78">
        <v>1E-4</v>
      </c>
    </row>
    <row r="24" spans="2:58">
      <c r="B24" t="s">
        <v>1533</v>
      </c>
      <c r="C24" t="s">
        <v>1534</v>
      </c>
      <c r="D24" t="s">
        <v>123</v>
      </c>
      <c r="E24" t="s">
        <v>1516</v>
      </c>
      <c r="F24" t="s">
        <v>106</v>
      </c>
      <c r="G24" s="77">
        <v>1529361.32</v>
      </c>
      <c r="H24" s="77">
        <v>100</v>
      </c>
      <c r="I24" s="77">
        <v>5546.9935076399997</v>
      </c>
      <c r="J24" s="78">
        <v>0.86280000000000001</v>
      </c>
      <c r="K24" s="78">
        <v>9.5999999999999992E-3</v>
      </c>
    </row>
    <row r="25" spans="2:58">
      <c r="B25" t="s">
        <v>1535</v>
      </c>
      <c r="C25" t="s">
        <v>1536</v>
      </c>
      <c r="D25" t="s">
        <v>123</v>
      </c>
      <c r="E25" t="s">
        <v>1516</v>
      </c>
      <c r="F25" t="s">
        <v>200</v>
      </c>
      <c r="G25" s="77">
        <v>9</v>
      </c>
      <c r="H25" s="77">
        <v>1.7195999999999999E-2</v>
      </c>
      <c r="I25" s="77">
        <v>7.1872401599999998E-7</v>
      </c>
      <c r="J25" s="78">
        <v>0</v>
      </c>
      <c r="K25" s="78">
        <v>0</v>
      </c>
    </row>
    <row r="26" spans="2:58">
      <c r="B26" t="s">
        <v>1537</v>
      </c>
      <c r="C26" t="s">
        <v>1538</v>
      </c>
      <c r="D26" t="s">
        <v>123</v>
      </c>
      <c r="E26" t="s">
        <v>1516</v>
      </c>
      <c r="F26" t="s">
        <v>106</v>
      </c>
      <c r="G26" s="77">
        <v>9</v>
      </c>
      <c r="H26" s="77">
        <v>1.70235E-2</v>
      </c>
      <c r="I26" s="77">
        <v>5.5569811049999999E-6</v>
      </c>
      <c r="J26" s="78">
        <v>0</v>
      </c>
      <c r="K26" s="78">
        <v>0</v>
      </c>
    </row>
    <row r="27" spans="2:58">
      <c r="B27" t="s">
        <v>1539</v>
      </c>
      <c r="C27" t="s">
        <v>1540</v>
      </c>
      <c r="D27" t="s">
        <v>123</v>
      </c>
      <c r="E27" t="s">
        <v>1516</v>
      </c>
      <c r="F27" t="s">
        <v>106</v>
      </c>
      <c r="G27" s="77">
        <v>153</v>
      </c>
      <c r="H27" s="77">
        <v>4.8199999999999996E-3</v>
      </c>
      <c r="I27" s="77">
        <v>2.67476742E-5</v>
      </c>
      <c r="J27" s="78">
        <v>0</v>
      </c>
      <c r="K27" s="78">
        <v>0</v>
      </c>
    </row>
    <row r="28" spans="2:58">
      <c r="B28" t="s">
        <v>1541</v>
      </c>
      <c r="C28" t="s">
        <v>1542</v>
      </c>
      <c r="D28" t="s">
        <v>123</v>
      </c>
      <c r="E28" t="s">
        <v>1516</v>
      </c>
      <c r="F28" t="s">
        <v>120</v>
      </c>
      <c r="G28" s="77">
        <v>39</v>
      </c>
      <c r="H28" s="77">
        <v>7.5849999999999997E-3</v>
      </c>
      <c r="I28" s="77">
        <v>7.3223086950000001E-6</v>
      </c>
      <c r="J28" s="78">
        <v>0</v>
      </c>
      <c r="K28" s="78">
        <v>0</v>
      </c>
    </row>
    <row r="29" spans="2:58">
      <c r="B29" t="s">
        <v>231</v>
      </c>
      <c r="C29" s="19"/>
      <c r="D29" s="19"/>
      <c r="E29" s="19"/>
      <c r="F29" s="19"/>
      <c r="G29" s="19"/>
      <c r="H29" s="19"/>
    </row>
    <row r="30" spans="2:58">
      <c r="B30" t="s">
        <v>328</v>
      </c>
      <c r="C30" s="19"/>
      <c r="D30" s="19"/>
      <c r="E30" s="19"/>
      <c r="F30" s="19"/>
      <c r="G30" s="19"/>
      <c r="H30" s="19"/>
    </row>
    <row r="31" spans="2:58">
      <c r="B31" t="s">
        <v>329</v>
      </c>
      <c r="C31" s="19"/>
      <c r="D31" s="19"/>
      <c r="E31" s="19"/>
      <c r="F31" s="19"/>
      <c r="G31" s="19"/>
      <c r="H31" s="19"/>
    </row>
    <row r="32" spans="2:58">
      <c r="B32" t="s">
        <v>330</v>
      </c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</row>
    <row r="6" spans="2:81" ht="26.25" customHeight="1">
      <c r="B6" s="95" t="s">
        <v>68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81" ht="26.25" customHeight="1">
      <c r="B7" s="95" t="s">
        <v>133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201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1543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222</v>
      </c>
      <c r="C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1544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222</v>
      </c>
      <c r="C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1545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1546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222</v>
      </c>
      <c r="C19" t="s">
        <v>222</v>
      </c>
      <c r="E19" t="s">
        <v>222</v>
      </c>
      <c r="H19" s="77">
        <v>0</v>
      </c>
      <c r="I19" t="s">
        <v>222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1547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222</v>
      </c>
      <c r="C21" t="s">
        <v>222</v>
      </c>
      <c r="E21" t="s">
        <v>222</v>
      </c>
      <c r="H21" s="77">
        <v>0</v>
      </c>
      <c r="I21" t="s">
        <v>222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1548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222</v>
      </c>
      <c r="C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1549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222</v>
      </c>
      <c r="C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229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1543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222</v>
      </c>
      <c r="C28" t="s">
        <v>222</v>
      </c>
      <c r="E28" t="s">
        <v>222</v>
      </c>
      <c r="H28" s="77">
        <v>0</v>
      </c>
      <c r="I28" t="s">
        <v>222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1544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222</v>
      </c>
      <c r="C30" t="s">
        <v>222</v>
      </c>
      <c r="E30" t="s">
        <v>222</v>
      </c>
      <c r="H30" s="77">
        <v>0</v>
      </c>
      <c r="I30" t="s">
        <v>222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1545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1546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222</v>
      </c>
      <c r="C33" t="s">
        <v>222</v>
      </c>
      <c r="E33" t="s">
        <v>222</v>
      </c>
      <c r="H33" s="77">
        <v>0</v>
      </c>
      <c r="I33" t="s">
        <v>222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1547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222</v>
      </c>
      <c r="C35" t="s">
        <v>222</v>
      </c>
      <c r="E35" t="s">
        <v>222</v>
      </c>
      <c r="H35" s="77">
        <v>0</v>
      </c>
      <c r="I35" t="s">
        <v>222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1548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222</v>
      </c>
      <c r="C37" t="s">
        <v>222</v>
      </c>
      <c r="E37" t="s">
        <v>222</v>
      </c>
      <c r="H37" s="77">
        <v>0</v>
      </c>
      <c r="I37" t="s">
        <v>222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1549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222</v>
      </c>
      <c r="C39" t="s">
        <v>222</v>
      </c>
      <c r="E39" t="s">
        <v>222</v>
      </c>
      <c r="H39" s="77">
        <v>0</v>
      </c>
      <c r="I39" t="s">
        <v>222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231</v>
      </c>
    </row>
    <row r="41" spans="2:17">
      <c r="B41" t="s">
        <v>328</v>
      </c>
    </row>
    <row r="42" spans="2:17">
      <c r="B42" t="s">
        <v>329</v>
      </c>
    </row>
    <row r="43" spans="2:17">
      <c r="B43" t="s">
        <v>330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</row>
    <row r="3" spans="2:72">
      <c r="B3" s="2" t="s">
        <v>2</v>
      </c>
      <c r="C3" t="s">
        <v>198</v>
      </c>
    </row>
    <row r="4" spans="2:72">
      <c r="B4" s="2" t="s">
        <v>3</v>
      </c>
    </row>
    <row r="6" spans="2:7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7"/>
    </row>
    <row r="7" spans="2:72" ht="26.2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201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1550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222</v>
      </c>
      <c r="C14" t="s">
        <v>222</v>
      </c>
      <c r="D14" t="s">
        <v>222</v>
      </c>
      <c r="G14" s="77">
        <v>0</v>
      </c>
      <c r="H14" t="s">
        <v>222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1551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222</v>
      </c>
      <c r="C16" t="s">
        <v>222</v>
      </c>
      <c r="D16" t="s">
        <v>222</v>
      </c>
      <c r="G16" s="77">
        <v>0</v>
      </c>
      <c r="H16" t="s">
        <v>222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1552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G18" s="77">
        <v>0</v>
      </c>
      <c r="H18" t="s">
        <v>222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1553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G20" s="77">
        <v>0</v>
      </c>
      <c r="H20" t="s">
        <v>222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924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222</v>
      </c>
      <c r="C22" t="s">
        <v>222</v>
      </c>
      <c r="D22" t="s">
        <v>222</v>
      </c>
      <c r="G22" s="77">
        <v>0</v>
      </c>
      <c r="H22" t="s">
        <v>222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229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280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G25" s="77">
        <v>0</v>
      </c>
      <c r="H25" t="s">
        <v>222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1554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222</v>
      </c>
      <c r="C27" t="s">
        <v>222</v>
      </c>
      <c r="D27" t="s">
        <v>222</v>
      </c>
      <c r="G27" s="77">
        <v>0</v>
      </c>
      <c r="H27" t="s">
        <v>222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328</v>
      </c>
    </row>
    <row r="29" spans="2:16">
      <c r="B29" t="s">
        <v>329</v>
      </c>
    </row>
    <row r="30" spans="2:16">
      <c r="B30" t="s">
        <v>330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</row>
    <row r="3" spans="2:65">
      <c r="B3" s="2" t="s">
        <v>2</v>
      </c>
      <c r="C3" t="s">
        <v>198</v>
      </c>
    </row>
    <row r="4" spans="2:65">
      <c r="B4" s="2" t="s">
        <v>3</v>
      </c>
    </row>
    <row r="6" spans="2:6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65" ht="26.25" customHeight="1">
      <c r="B7" s="95" t="s">
        <v>82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5">
        <v>3.89</v>
      </c>
      <c r="K11" s="7"/>
      <c r="L11" s="7"/>
      <c r="M11" s="76">
        <v>1.55E-2</v>
      </c>
      <c r="N11" s="75">
        <v>200000</v>
      </c>
      <c r="O11" s="7"/>
      <c r="P11" s="75">
        <v>729.658098</v>
      </c>
      <c r="Q11" s="7"/>
      <c r="R11" s="76">
        <v>1</v>
      </c>
      <c r="S11" s="76">
        <v>1.2999999999999999E-3</v>
      </c>
      <c r="T11" s="35"/>
      <c r="BJ11" s="16"/>
      <c r="BM11" s="16"/>
    </row>
    <row r="12" spans="2:65">
      <c r="B12" s="79" t="s">
        <v>201</v>
      </c>
      <c r="D12" s="16"/>
      <c r="E12" s="16"/>
      <c r="F12" s="16"/>
      <c r="J12" s="81">
        <v>3.89</v>
      </c>
      <c r="M12" s="80">
        <v>1.55E-2</v>
      </c>
      <c r="N12" s="81">
        <v>200000</v>
      </c>
      <c r="P12" s="81">
        <v>729.658098</v>
      </c>
      <c r="R12" s="80">
        <v>1</v>
      </c>
      <c r="S12" s="80">
        <v>1.2999999999999999E-3</v>
      </c>
    </row>
    <row r="13" spans="2:65">
      <c r="B13" s="79" t="s">
        <v>1555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J14" s="77">
        <v>0</v>
      </c>
      <c r="K14" t="s">
        <v>222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1556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J16" s="77">
        <v>0</v>
      </c>
      <c r="K16" t="s">
        <v>222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333</v>
      </c>
      <c r="D17" s="16"/>
      <c r="E17" s="16"/>
      <c r="F17" s="16"/>
      <c r="J17" s="81">
        <v>3.89</v>
      </c>
      <c r="M17" s="80">
        <v>1.55E-2</v>
      </c>
      <c r="N17" s="81">
        <v>200000</v>
      </c>
      <c r="P17" s="81">
        <v>729.658098</v>
      </c>
      <c r="R17" s="80">
        <v>1</v>
      </c>
      <c r="S17" s="80">
        <v>1.2999999999999999E-3</v>
      </c>
    </row>
    <row r="18" spans="2:19">
      <c r="B18" t="s">
        <v>1557</v>
      </c>
      <c r="C18" t="s">
        <v>1558</v>
      </c>
      <c r="D18" t="s">
        <v>123</v>
      </c>
      <c r="E18" t="s">
        <v>1120</v>
      </c>
      <c r="F18" t="s">
        <v>652</v>
      </c>
      <c r="G18" t="s">
        <v>472</v>
      </c>
      <c r="H18" t="s">
        <v>207</v>
      </c>
      <c r="I18" t="s">
        <v>289</v>
      </c>
      <c r="J18" s="77">
        <v>4.42</v>
      </c>
      <c r="K18" t="s">
        <v>106</v>
      </c>
      <c r="L18" s="78">
        <v>1.7500000000000002E-2</v>
      </c>
      <c r="M18" s="78">
        <v>1.66E-2</v>
      </c>
      <c r="N18" s="77">
        <v>170000</v>
      </c>
      <c r="O18" s="77">
        <v>100.56</v>
      </c>
      <c r="P18" s="77">
        <v>620.04290400000002</v>
      </c>
      <c r="Q18" s="78">
        <v>0</v>
      </c>
      <c r="R18" s="78">
        <v>0.8498</v>
      </c>
      <c r="S18" s="78">
        <v>1.1000000000000001E-3</v>
      </c>
    </row>
    <row r="19" spans="2:19">
      <c r="B19" t="s">
        <v>1559</v>
      </c>
      <c r="C19" t="s">
        <v>1560</v>
      </c>
      <c r="D19" t="s">
        <v>123</v>
      </c>
      <c r="E19" t="s">
        <v>1561</v>
      </c>
      <c r="F19" t="s">
        <v>661</v>
      </c>
      <c r="G19" t="s">
        <v>472</v>
      </c>
      <c r="H19" t="s">
        <v>207</v>
      </c>
      <c r="I19" t="s">
        <v>507</v>
      </c>
      <c r="J19" s="77">
        <v>0.87</v>
      </c>
      <c r="K19" t="s">
        <v>106</v>
      </c>
      <c r="L19" s="78">
        <v>1.55E-2</v>
      </c>
      <c r="M19" s="78">
        <v>8.8999999999999999E-3</v>
      </c>
      <c r="N19" s="77">
        <v>30000</v>
      </c>
      <c r="O19" s="77">
        <v>100.74</v>
      </c>
      <c r="P19" s="77">
        <v>109.615194</v>
      </c>
      <c r="Q19" s="78">
        <v>0</v>
      </c>
      <c r="R19" s="78">
        <v>0.1502</v>
      </c>
      <c r="S19" s="78">
        <v>2.0000000000000001E-4</v>
      </c>
    </row>
    <row r="20" spans="2:19">
      <c r="B20" s="79" t="s">
        <v>924</v>
      </c>
      <c r="D20" s="16"/>
      <c r="E20" s="16"/>
      <c r="F20" s="16"/>
      <c r="J20" s="81">
        <v>0</v>
      </c>
      <c r="M20" s="80">
        <v>0</v>
      </c>
      <c r="N20" s="81">
        <v>0</v>
      </c>
      <c r="P20" s="81">
        <v>0</v>
      </c>
      <c r="R20" s="80">
        <v>0</v>
      </c>
      <c r="S20" s="80">
        <v>0</v>
      </c>
    </row>
    <row r="21" spans="2:19">
      <c r="B21" t="s">
        <v>222</v>
      </c>
      <c r="C21" t="s">
        <v>222</v>
      </c>
      <c r="D21" s="16"/>
      <c r="E21" s="16"/>
      <c r="F21" t="s">
        <v>222</v>
      </c>
      <c r="G21" t="s">
        <v>222</v>
      </c>
      <c r="J21" s="77">
        <v>0</v>
      </c>
      <c r="K21" t="s">
        <v>222</v>
      </c>
      <c r="L21" s="78">
        <v>0</v>
      </c>
      <c r="M21" s="78">
        <v>0</v>
      </c>
      <c r="N21" s="77">
        <v>0</v>
      </c>
      <c r="O21" s="77">
        <v>0</v>
      </c>
      <c r="P21" s="77">
        <v>0</v>
      </c>
      <c r="Q21" s="78">
        <v>0</v>
      </c>
      <c r="R21" s="78">
        <v>0</v>
      </c>
      <c r="S21" s="78">
        <v>0</v>
      </c>
    </row>
    <row r="22" spans="2:19">
      <c r="B22" s="79" t="s">
        <v>229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s="79" t="s">
        <v>1562</v>
      </c>
      <c r="D23" s="16"/>
      <c r="E23" s="16"/>
      <c r="F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222</v>
      </c>
      <c r="C24" t="s">
        <v>222</v>
      </c>
      <c r="D24" s="16"/>
      <c r="E24" s="16"/>
      <c r="F24" t="s">
        <v>222</v>
      </c>
      <c r="G24" t="s">
        <v>222</v>
      </c>
      <c r="J24" s="77">
        <v>0</v>
      </c>
      <c r="K24" t="s">
        <v>222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1563</v>
      </c>
      <c r="D25" s="16"/>
      <c r="E25" s="16"/>
      <c r="F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222</v>
      </c>
      <c r="C26" t="s">
        <v>222</v>
      </c>
      <c r="D26" s="16"/>
      <c r="E26" s="16"/>
      <c r="F26" t="s">
        <v>222</v>
      </c>
      <c r="G26" t="s">
        <v>222</v>
      </c>
      <c r="J26" s="77">
        <v>0</v>
      </c>
      <c r="K26" t="s">
        <v>222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t="s">
        <v>231</v>
      </c>
      <c r="D27" s="16"/>
      <c r="E27" s="16"/>
      <c r="F27" s="16"/>
    </row>
    <row r="28" spans="2:19">
      <c r="B28" t="s">
        <v>328</v>
      </c>
      <c r="D28" s="16"/>
      <c r="E28" s="16"/>
      <c r="F28" s="16"/>
    </row>
    <row r="29" spans="2:19">
      <c r="B29" t="s">
        <v>329</v>
      </c>
      <c r="D29" s="16"/>
      <c r="E29" s="16"/>
      <c r="F29" s="16"/>
    </row>
    <row r="30" spans="2:19">
      <c r="B30" t="s">
        <v>330</v>
      </c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</row>
    <row r="3" spans="2:81">
      <c r="B3" s="2" t="s">
        <v>2</v>
      </c>
      <c r="C3" t="s">
        <v>198</v>
      </c>
    </row>
    <row r="4" spans="2:81">
      <c r="B4" s="2" t="s">
        <v>3</v>
      </c>
    </row>
    <row r="6" spans="2:81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7"/>
    </row>
    <row r="7" spans="2:81" ht="26.25" customHeight="1">
      <c r="B7" s="95" t="s">
        <v>89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7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3.61</v>
      </c>
      <c r="K11" s="7"/>
      <c r="L11" s="7"/>
      <c r="M11" s="76">
        <v>4.8599999999999997E-2</v>
      </c>
      <c r="N11" s="75">
        <v>355656.8</v>
      </c>
      <c r="O11" s="7"/>
      <c r="P11" s="75">
        <v>342.34609547299999</v>
      </c>
      <c r="Q11" s="7"/>
      <c r="R11" s="76">
        <v>1</v>
      </c>
      <c r="S11" s="76">
        <v>5.9999999999999995E-4</v>
      </c>
      <c r="T11" s="35"/>
      <c r="BZ11" s="16"/>
      <c r="CC11" s="16"/>
    </row>
    <row r="12" spans="2:81">
      <c r="B12" s="79" t="s">
        <v>201</v>
      </c>
      <c r="C12" s="16"/>
      <c r="D12" s="16"/>
      <c r="E12" s="16"/>
      <c r="J12" s="81">
        <v>3.61</v>
      </c>
      <c r="M12" s="80">
        <v>4.8599999999999997E-2</v>
      </c>
      <c r="N12" s="81">
        <v>355656.8</v>
      </c>
      <c r="P12" s="81">
        <v>342.34609547299999</v>
      </c>
      <c r="R12" s="80">
        <v>1</v>
      </c>
      <c r="S12" s="80">
        <v>5.9999999999999995E-4</v>
      </c>
    </row>
    <row r="13" spans="2:81">
      <c r="B13" s="79" t="s">
        <v>1555</v>
      </c>
      <c r="C13" s="16"/>
      <c r="D13" s="16"/>
      <c r="E13" s="16"/>
      <c r="J13" s="81">
        <v>4.62</v>
      </c>
      <c r="M13" s="80">
        <v>2.87E-2</v>
      </c>
      <c r="N13" s="81">
        <v>163256.81</v>
      </c>
      <c r="P13" s="81">
        <v>163.69775897299999</v>
      </c>
      <c r="R13" s="80">
        <v>0.47820000000000001</v>
      </c>
      <c r="S13" s="80">
        <v>2.9999999999999997E-4</v>
      </c>
    </row>
    <row r="14" spans="2:81">
      <c r="B14" t="s">
        <v>1564</v>
      </c>
      <c r="C14" t="s">
        <v>1565</v>
      </c>
      <c r="D14" t="s">
        <v>123</v>
      </c>
      <c r="E14" t="s">
        <v>1566</v>
      </c>
      <c r="F14" t="s">
        <v>375</v>
      </c>
      <c r="G14" t="s">
        <v>364</v>
      </c>
      <c r="H14" t="s">
        <v>150</v>
      </c>
      <c r="I14" t="s">
        <v>874</v>
      </c>
      <c r="J14" s="77">
        <v>4.5999999999999996</v>
      </c>
      <c r="K14" t="s">
        <v>102</v>
      </c>
      <c r="L14" s="78">
        <v>1.55E-2</v>
      </c>
      <c r="M14" s="78">
        <v>2.7099999999999999E-2</v>
      </c>
      <c r="N14" s="77">
        <v>94144.05</v>
      </c>
      <c r="O14" s="77">
        <v>100.13</v>
      </c>
      <c r="P14" s="77">
        <v>94.266437264999993</v>
      </c>
      <c r="Q14" s="78">
        <v>2.0000000000000001E-4</v>
      </c>
      <c r="R14" s="78">
        <v>0.27539999999999998</v>
      </c>
      <c r="S14" s="78">
        <v>2.0000000000000001E-4</v>
      </c>
    </row>
    <row r="15" spans="2:81">
      <c r="B15" t="s">
        <v>1567</v>
      </c>
      <c r="C15" t="s">
        <v>1568</v>
      </c>
      <c r="D15" t="s">
        <v>123</v>
      </c>
      <c r="E15" t="s">
        <v>1569</v>
      </c>
      <c r="F15" t="s">
        <v>393</v>
      </c>
      <c r="G15" t="s">
        <v>364</v>
      </c>
      <c r="H15" t="s">
        <v>150</v>
      </c>
      <c r="I15" t="s">
        <v>1570</v>
      </c>
      <c r="J15" s="77">
        <v>7.94</v>
      </c>
      <c r="K15" t="s">
        <v>102</v>
      </c>
      <c r="L15" s="78">
        <v>8.3000000000000001E-3</v>
      </c>
      <c r="M15" s="78">
        <v>2.6499999999999999E-2</v>
      </c>
      <c r="N15" s="77">
        <v>19112.759999999998</v>
      </c>
      <c r="O15" s="77">
        <v>96.33</v>
      </c>
      <c r="P15" s="77">
        <v>18.411321707999999</v>
      </c>
      <c r="Q15" s="78">
        <v>1E-4</v>
      </c>
      <c r="R15" s="78">
        <v>5.3800000000000001E-2</v>
      </c>
      <c r="S15" s="78">
        <v>0</v>
      </c>
    </row>
    <row r="16" spans="2:81">
      <c r="B16" t="s">
        <v>1571</v>
      </c>
      <c r="C16" t="s">
        <v>1572</v>
      </c>
      <c r="D16" t="s">
        <v>123</v>
      </c>
      <c r="E16" t="s">
        <v>1573</v>
      </c>
      <c r="F16" t="s">
        <v>375</v>
      </c>
      <c r="G16" t="s">
        <v>472</v>
      </c>
      <c r="H16" t="s">
        <v>207</v>
      </c>
      <c r="I16" t="s">
        <v>1574</v>
      </c>
      <c r="J16" s="77">
        <v>3.46</v>
      </c>
      <c r="K16" t="s">
        <v>102</v>
      </c>
      <c r="L16" s="78">
        <v>3.6400000000000002E-2</v>
      </c>
      <c r="M16" s="78">
        <v>3.2399999999999998E-2</v>
      </c>
      <c r="N16" s="77">
        <v>50000</v>
      </c>
      <c r="O16" s="77">
        <v>102.04</v>
      </c>
      <c r="P16" s="77">
        <v>51.02</v>
      </c>
      <c r="Q16" s="78">
        <v>1E-4</v>
      </c>
      <c r="R16" s="78">
        <v>0.14899999999999999</v>
      </c>
      <c r="S16" s="78">
        <v>1E-4</v>
      </c>
    </row>
    <row r="17" spans="2:19">
      <c r="B17" s="79" t="s">
        <v>1556</v>
      </c>
      <c r="C17" s="16"/>
      <c r="D17" s="16"/>
      <c r="E17" s="16"/>
      <c r="J17" s="81">
        <v>2.69</v>
      </c>
      <c r="M17" s="80">
        <v>6.7000000000000004E-2</v>
      </c>
      <c r="N17" s="81">
        <v>192399.99</v>
      </c>
      <c r="P17" s="81">
        <v>178.6483365</v>
      </c>
      <c r="R17" s="80">
        <v>0.52180000000000004</v>
      </c>
      <c r="S17" s="80">
        <v>2.9999999999999997E-4</v>
      </c>
    </row>
    <row r="18" spans="2:19">
      <c r="B18" t="s">
        <v>1575</v>
      </c>
      <c r="C18" t="s">
        <v>1576</v>
      </c>
      <c r="D18" t="s">
        <v>123</v>
      </c>
      <c r="E18" t="s">
        <v>1109</v>
      </c>
      <c r="F18" t="s">
        <v>578</v>
      </c>
      <c r="G18" t="s">
        <v>472</v>
      </c>
      <c r="H18" t="s">
        <v>207</v>
      </c>
      <c r="I18" t="s">
        <v>1577</v>
      </c>
      <c r="J18" s="77">
        <v>3.52</v>
      </c>
      <c r="K18" t="s">
        <v>102</v>
      </c>
      <c r="L18" s="78">
        <v>3.3500000000000002E-2</v>
      </c>
      <c r="M18" s="78">
        <v>6.2300000000000001E-2</v>
      </c>
      <c r="N18" s="77">
        <v>80000</v>
      </c>
      <c r="O18" s="77">
        <v>90.79</v>
      </c>
      <c r="P18" s="77">
        <v>72.632000000000005</v>
      </c>
      <c r="Q18" s="78">
        <v>1E-4</v>
      </c>
      <c r="R18" s="78">
        <v>0.2122</v>
      </c>
      <c r="S18" s="78">
        <v>1E-4</v>
      </c>
    </row>
    <row r="19" spans="2:19">
      <c r="B19" t="s">
        <v>1578</v>
      </c>
      <c r="C19" t="s">
        <v>1579</v>
      </c>
      <c r="D19" t="s">
        <v>123</v>
      </c>
      <c r="E19" t="s">
        <v>1580</v>
      </c>
      <c r="F19" t="s">
        <v>494</v>
      </c>
      <c r="G19" t="s">
        <v>536</v>
      </c>
      <c r="H19" t="s">
        <v>207</v>
      </c>
      <c r="I19" t="s">
        <v>1581</v>
      </c>
      <c r="J19" s="77">
        <v>2.73</v>
      </c>
      <c r="K19" t="s">
        <v>102</v>
      </c>
      <c r="L19" s="78">
        <v>2.86E-2</v>
      </c>
      <c r="M19" s="78">
        <v>6.7500000000000004E-2</v>
      </c>
      <c r="N19" s="77">
        <v>50000</v>
      </c>
      <c r="O19" s="77">
        <v>90.22</v>
      </c>
      <c r="P19" s="77">
        <v>45.11</v>
      </c>
      <c r="Q19" s="78">
        <v>4.0000000000000002E-4</v>
      </c>
      <c r="R19" s="78">
        <v>0.1318</v>
      </c>
      <c r="S19" s="78">
        <v>1E-4</v>
      </c>
    </row>
    <row r="20" spans="2:19">
      <c r="B20" t="s">
        <v>1582</v>
      </c>
      <c r="C20" t="s">
        <v>1583</v>
      </c>
      <c r="D20" t="s">
        <v>123</v>
      </c>
      <c r="E20" t="s">
        <v>1584</v>
      </c>
      <c r="F20" t="s">
        <v>471</v>
      </c>
      <c r="G20" t="s">
        <v>540</v>
      </c>
      <c r="H20" t="s">
        <v>150</v>
      </c>
      <c r="I20" t="s">
        <v>1585</v>
      </c>
      <c r="J20" s="77">
        <v>2.12</v>
      </c>
      <c r="K20" t="s">
        <v>102</v>
      </c>
      <c r="L20" s="78">
        <v>4.2999999999999997E-2</v>
      </c>
      <c r="M20" s="78">
        <v>6.2399999999999997E-2</v>
      </c>
      <c r="N20" s="77">
        <v>49000</v>
      </c>
      <c r="O20" s="77">
        <v>96.24</v>
      </c>
      <c r="P20" s="77">
        <v>47.157600000000002</v>
      </c>
      <c r="Q20" s="78">
        <v>2.9999999999999997E-4</v>
      </c>
      <c r="R20" s="78">
        <v>0.13769999999999999</v>
      </c>
      <c r="S20" s="78">
        <v>1E-4</v>
      </c>
    </row>
    <row r="21" spans="2:19">
      <c r="B21" t="s">
        <v>1586</v>
      </c>
      <c r="C21" t="s">
        <v>1587</v>
      </c>
      <c r="D21" t="s">
        <v>123</v>
      </c>
      <c r="E21" t="s">
        <v>1588</v>
      </c>
      <c r="F21" t="s">
        <v>567</v>
      </c>
      <c r="G21" t="s">
        <v>222</v>
      </c>
      <c r="H21" t="s">
        <v>575</v>
      </c>
      <c r="I21" t="s">
        <v>1589</v>
      </c>
      <c r="J21" s="77">
        <v>0</v>
      </c>
      <c r="K21" t="s">
        <v>102</v>
      </c>
      <c r="L21" s="78">
        <v>8.6499999999999994E-2</v>
      </c>
      <c r="M21" s="78">
        <v>0</v>
      </c>
      <c r="N21" s="77">
        <v>899.99</v>
      </c>
      <c r="O21" s="77">
        <v>135</v>
      </c>
      <c r="P21" s="77">
        <v>1.2149865</v>
      </c>
      <c r="Q21" s="78">
        <v>0</v>
      </c>
      <c r="R21" s="78">
        <v>3.5000000000000001E-3</v>
      </c>
      <c r="S21" s="78">
        <v>0</v>
      </c>
    </row>
    <row r="22" spans="2:19">
      <c r="B22" t="s">
        <v>1590</v>
      </c>
      <c r="C22" t="s">
        <v>1591</v>
      </c>
      <c r="D22" t="s">
        <v>123</v>
      </c>
      <c r="E22" t="s">
        <v>1592</v>
      </c>
      <c r="F22" t="s">
        <v>735</v>
      </c>
      <c r="G22" t="s">
        <v>222</v>
      </c>
      <c r="H22" t="s">
        <v>575</v>
      </c>
      <c r="I22" t="s">
        <v>1593</v>
      </c>
      <c r="J22" s="77">
        <v>0.16</v>
      </c>
      <c r="K22" t="s">
        <v>102</v>
      </c>
      <c r="L22" s="78">
        <v>4.1500000000000002E-2</v>
      </c>
      <c r="M22" s="78">
        <v>0.1154</v>
      </c>
      <c r="N22" s="77">
        <v>12500</v>
      </c>
      <c r="O22" s="77">
        <v>100.27</v>
      </c>
      <c r="P22" s="77">
        <v>12.53375</v>
      </c>
      <c r="Q22" s="78">
        <v>2.9999999999999997E-4</v>
      </c>
      <c r="R22" s="78">
        <v>3.6600000000000001E-2</v>
      </c>
      <c r="S22" s="78">
        <v>0</v>
      </c>
    </row>
    <row r="23" spans="2:19">
      <c r="B23" s="79" t="s">
        <v>333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t="s">
        <v>222</v>
      </c>
      <c r="C24" t="s">
        <v>222</v>
      </c>
      <c r="D24" s="16"/>
      <c r="E24" s="16"/>
      <c r="F24" t="s">
        <v>222</v>
      </c>
      <c r="G24" t="s">
        <v>222</v>
      </c>
      <c r="J24" s="77">
        <v>0</v>
      </c>
      <c r="K24" t="s">
        <v>222</v>
      </c>
      <c r="L24" s="78">
        <v>0</v>
      </c>
      <c r="M24" s="78">
        <v>0</v>
      </c>
      <c r="N24" s="77">
        <v>0</v>
      </c>
      <c r="O24" s="77">
        <v>0</v>
      </c>
      <c r="P24" s="77">
        <v>0</v>
      </c>
      <c r="Q24" s="78">
        <v>0</v>
      </c>
      <c r="R24" s="78">
        <v>0</v>
      </c>
      <c r="S24" s="78">
        <v>0</v>
      </c>
    </row>
    <row r="25" spans="2:19">
      <c r="B25" s="79" t="s">
        <v>924</v>
      </c>
      <c r="C25" s="16"/>
      <c r="D25" s="16"/>
      <c r="E25" s="16"/>
      <c r="J25" s="81">
        <v>0</v>
      </c>
      <c r="M25" s="80">
        <v>0</v>
      </c>
      <c r="N25" s="81">
        <v>0</v>
      </c>
      <c r="P25" s="81">
        <v>0</v>
      </c>
      <c r="R25" s="80">
        <v>0</v>
      </c>
      <c r="S25" s="80">
        <v>0</v>
      </c>
    </row>
    <row r="26" spans="2:19">
      <c r="B26" t="s">
        <v>222</v>
      </c>
      <c r="C26" t="s">
        <v>222</v>
      </c>
      <c r="D26" s="16"/>
      <c r="E26" s="16"/>
      <c r="F26" t="s">
        <v>222</v>
      </c>
      <c r="G26" t="s">
        <v>222</v>
      </c>
      <c r="J26" s="77">
        <v>0</v>
      </c>
      <c r="K26" t="s">
        <v>222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  <c r="S26" s="78">
        <v>0</v>
      </c>
    </row>
    <row r="27" spans="2:19">
      <c r="B27" s="79" t="s">
        <v>229</v>
      </c>
      <c r="C27" s="16"/>
      <c r="D27" s="16"/>
      <c r="E27" s="16"/>
      <c r="J27" s="81">
        <v>0</v>
      </c>
      <c r="M27" s="80">
        <v>0</v>
      </c>
      <c r="N27" s="81">
        <v>0</v>
      </c>
      <c r="P27" s="81">
        <v>0</v>
      </c>
      <c r="R27" s="80">
        <v>0</v>
      </c>
      <c r="S27" s="80">
        <v>0</v>
      </c>
    </row>
    <row r="28" spans="2:19">
      <c r="B28" s="79" t="s">
        <v>334</v>
      </c>
      <c r="C28" s="16"/>
      <c r="D28" s="16"/>
      <c r="E28" s="16"/>
      <c r="J28" s="81">
        <v>0</v>
      </c>
      <c r="M28" s="80">
        <v>0</v>
      </c>
      <c r="N28" s="81">
        <v>0</v>
      </c>
      <c r="P28" s="81">
        <v>0</v>
      </c>
      <c r="R28" s="80">
        <v>0</v>
      </c>
      <c r="S28" s="80">
        <v>0</v>
      </c>
    </row>
    <row r="29" spans="2:19">
      <c r="B29" t="s">
        <v>222</v>
      </c>
      <c r="C29" t="s">
        <v>222</v>
      </c>
      <c r="D29" s="16"/>
      <c r="E29" s="16"/>
      <c r="F29" t="s">
        <v>222</v>
      </c>
      <c r="G29" t="s">
        <v>222</v>
      </c>
      <c r="J29" s="77">
        <v>0</v>
      </c>
      <c r="K29" t="s">
        <v>222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  <c r="S29" s="78">
        <v>0</v>
      </c>
    </row>
    <row r="30" spans="2:19">
      <c r="B30" s="79" t="s">
        <v>335</v>
      </c>
      <c r="C30" s="16"/>
      <c r="D30" s="16"/>
      <c r="E30" s="16"/>
      <c r="J30" s="81">
        <v>0</v>
      </c>
      <c r="M30" s="80">
        <v>0</v>
      </c>
      <c r="N30" s="81">
        <v>0</v>
      </c>
      <c r="P30" s="81">
        <v>0</v>
      </c>
      <c r="R30" s="80">
        <v>0</v>
      </c>
      <c r="S30" s="80">
        <v>0</v>
      </c>
    </row>
    <row r="31" spans="2:19">
      <c r="B31" t="s">
        <v>222</v>
      </c>
      <c r="C31" t="s">
        <v>222</v>
      </c>
      <c r="D31" s="16"/>
      <c r="E31" s="16"/>
      <c r="F31" t="s">
        <v>222</v>
      </c>
      <c r="G31" t="s">
        <v>222</v>
      </c>
      <c r="J31" s="77">
        <v>0</v>
      </c>
      <c r="K31" t="s">
        <v>222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  <c r="S31" s="78">
        <v>0</v>
      </c>
    </row>
    <row r="32" spans="2:19">
      <c r="B32" t="s">
        <v>231</v>
      </c>
      <c r="C32" s="16"/>
      <c r="D32" s="16"/>
      <c r="E32" s="16"/>
    </row>
    <row r="33" spans="2:5">
      <c r="B33" t="s">
        <v>328</v>
      </c>
      <c r="C33" s="16"/>
      <c r="D33" s="16"/>
      <c r="E33" s="16"/>
    </row>
    <row r="34" spans="2:5">
      <c r="B34" t="s">
        <v>329</v>
      </c>
      <c r="C34" s="16"/>
      <c r="D34" s="16"/>
      <c r="E34" s="16"/>
    </row>
    <row r="35" spans="2:5">
      <c r="B35" t="s">
        <v>330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</row>
    <row r="3" spans="2:98">
      <c r="B3" s="2" t="s">
        <v>2</v>
      </c>
      <c r="C3" t="s">
        <v>198</v>
      </c>
    </row>
    <row r="4" spans="2:98">
      <c r="B4" s="2" t="s">
        <v>3</v>
      </c>
    </row>
    <row r="6" spans="2:9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7"/>
    </row>
    <row r="7" spans="2:98" ht="26.25" customHeight="1">
      <c r="B7" s="95" t="s">
        <v>91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7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0</v>
      </c>
      <c r="I11" s="7"/>
      <c r="J11" s="75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201</v>
      </c>
      <c r="C12" s="16"/>
      <c r="D12" s="16"/>
      <c r="E12" s="16"/>
      <c r="H12" s="81">
        <v>0</v>
      </c>
      <c r="J12" s="81">
        <v>0</v>
      </c>
      <c r="L12" s="80">
        <v>0</v>
      </c>
      <c r="M12" s="80">
        <v>0</v>
      </c>
    </row>
    <row r="13" spans="2:98">
      <c r="B13" t="s">
        <v>222</v>
      </c>
      <c r="C13" t="s">
        <v>222</v>
      </c>
      <c r="D13" s="16"/>
      <c r="E13" s="16"/>
      <c r="F13" t="s">
        <v>222</v>
      </c>
      <c r="G13" t="s">
        <v>222</v>
      </c>
      <c r="H13" s="77">
        <v>0</v>
      </c>
      <c r="I13" s="77">
        <v>0</v>
      </c>
      <c r="J13" s="77">
        <v>0</v>
      </c>
      <c r="K13" s="78">
        <v>0</v>
      </c>
      <c r="L13" s="78">
        <v>0</v>
      </c>
      <c r="M13" s="78">
        <v>0</v>
      </c>
    </row>
    <row r="14" spans="2:98">
      <c r="B14" s="79" t="s">
        <v>229</v>
      </c>
      <c r="C14" s="16"/>
      <c r="D14" s="16"/>
      <c r="E14" s="16"/>
      <c r="H14" s="81">
        <v>0</v>
      </c>
      <c r="J14" s="81">
        <v>0</v>
      </c>
      <c r="L14" s="80">
        <v>0</v>
      </c>
      <c r="M14" s="80">
        <v>0</v>
      </c>
    </row>
    <row r="15" spans="2:98">
      <c r="B15" s="79" t="s">
        <v>334</v>
      </c>
      <c r="C15" s="16"/>
      <c r="D15" s="16"/>
      <c r="E15" s="16"/>
      <c r="H15" s="81">
        <v>0</v>
      </c>
      <c r="J15" s="81">
        <v>0</v>
      </c>
      <c r="L15" s="80">
        <v>0</v>
      </c>
      <c r="M15" s="80">
        <v>0</v>
      </c>
    </row>
    <row r="16" spans="2:98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H16" s="77">
        <v>0</v>
      </c>
      <c r="I16" s="77">
        <v>0</v>
      </c>
      <c r="J16" s="77">
        <v>0</v>
      </c>
      <c r="K16" s="78">
        <v>0</v>
      </c>
      <c r="L16" s="78">
        <v>0</v>
      </c>
      <c r="M16" s="78">
        <v>0</v>
      </c>
    </row>
    <row r="17" spans="2:13">
      <c r="B17" s="79" t="s">
        <v>335</v>
      </c>
      <c r="C17" s="16"/>
      <c r="D17" s="16"/>
      <c r="E17" s="16"/>
      <c r="H17" s="81">
        <v>0</v>
      </c>
      <c r="J17" s="81">
        <v>0</v>
      </c>
      <c r="L17" s="80">
        <v>0</v>
      </c>
      <c r="M17" s="80">
        <v>0</v>
      </c>
    </row>
    <row r="18" spans="2:13">
      <c r="B18" t="s">
        <v>222</v>
      </c>
      <c r="C18" t="s">
        <v>222</v>
      </c>
      <c r="D18" s="16"/>
      <c r="E18" s="16"/>
      <c r="F18" t="s">
        <v>222</v>
      </c>
      <c r="G18" t="s">
        <v>222</v>
      </c>
      <c r="H18" s="77">
        <v>0</v>
      </c>
      <c r="I18" s="77">
        <v>0</v>
      </c>
      <c r="J18" s="77">
        <v>0</v>
      </c>
      <c r="K18" s="78">
        <v>0</v>
      </c>
      <c r="L18" s="78">
        <v>0</v>
      </c>
      <c r="M18" s="78">
        <v>0</v>
      </c>
    </row>
    <row r="19" spans="2:13">
      <c r="B19" t="s">
        <v>231</v>
      </c>
      <c r="C19" s="16"/>
      <c r="D19" s="16"/>
      <c r="E19" s="16"/>
    </row>
    <row r="20" spans="2:13">
      <c r="B20" t="s">
        <v>328</v>
      </c>
      <c r="C20" s="16"/>
      <c r="D20" s="16"/>
      <c r="E20" s="16"/>
    </row>
    <row r="21" spans="2:13">
      <c r="B21" t="s">
        <v>329</v>
      </c>
      <c r="C21" s="16"/>
      <c r="D21" s="16"/>
      <c r="E21" s="16"/>
    </row>
    <row r="22" spans="2:13">
      <c r="B22" t="s">
        <v>330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6" spans="2:55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55" ht="26.25" customHeight="1">
      <c r="B7" s="95" t="s">
        <v>139</v>
      </c>
      <c r="C7" s="96"/>
      <c r="D7" s="96"/>
      <c r="E7" s="96"/>
      <c r="F7" s="96"/>
      <c r="G7" s="96"/>
      <c r="H7" s="96"/>
      <c r="I7" s="96"/>
      <c r="J7" s="96"/>
      <c r="K7" s="97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0</v>
      </c>
      <c r="G11" s="7"/>
      <c r="H11" s="75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201</v>
      </c>
      <c r="C12" s="16"/>
      <c r="F12" s="81">
        <v>0</v>
      </c>
      <c r="H12" s="81">
        <v>0</v>
      </c>
      <c r="J12" s="80">
        <v>0</v>
      </c>
      <c r="K12" s="80">
        <v>0</v>
      </c>
    </row>
    <row r="13" spans="2:55">
      <c r="B13" s="79" t="s">
        <v>1594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5">
      <c r="B14" t="s">
        <v>222</v>
      </c>
      <c r="C14" t="s">
        <v>222</v>
      </c>
      <c r="D14" t="s">
        <v>222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5">
      <c r="B15" s="79" t="s">
        <v>1595</v>
      </c>
      <c r="C15" s="16"/>
      <c r="F15" s="81">
        <v>0</v>
      </c>
      <c r="H15" s="81">
        <v>0</v>
      </c>
      <c r="J15" s="80">
        <v>0</v>
      </c>
      <c r="K15" s="80">
        <v>0</v>
      </c>
    </row>
    <row r="16" spans="2:55">
      <c r="B16" t="s">
        <v>222</v>
      </c>
      <c r="C16" t="s">
        <v>222</v>
      </c>
      <c r="D16" t="s">
        <v>222</v>
      </c>
      <c r="F16" s="77">
        <v>0</v>
      </c>
      <c r="G16" s="77">
        <v>0</v>
      </c>
      <c r="H16" s="77">
        <v>0</v>
      </c>
      <c r="I16" s="78">
        <v>0</v>
      </c>
      <c r="J16" s="78">
        <v>0</v>
      </c>
      <c r="K16" s="78">
        <v>0</v>
      </c>
    </row>
    <row r="17" spans="2:11">
      <c r="B17" s="79" t="s">
        <v>1596</v>
      </c>
      <c r="C17" s="16"/>
      <c r="F17" s="81">
        <v>0</v>
      </c>
      <c r="H17" s="81">
        <v>0</v>
      </c>
      <c r="J17" s="80">
        <v>0</v>
      </c>
      <c r="K17" s="80">
        <v>0</v>
      </c>
    </row>
    <row r="18" spans="2:11">
      <c r="B18" t="s">
        <v>222</v>
      </c>
      <c r="C18" t="s">
        <v>222</v>
      </c>
      <c r="D18" t="s">
        <v>222</v>
      </c>
      <c r="F18" s="77">
        <v>0</v>
      </c>
      <c r="G18" s="77">
        <v>0</v>
      </c>
      <c r="H18" s="77">
        <v>0</v>
      </c>
      <c r="I18" s="78">
        <v>0</v>
      </c>
      <c r="J18" s="78">
        <v>0</v>
      </c>
      <c r="K18" s="78">
        <v>0</v>
      </c>
    </row>
    <row r="19" spans="2:11">
      <c r="B19" s="79" t="s">
        <v>1597</v>
      </c>
      <c r="C19" s="16"/>
      <c r="F19" s="81">
        <v>0</v>
      </c>
      <c r="H19" s="81">
        <v>0</v>
      </c>
      <c r="J19" s="80">
        <v>0</v>
      </c>
      <c r="K19" s="80">
        <v>0</v>
      </c>
    </row>
    <row r="20" spans="2:11">
      <c r="B20" t="s">
        <v>222</v>
      </c>
      <c r="C20" t="s">
        <v>222</v>
      </c>
      <c r="D20" t="s">
        <v>222</v>
      </c>
      <c r="F20" s="77">
        <v>0</v>
      </c>
      <c r="G20" s="77">
        <v>0</v>
      </c>
      <c r="H20" s="77">
        <v>0</v>
      </c>
      <c r="I20" s="78">
        <v>0</v>
      </c>
      <c r="J20" s="78">
        <v>0</v>
      </c>
      <c r="K20" s="78">
        <v>0</v>
      </c>
    </row>
    <row r="21" spans="2:11">
      <c r="B21" s="79" t="s">
        <v>229</v>
      </c>
      <c r="C21" s="16"/>
      <c r="F21" s="81">
        <v>0</v>
      </c>
      <c r="H21" s="81">
        <v>0</v>
      </c>
      <c r="J21" s="80">
        <v>0</v>
      </c>
      <c r="K21" s="80">
        <v>0</v>
      </c>
    </row>
    <row r="22" spans="2:11">
      <c r="B22" s="79" t="s">
        <v>1598</v>
      </c>
      <c r="C22" s="16"/>
      <c r="F22" s="81">
        <v>0</v>
      </c>
      <c r="H22" s="81">
        <v>0</v>
      </c>
      <c r="J22" s="80">
        <v>0</v>
      </c>
      <c r="K22" s="80">
        <v>0</v>
      </c>
    </row>
    <row r="23" spans="2:11">
      <c r="B23" t="s">
        <v>222</v>
      </c>
      <c r="C23" t="s">
        <v>222</v>
      </c>
      <c r="D23" t="s">
        <v>222</v>
      </c>
      <c r="F23" s="77">
        <v>0</v>
      </c>
      <c r="G23" s="77">
        <v>0</v>
      </c>
      <c r="H23" s="77">
        <v>0</v>
      </c>
      <c r="I23" s="78">
        <v>0</v>
      </c>
      <c r="J23" s="78">
        <v>0</v>
      </c>
      <c r="K23" s="78">
        <v>0</v>
      </c>
    </row>
    <row r="24" spans="2:11">
      <c r="B24" s="79" t="s">
        <v>1599</v>
      </c>
      <c r="C24" s="16"/>
      <c r="F24" s="81">
        <v>0</v>
      </c>
      <c r="H24" s="81">
        <v>0</v>
      </c>
      <c r="J24" s="80">
        <v>0</v>
      </c>
      <c r="K24" s="80">
        <v>0</v>
      </c>
    </row>
    <row r="25" spans="2:11">
      <c r="B25" t="s">
        <v>222</v>
      </c>
      <c r="C25" t="s">
        <v>222</v>
      </c>
      <c r="D25" t="s">
        <v>222</v>
      </c>
      <c r="F25" s="77">
        <v>0</v>
      </c>
      <c r="G25" s="77">
        <v>0</v>
      </c>
      <c r="H25" s="77">
        <v>0</v>
      </c>
      <c r="I25" s="78">
        <v>0</v>
      </c>
      <c r="J25" s="78">
        <v>0</v>
      </c>
      <c r="K25" s="78">
        <v>0</v>
      </c>
    </row>
    <row r="26" spans="2:11">
      <c r="B26" s="79" t="s">
        <v>1600</v>
      </c>
      <c r="C26" s="16"/>
      <c r="F26" s="81">
        <v>0</v>
      </c>
      <c r="H26" s="81">
        <v>0</v>
      </c>
      <c r="J26" s="80">
        <v>0</v>
      </c>
      <c r="K26" s="80">
        <v>0</v>
      </c>
    </row>
    <row r="27" spans="2:11">
      <c r="B27" t="s">
        <v>222</v>
      </c>
      <c r="C27" t="s">
        <v>222</v>
      </c>
      <c r="D27" t="s">
        <v>222</v>
      </c>
      <c r="F27" s="77">
        <v>0</v>
      </c>
      <c r="G27" s="77">
        <v>0</v>
      </c>
      <c r="H27" s="77">
        <v>0</v>
      </c>
      <c r="I27" s="78">
        <v>0</v>
      </c>
      <c r="J27" s="78">
        <v>0</v>
      </c>
      <c r="K27" s="78">
        <v>0</v>
      </c>
    </row>
    <row r="28" spans="2:11">
      <c r="B28" s="79" t="s">
        <v>1601</v>
      </c>
      <c r="C28" s="16"/>
      <c r="F28" s="81">
        <v>0</v>
      </c>
      <c r="H28" s="81">
        <v>0</v>
      </c>
      <c r="J28" s="80">
        <v>0</v>
      </c>
      <c r="K28" s="80">
        <v>0</v>
      </c>
    </row>
    <row r="29" spans="2:11">
      <c r="B29" t="s">
        <v>222</v>
      </c>
      <c r="C29" t="s">
        <v>222</v>
      </c>
      <c r="D29" t="s">
        <v>222</v>
      </c>
      <c r="F29" s="77">
        <v>0</v>
      </c>
      <c r="G29" s="77">
        <v>0</v>
      </c>
      <c r="H29" s="77">
        <v>0</v>
      </c>
      <c r="I29" s="78">
        <v>0</v>
      </c>
      <c r="J29" s="78">
        <v>0</v>
      </c>
      <c r="K29" s="78">
        <v>0</v>
      </c>
    </row>
    <row r="30" spans="2:11">
      <c r="B30" t="s">
        <v>231</v>
      </c>
      <c r="C30" s="16"/>
    </row>
    <row r="31" spans="2:11">
      <c r="B31" t="s">
        <v>328</v>
      </c>
      <c r="C31" s="16"/>
    </row>
    <row r="32" spans="2:11">
      <c r="B32" t="s">
        <v>329</v>
      </c>
      <c r="C32" s="16"/>
    </row>
    <row r="33" spans="2:3">
      <c r="B33" t="s">
        <v>330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</row>
    <row r="3" spans="2:59">
      <c r="B3" s="2" t="s">
        <v>2</v>
      </c>
      <c r="C3" t="s">
        <v>198</v>
      </c>
    </row>
    <row r="4" spans="2:59">
      <c r="B4" s="2" t="s">
        <v>3</v>
      </c>
    </row>
    <row r="6" spans="2:5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9" ht="26.25" customHeight="1">
      <c r="B7" s="95" t="s">
        <v>141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2150</v>
      </c>
      <c r="H11" s="7"/>
      <c r="I11" s="75">
        <v>2.7949999999999998E-7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1602</v>
      </c>
      <c r="C12" s="16"/>
      <c r="D12" s="16"/>
      <c r="G12" s="81">
        <v>2150</v>
      </c>
      <c r="I12" s="81">
        <v>2.7949999999999998E-7</v>
      </c>
      <c r="K12" s="80">
        <v>0</v>
      </c>
      <c r="L12" s="80">
        <v>0</v>
      </c>
    </row>
    <row r="13" spans="2:59">
      <c r="B13" t="s">
        <v>1603</v>
      </c>
      <c r="C13" t="s">
        <v>1604</v>
      </c>
      <c r="D13" t="s">
        <v>746</v>
      </c>
      <c r="E13" t="s">
        <v>102</v>
      </c>
      <c r="F13" t="s">
        <v>1605</v>
      </c>
      <c r="G13" s="77">
        <v>2150</v>
      </c>
      <c r="H13" s="77">
        <v>1.2999999999999999E-5</v>
      </c>
      <c r="I13" s="77">
        <v>2.7949999999999998E-7</v>
      </c>
      <c r="J13" s="78">
        <v>0</v>
      </c>
      <c r="K13" s="78">
        <v>0</v>
      </c>
      <c r="L13" s="78">
        <v>0</v>
      </c>
    </row>
    <row r="14" spans="2:59">
      <c r="B14" s="79" t="s">
        <v>1508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222</v>
      </c>
      <c r="C15" t="s">
        <v>222</v>
      </c>
      <c r="D15" t="s">
        <v>222</v>
      </c>
      <c r="E15" t="s">
        <v>222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231</v>
      </c>
      <c r="C16" s="16"/>
      <c r="D16" s="16"/>
    </row>
    <row r="17" spans="2:4">
      <c r="B17" t="s">
        <v>328</v>
      </c>
      <c r="C17" s="16"/>
      <c r="D17" s="16"/>
    </row>
    <row r="18" spans="2:4">
      <c r="B18" t="s">
        <v>329</v>
      </c>
      <c r="C18" s="16"/>
      <c r="D18" s="16"/>
    </row>
    <row r="19" spans="2:4">
      <c r="B19" t="s">
        <v>330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</row>
    <row r="3" spans="2:52">
      <c r="B3" s="2" t="s">
        <v>2</v>
      </c>
      <c r="C3" t="s">
        <v>198</v>
      </c>
    </row>
    <row r="4" spans="2:52">
      <c r="B4" s="2" t="s">
        <v>3</v>
      </c>
    </row>
    <row r="6" spans="2:52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7"/>
    </row>
    <row r="7" spans="2:52" ht="26.25" customHeight="1">
      <c r="B7" s="95" t="s">
        <v>142</v>
      </c>
      <c r="C7" s="96"/>
      <c r="D7" s="96"/>
      <c r="E7" s="96"/>
      <c r="F7" s="96"/>
      <c r="G7" s="96"/>
      <c r="H7" s="96"/>
      <c r="I7" s="96"/>
      <c r="J7" s="96"/>
      <c r="K7" s="96"/>
      <c r="L7" s="97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201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1509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222</v>
      </c>
      <c r="C14" t="s">
        <v>222</v>
      </c>
      <c r="D14" t="s">
        <v>222</v>
      </c>
      <c r="E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1510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222</v>
      </c>
      <c r="C16" t="s">
        <v>222</v>
      </c>
      <c r="D16" t="s">
        <v>222</v>
      </c>
      <c r="E16" t="s">
        <v>222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1606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222</v>
      </c>
      <c r="C18" t="s">
        <v>222</v>
      </c>
      <c r="D18" t="s">
        <v>222</v>
      </c>
      <c r="E18" t="s">
        <v>222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1511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222</v>
      </c>
      <c r="C20" t="s">
        <v>222</v>
      </c>
      <c r="D20" t="s">
        <v>222</v>
      </c>
      <c r="E20" t="s">
        <v>222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924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222</v>
      </c>
      <c r="C22" t="s">
        <v>222</v>
      </c>
      <c r="D22" t="s">
        <v>222</v>
      </c>
      <c r="E22" t="s">
        <v>222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229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1509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222</v>
      </c>
      <c r="C25" t="s">
        <v>222</v>
      </c>
      <c r="D25" t="s">
        <v>222</v>
      </c>
      <c r="E25" t="s">
        <v>222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1512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222</v>
      </c>
      <c r="C27" t="s">
        <v>222</v>
      </c>
      <c r="D27" t="s">
        <v>222</v>
      </c>
      <c r="E27" t="s">
        <v>222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1511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222</v>
      </c>
      <c r="C29" t="s">
        <v>222</v>
      </c>
      <c r="D29" t="s">
        <v>222</v>
      </c>
      <c r="E29" t="s">
        <v>222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1513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222</v>
      </c>
      <c r="C31" t="s">
        <v>222</v>
      </c>
      <c r="D31" t="s">
        <v>222</v>
      </c>
      <c r="E31" t="s">
        <v>222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924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222</v>
      </c>
      <c r="C33" t="s">
        <v>222</v>
      </c>
      <c r="D33" t="s">
        <v>222</v>
      </c>
      <c r="E33" t="s">
        <v>222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231</v>
      </c>
      <c r="C34" s="16"/>
      <c r="D34" s="16"/>
    </row>
    <row r="35" spans="2:12">
      <c r="B35" t="s">
        <v>328</v>
      </c>
      <c r="C35" s="16"/>
      <c r="D35" s="16"/>
    </row>
    <row r="36" spans="2:12">
      <c r="B36" t="s">
        <v>329</v>
      </c>
      <c r="C36" s="16"/>
      <c r="D36" s="16"/>
    </row>
    <row r="37" spans="2:12">
      <c r="B37" t="s">
        <v>330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</row>
    <row r="3" spans="2:49">
      <c r="B3" s="2" t="s">
        <v>2</v>
      </c>
      <c r="C3" t="s">
        <v>198</v>
      </c>
    </row>
    <row r="4" spans="2:49">
      <c r="B4" s="2" t="s">
        <v>3</v>
      </c>
    </row>
    <row r="6" spans="2:49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7"/>
    </row>
    <row r="7" spans="2:49" ht="26.25" customHeight="1">
      <c r="B7" s="95" t="s">
        <v>143</v>
      </c>
      <c r="C7" s="96"/>
      <c r="D7" s="96"/>
      <c r="E7" s="96"/>
      <c r="F7" s="96"/>
      <c r="G7" s="96"/>
      <c r="H7" s="96"/>
      <c r="I7" s="96"/>
      <c r="J7" s="96"/>
      <c r="K7" s="97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0</v>
      </c>
      <c r="H11" s="7"/>
      <c r="I11" s="75">
        <v>0</v>
      </c>
      <c r="J11" s="76">
        <v>0</v>
      </c>
      <c r="K11" s="76">
        <v>0</v>
      </c>
      <c r="AW11" s="16"/>
    </row>
    <row r="12" spans="2:49">
      <c r="B12" s="79" t="s">
        <v>201</v>
      </c>
      <c r="C12" s="16"/>
      <c r="D12" s="16"/>
      <c r="G12" s="81">
        <v>0</v>
      </c>
      <c r="I12" s="81">
        <v>0</v>
      </c>
      <c r="J12" s="80">
        <v>0</v>
      </c>
      <c r="K12" s="80">
        <v>0</v>
      </c>
    </row>
    <row r="13" spans="2:49">
      <c r="B13" s="79" t="s">
        <v>1509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222</v>
      </c>
      <c r="C14" t="s">
        <v>222</v>
      </c>
      <c r="D14" t="s">
        <v>222</v>
      </c>
      <c r="E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1510</v>
      </c>
      <c r="C15" s="16"/>
      <c r="D15" s="16"/>
      <c r="G15" s="81">
        <v>0</v>
      </c>
      <c r="I15" s="81">
        <v>0</v>
      </c>
      <c r="J15" s="80">
        <v>0</v>
      </c>
      <c r="K15" s="80">
        <v>0</v>
      </c>
    </row>
    <row r="16" spans="2:49">
      <c r="B16" t="s">
        <v>222</v>
      </c>
      <c r="C16" t="s">
        <v>222</v>
      </c>
      <c r="D16" t="s">
        <v>222</v>
      </c>
      <c r="E16" t="s">
        <v>222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</row>
    <row r="17" spans="2:11">
      <c r="B17" s="79" t="s">
        <v>1606</v>
      </c>
      <c r="C17" s="16"/>
      <c r="D17" s="16"/>
      <c r="G17" s="81">
        <v>0</v>
      </c>
      <c r="I17" s="81">
        <v>0</v>
      </c>
      <c r="J17" s="80">
        <v>0</v>
      </c>
      <c r="K17" s="80">
        <v>0</v>
      </c>
    </row>
    <row r="18" spans="2:11">
      <c r="B18" t="s">
        <v>222</v>
      </c>
      <c r="C18" t="s">
        <v>222</v>
      </c>
      <c r="D18" t="s">
        <v>222</v>
      </c>
      <c r="E18" t="s">
        <v>222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</row>
    <row r="19" spans="2:11">
      <c r="B19" s="79" t="s">
        <v>1511</v>
      </c>
      <c r="C19" s="16"/>
      <c r="D19" s="16"/>
      <c r="G19" s="81">
        <v>0</v>
      </c>
      <c r="I19" s="81">
        <v>0</v>
      </c>
      <c r="J19" s="80">
        <v>0</v>
      </c>
      <c r="K19" s="80">
        <v>0</v>
      </c>
    </row>
    <row r="20" spans="2:11">
      <c r="B20" t="s">
        <v>222</v>
      </c>
      <c r="C20" t="s">
        <v>222</v>
      </c>
      <c r="D20" t="s">
        <v>222</v>
      </c>
      <c r="E20" t="s">
        <v>222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</row>
    <row r="21" spans="2:11">
      <c r="B21" s="79" t="s">
        <v>924</v>
      </c>
      <c r="C21" s="16"/>
      <c r="D21" s="16"/>
      <c r="G21" s="81">
        <v>0</v>
      </c>
      <c r="I21" s="81">
        <v>0</v>
      </c>
      <c r="J21" s="80">
        <v>0</v>
      </c>
      <c r="K21" s="80">
        <v>0</v>
      </c>
    </row>
    <row r="22" spans="2:11">
      <c r="B22" t="s">
        <v>222</v>
      </c>
      <c r="C22" t="s">
        <v>222</v>
      </c>
      <c r="D22" t="s">
        <v>222</v>
      </c>
      <c r="E22" t="s">
        <v>222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</row>
    <row r="23" spans="2:11">
      <c r="B23" s="79" t="s">
        <v>229</v>
      </c>
      <c r="C23" s="16"/>
      <c r="D23" s="16"/>
      <c r="G23" s="81">
        <v>0</v>
      </c>
      <c r="I23" s="81">
        <v>0</v>
      </c>
      <c r="J23" s="80">
        <v>0</v>
      </c>
      <c r="K23" s="80">
        <v>0</v>
      </c>
    </row>
    <row r="24" spans="2:11">
      <c r="B24" s="79" t="s">
        <v>1509</v>
      </c>
      <c r="C24" s="16"/>
      <c r="D24" s="16"/>
      <c r="G24" s="81">
        <v>0</v>
      </c>
      <c r="I24" s="81">
        <v>0</v>
      </c>
      <c r="J24" s="80">
        <v>0</v>
      </c>
      <c r="K24" s="80">
        <v>0</v>
      </c>
    </row>
    <row r="25" spans="2:11">
      <c r="B25" t="s">
        <v>222</v>
      </c>
      <c r="C25" t="s">
        <v>222</v>
      </c>
      <c r="D25" t="s">
        <v>222</v>
      </c>
      <c r="E25" t="s">
        <v>222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</row>
    <row r="26" spans="2:11">
      <c r="B26" s="79" t="s">
        <v>1512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t="s">
        <v>222</v>
      </c>
      <c r="C27" t="s">
        <v>222</v>
      </c>
      <c r="D27" t="s">
        <v>222</v>
      </c>
      <c r="E27" t="s">
        <v>222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</row>
    <row r="28" spans="2:11">
      <c r="B28" s="79" t="s">
        <v>1511</v>
      </c>
      <c r="C28" s="16"/>
      <c r="D28" s="16"/>
      <c r="G28" s="81">
        <v>0</v>
      </c>
      <c r="I28" s="81">
        <v>0</v>
      </c>
      <c r="J28" s="80">
        <v>0</v>
      </c>
      <c r="K28" s="80">
        <v>0</v>
      </c>
    </row>
    <row r="29" spans="2:11">
      <c r="B29" t="s">
        <v>222</v>
      </c>
      <c r="C29" t="s">
        <v>222</v>
      </c>
      <c r="D29" t="s">
        <v>222</v>
      </c>
      <c r="E29" t="s">
        <v>222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</row>
    <row r="30" spans="2:11">
      <c r="B30" s="79" t="s">
        <v>924</v>
      </c>
      <c r="C30" s="16"/>
      <c r="D30" s="16"/>
      <c r="G30" s="81">
        <v>0</v>
      </c>
      <c r="I30" s="81">
        <v>0</v>
      </c>
      <c r="J30" s="80">
        <v>0</v>
      </c>
      <c r="K30" s="80">
        <v>0</v>
      </c>
    </row>
    <row r="31" spans="2:11">
      <c r="B31" t="s">
        <v>222</v>
      </c>
      <c r="C31" t="s">
        <v>222</v>
      </c>
      <c r="D31" t="s">
        <v>222</v>
      </c>
      <c r="E31" t="s">
        <v>222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</row>
    <row r="32" spans="2:11">
      <c r="B32" t="s">
        <v>231</v>
      </c>
      <c r="C32" s="16"/>
      <c r="D32" s="16"/>
    </row>
    <row r="33" spans="2:4">
      <c r="B33" t="s">
        <v>328</v>
      </c>
      <c r="C33" s="16"/>
      <c r="D33" s="16"/>
    </row>
    <row r="34" spans="2:4">
      <c r="B34" t="s">
        <v>329</v>
      </c>
      <c r="C34" s="16"/>
      <c r="D34" s="16"/>
    </row>
    <row r="35" spans="2:4">
      <c r="B35" t="s">
        <v>330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</row>
    <row r="3" spans="2:78">
      <c r="B3" s="2" t="s">
        <v>2</v>
      </c>
      <c r="C3" t="s">
        <v>198</v>
      </c>
    </row>
    <row r="4" spans="2:78">
      <c r="B4" s="2" t="s">
        <v>3</v>
      </c>
    </row>
    <row r="6" spans="2:78" ht="26.25" customHeight="1">
      <c r="B6" s="95" t="s">
        <v>136</v>
      </c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7"/>
    </row>
    <row r="7" spans="2:78" ht="26.25" customHeight="1">
      <c r="B7" s="95" t="s">
        <v>145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7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201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1543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222</v>
      </c>
      <c r="C14" t="s">
        <v>222</v>
      </c>
      <c r="D14" s="16"/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1544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222</v>
      </c>
      <c r="C16" t="s">
        <v>222</v>
      </c>
      <c r="D16" s="16"/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1545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1546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222</v>
      </c>
      <c r="C19" t="s">
        <v>222</v>
      </c>
      <c r="D19" s="16"/>
      <c r="E19" t="s">
        <v>222</v>
      </c>
      <c r="H19" s="77">
        <v>0</v>
      </c>
      <c r="I19" t="s">
        <v>222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1547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222</v>
      </c>
      <c r="C21" t="s">
        <v>222</v>
      </c>
      <c r="D21" s="16"/>
      <c r="E21" t="s">
        <v>222</v>
      </c>
      <c r="H21" s="77">
        <v>0</v>
      </c>
      <c r="I21" t="s">
        <v>222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1548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222</v>
      </c>
      <c r="C23" t="s">
        <v>222</v>
      </c>
      <c r="D23" s="16"/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1549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222</v>
      </c>
      <c r="C25" t="s">
        <v>222</v>
      </c>
      <c r="D25" s="16"/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229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1543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222</v>
      </c>
      <c r="C28" t="s">
        <v>222</v>
      </c>
      <c r="D28" s="16"/>
      <c r="E28" t="s">
        <v>222</v>
      </c>
      <c r="H28" s="77">
        <v>0</v>
      </c>
      <c r="I28" t="s">
        <v>222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1544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222</v>
      </c>
      <c r="C30" t="s">
        <v>222</v>
      </c>
      <c r="D30" s="16"/>
      <c r="E30" t="s">
        <v>222</v>
      </c>
      <c r="H30" s="77">
        <v>0</v>
      </c>
      <c r="I30" t="s">
        <v>222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1545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1546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222</v>
      </c>
      <c r="C33" t="s">
        <v>222</v>
      </c>
      <c r="D33" s="16"/>
      <c r="E33" t="s">
        <v>222</v>
      </c>
      <c r="H33" s="77">
        <v>0</v>
      </c>
      <c r="I33" t="s">
        <v>222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1547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222</v>
      </c>
      <c r="C35" t="s">
        <v>222</v>
      </c>
      <c r="D35" s="16"/>
      <c r="E35" t="s">
        <v>222</v>
      </c>
      <c r="H35" s="77">
        <v>0</v>
      </c>
      <c r="I35" t="s">
        <v>222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1548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222</v>
      </c>
      <c r="C37" t="s">
        <v>222</v>
      </c>
      <c r="D37" s="16"/>
      <c r="E37" t="s">
        <v>222</v>
      </c>
      <c r="H37" s="77">
        <v>0</v>
      </c>
      <c r="I37" t="s">
        <v>222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1549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222</v>
      </c>
      <c r="C39" t="s">
        <v>222</v>
      </c>
      <c r="D39" s="16"/>
      <c r="E39" t="s">
        <v>222</v>
      </c>
      <c r="H39" s="77">
        <v>0</v>
      </c>
      <c r="I39" t="s">
        <v>222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231</v>
      </c>
      <c r="D40" s="16"/>
    </row>
    <row r="41" spans="2:17">
      <c r="B41" t="s">
        <v>328</v>
      </c>
      <c r="D41" s="16"/>
    </row>
    <row r="42" spans="2:17">
      <c r="B42" t="s">
        <v>329</v>
      </c>
      <c r="D42" s="16"/>
    </row>
    <row r="43" spans="2:17">
      <c r="B43" t="s">
        <v>330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4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6" spans="2:60">
      <c r="B6" s="2"/>
      <c r="C6" s="2"/>
    </row>
    <row r="7" spans="2:60" ht="26.25" customHeight="1">
      <c r="B7" s="95" t="s">
        <v>146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7"/>
      <c r="N11" s="75">
        <v>0</v>
      </c>
      <c r="O11" s="7"/>
      <c r="P11" s="75">
        <v>0</v>
      </c>
      <c r="Q11" s="76">
        <v>0</v>
      </c>
      <c r="R11" s="76">
        <v>0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201</v>
      </c>
      <c r="I12" s="81">
        <v>0</v>
      </c>
      <c r="M12" s="80">
        <v>0</v>
      </c>
      <c r="N12" s="81">
        <v>0</v>
      </c>
      <c r="P12" s="81">
        <v>0</v>
      </c>
      <c r="Q12" s="80">
        <v>0</v>
      </c>
      <c r="R12" s="80">
        <v>0</v>
      </c>
    </row>
    <row r="13" spans="2:60">
      <c r="B13" s="79" t="s">
        <v>1607</v>
      </c>
      <c r="I13" s="81">
        <v>0</v>
      </c>
      <c r="M13" s="80">
        <v>0</v>
      </c>
      <c r="N13" s="81">
        <v>0</v>
      </c>
      <c r="P13" s="81">
        <v>0</v>
      </c>
      <c r="Q13" s="80">
        <v>0</v>
      </c>
      <c r="R13" s="80">
        <v>0</v>
      </c>
    </row>
    <row r="14" spans="2:60">
      <c r="B14" t="s">
        <v>222</v>
      </c>
      <c r="D14" t="s">
        <v>222</v>
      </c>
      <c r="F14" t="s">
        <v>222</v>
      </c>
      <c r="I14" s="77">
        <v>0</v>
      </c>
      <c r="J14" t="s">
        <v>222</v>
      </c>
      <c r="K14" t="s">
        <v>222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</row>
    <row r="15" spans="2:60">
      <c r="B15" s="79" t="s">
        <v>1608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222</v>
      </c>
      <c r="D16" t="s">
        <v>222</v>
      </c>
      <c r="F16" t="s">
        <v>222</v>
      </c>
      <c r="I16" s="77">
        <v>0</v>
      </c>
      <c r="J16" t="s">
        <v>222</v>
      </c>
      <c r="K16" t="s">
        <v>222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1609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222</v>
      </c>
      <c r="D18" t="s">
        <v>222</v>
      </c>
      <c r="F18" t="s">
        <v>222</v>
      </c>
      <c r="I18" s="77">
        <v>0</v>
      </c>
      <c r="J18" t="s">
        <v>222</v>
      </c>
      <c r="K18" t="s">
        <v>222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1610</v>
      </c>
      <c r="I19" s="81">
        <v>0</v>
      </c>
      <c r="M19" s="80">
        <v>0</v>
      </c>
      <c r="N19" s="81">
        <v>0</v>
      </c>
      <c r="P19" s="81">
        <v>0</v>
      </c>
      <c r="Q19" s="80">
        <v>0</v>
      </c>
      <c r="R19" s="80">
        <v>0</v>
      </c>
    </row>
    <row r="20" spans="2:18">
      <c r="B20" t="s">
        <v>222</v>
      </c>
      <c r="D20" t="s">
        <v>222</v>
      </c>
      <c r="F20" t="s">
        <v>222</v>
      </c>
      <c r="I20" s="77">
        <v>0</v>
      </c>
      <c r="J20" t="s">
        <v>222</v>
      </c>
      <c r="K20" t="s">
        <v>222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</row>
    <row r="21" spans="2:18">
      <c r="B21" s="79" t="s">
        <v>1611</v>
      </c>
      <c r="I21" s="81">
        <v>0</v>
      </c>
      <c r="M21" s="80">
        <v>0</v>
      </c>
      <c r="N21" s="81">
        <v>0</v>
      </c>
      <c r="P21" s="81">
        <v>0</v>
      </c>
      <c r="Q21" s="80">
        <v>0</v>
      </c>
      <c r="R21" s="80">
        <v>0</v>
      </c>
    </row>
    <row r="22" spans="2:18">
      <c r="B22" t="s">
        <v>222</v>
      </c>
      <c r="D22" t="s">
        <v>222</v>
      </c>
      <c r="F22" t="s">
        <v>222</v>
      </c>
      <c r="I22" s="77">
        <v>0</v>
      </c>
      <c r="J22" t="s">
        <v>222</v>
      </c>
      <c r="K22" t="s">
        <v>222</v>
      </c>
      <c r="L22" s="78">
        <v>0</v>
      </c>
      <c r="M22" s="78">
        <v>0</v>
      </c>
      <c r="N22" s="77">
        <v>0</v>
      </c>
      <c r="O22" s="77">
        <v>0</v>
      </c>
      <c r="P22" s="77">
        <v>0</v>
      </c>
      <c r="Q22" s="78">
        <v>0</v>
      </c>
      <c r="R22" s="78">
        <v>0</v>
      </c>
    </row>
    <row r="23" spans="2:18">
      <c r="B23" s="79" t="s">
        <v>1612</v>
      </c>
      <c r="I23" s="81">
        <v>0</v>
      </c>
      <c r="M23" s="80">
        <v>0</v>
      </c>
      <c r="N23" s="81">
        <v>0</v>
      </c>
      <c r="P23" s="81">
        <v>0</v>
      </c>
      <c r="Q23" s="80">
        <v>0</v>
      </c>
      <c r="R23" s="80">
        <v>0</v>
      </c>
    </row>
    <row r="24" spans="2:18">
      <c r="B24" s="79" t="s">
        <v>1613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t="s">
        <v>222</v>
      </c>
      <c r="D25" t="s">
        <v>222</v>
      </c>
      <c r="F25" t="s">
        <v>222</v>
      </c>
      <c r="I25" s="77">
        <v>0</v>
      </c>
      <c r="J25" t="s">
        <v>222</v>
      </c>
      <c r="K25" t="s">
        <v>222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</row>
    <row r="26" spans="2:18">
      <c r="B26" s="79" t="s">
        <v>1614</v>
      </c>
      <c r="I26" s="81">
        <v>0</v>
      </c>
      <c r="M26" s="80">
        <v>0</v>
      </c>
      <c r="N26" s="81">
        <v>0</v>
      </c>
      <c r="P26" s="81">
        <v>0</v>
      </c>
      <c r="Q26" s="80">
        <v>0</v>
      </c>
      <c r="R26" s="80">
        <v>0</v>
      </c>
    </row>
    <row r="27" spans="2:18">
      <c r="B27" t="s">
        <v>222</v>
      </c>
      <c r="D27" t="s">
        <v>222</v>
      </c>
      <c r="F27" t="s">
        <v>222</v>
      </c>
      <c r="I27" s="77">
        <v>0</v>
      </c>
      <c r="J27" t="s">
        <v>222</v>
      </c>
      <c r="K27" t="s">
        <v>222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</row>
    <row r="28" spans="2:18">
      <c r="B28" s="79" t="s">
        <v>1615</v>
      </c>
      <c r="I28" s="81">
        <v>0</v>
      </c>
      <c r="M28" s="80">
        <v>0</v>
      </c>
      <c r="N28" s="81">
        <v>0</v>
      </c>
      <c r="P28" s="81">
        <v>0</v>
      </c>
      <c r="Q28" s="80">
        <v>0</v>
      </c>
      <c r="R28" s="80">
        <v>0</v>
      </c>
    </row>
    <row r="29" spans="2:18">
      <c r="B29" t="s">
        <v>222</v>
      </c>
      <c r="D29" t="s">
        <v>222</v>
      </c>
      <c r="F29" t="s">
        <v>222</v>
      </c>
      <c r="I29" s="77">
        <v>0</v>
      </c>
      <c r="J29" t="s">
        <v>222</v>
      </c>
      <c r="K29" t="s">
        <v>222</v>
      </c>
      <c r="L29" s="78">
        <v>0</v>
      </c>
      <c r="M29" s="78">
        <v>0</v>
      </c>
      <c r="N29" s="77">
        <v>0</v>
      </c>
      <c r="O29" s="77">
        <v>0</v>
      </c>
      <c r="P29" s="77">
        <v>0</v>
      </c>
      <c r="Q29" s="78">
        <v>0</v>
      </c>
      <c r="R29" s="78">
        <v>0</v>
      </c>
    </row>
    <row r="30" spans="2:18">
      <c r="B30" s="79" t="s">
        <v>1616</v>
      </c>
      <c r="I30" s="81">
        <v>0</v>
      </c>
      <c r="M30" s="80">
        <v>0</v>
      </c>
      <c r="N30" s="81">
        <v>0</v>
      </c>
      <c r="P30" s="81">
        <v>0</v>
      </c>
      <c r="Q30" s="80">
        <v>0</v>
      </c>
      <c r="R30" s="80">
        <v>0</v>
      </c>
    </row>
    <row r="31" spans="2:18">
      <c r="B31" t="s">
        <v>222</v>
      </c>
      <c r="D31" t="s">
        <v>222</v>
      </c>
      <c r="F31" t="s">
        <v>222</v>
      </c>
      <c r="I31" s="77">
        <v>0</v>
      </c>
      <c r="J31" t="s">
        <v>222</v>
      </c>
      <c r="K31" t="s">
        <v>222</v>
      </c>
      <c r="L31" s="78">
        <v>0</v>
      </c>
      <c r="M31" s="78">
        <v>0</v>
      </c>
      <c r="N31" s="77">
        <v>0</v>
      </c>
      <c r="O31" s="77">
        <v>0</v>
      </c>
      <c r="P31" s="77">
        <v>0</v>
      </c>
      <c r="Q31" s="78">
        <v>0</v>
      </c>
      <c r="R31" s="78">
        <v>0</v>
      </c>
    </row>
    <row r="32" spans="2:18">
      <c r="B32" s="79" t="s">
        <v>229</v>
      </c>
      <c r="I32" s="81">
        <v>0</v>
      </c>
      <c r="M32" s="80">
        <v>0</v>
      </c>
      <c r="N32" s="81">
        <v>0</v>
      </c>
      <c r="P32" s="81">
        <v>0</v>
      </c>
      <c r="Q32" s="80">
        <v>0</v>
      </c>
      <c r="R32" s="80">
        <v>0</v>
      </c>
    </row>
    <row r="33" spans="2:18">
      <c r="B33" s="79" t="s">
        <v>1617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t="s">
        <v>222</v>
      </c>
      <c r="D34" t="s">
        <v>222</v>
      </c>
      <c r="F34" t="s">
        <v>222</v>
      </c>
      <c r="I34" s="77">
        <v>0</v>
      </c>
      <c r="J34" t="s">
        <v>222</v>
      </c>
      <c r="K34" t="s">
        <v>222</v>
      </c>
      <c r="L34" s="78">
        <v>0</v>
      </c>
      <c r="M34" s="78">
        <v>0</v>
      </c>
      <c r="N34" s="77">
        <v>0</v>
      </c>
      <c r="O34" s="77">
        <v>0</v>
      </c>
      <c r="P34" s="77">
        <v>0</v>
      </c>
      <c r="Q34" s="78">
        <v>0</v>
      </c>
      <c r="R34" s="78">
        <v>0</v>
      </c>
    </row>
    <row r="35" spans="2:18">
      <c r="B35" s="79" t="s">
        <v>1609</v>
      </c>
      <c r="I35" s="81">
        <v>0</v>
      </c>
      <c r="M35" s="80">
        <v>0</v>
      </c>
      <c r="N35" s="81">
        <v>0</v>
      </c>
      <c r="P35" s="81">
        <v>0</v>
      </c>
      <c r="Q35" s="80">
        <v>0</v>
      </c>
      <c r="R35" s="80">
        <v>0</v>
      </c>
    </row>
    <row r="36" spans="2:18">
      <c r="B36" t="s">
        <v>222</v>
      </c>
      <c r="D36" t="s">
        <v>222</v>
      </c>
      <c r="F36" t="s">
        <v>222</v>
      </c>
      <c r="I36" s="77">
        <v>0</v>
      </c>
      <c r="J36" t="s">
        <v>222</v>
      </c>
      <c r="K36" t="s">
        <v>222</v>
      </c>
      <c r="L36" s="78">
        <v>0</v>
      </c>
      <c r="M36" s="78">
        <v>0</v>
      </c>
      <c r="N36" s="77">
        <v>0</v>
      </c>
      <c r="O36" s="77">
        <v>0</v>
      </c>
      <c r="P36" s="77">
        <v>0</v>
      </c>
      <c r="Q36" s="78">
        <v>0</v>
      </c>
      <c r="R36" s="78">
        <v>0</v>
      </c>
    </row>
    <row r="37" spans="2:18">
      <c r="B37" s="79" t="s">
        <v>1610</v>
      </c>
      <c r="I37" s="81">
        <v>0</v>
      </c>
      <c r="M37" s="80">
        <v>0</v>
      </c>
      <c r="N37" s="81">
        <v>0</v>
      </c>
      <c r="P37" s="81">
        <v>0</v>
      </c>
      <c r="Q37" s="80">
        <v>0</v>
      </c>
      <c r="R37" s="80">
        <v>0</v>
      </c>
    </row>
    <row r="38" spans="2:18">
      <c r="B38" t="s">
        <v>222</v>
      </c>
      <c r="D38" t="s">
        <v>222</v>
      </c>
      <c r="F38" t="s">
        <v>222</v>
      </c>
      <c r="I38" s="77">
        <v>0</v>
      </c>
      <c r="J38" t="s">
        <v>222</v>
      </c>
      <c r="K38" t="s">
        <v>222</v>
      </c>
      <c r="L38" s="78">
        <v>0</v>
      </c>
      <c r="M38" s="78">
        <v>0</v>
      </c>
      <c r="N38" s="77">
        <v>0</v>
      </c>
      <c r="O38" s="77">
        <v>0</v>
      </c>
      <c r="P38" s="77">
        <v>0</v>
      </c>
      <c r="Q38" s="78">
        <v>0</v>
      </c>
      <c r="R38" s="78">
        <v>0</v>
      </c>
    </row>
    <row r="39" spans="2:18">
      <c r="B39" s="79" t="s">
        <v>1616</v>
      </c>
      <c r="I39" s="81">
        <v>0</v>
      </c>
      <c r="M39" s="80">
        <v>0</v>
      </c>
      <c r="N39" s="81">
        <v>0</v>
      </c>
      <c r="P39" s="81">
        <v>0</v>
      </c>
      <c r="Q39" s="80">
        <v>0</v>
      </c>
      <c r="R39" s="80">
        <v>0</v>
      </c>
    </row>
    <row r="40" spans="2:18">
      <c r="B40" t="s">
        <v>222</v>
      </c>
      <c r="D40" t="s">
        <v>222</v>
      </c>
      <c r="F40" t="s">
        <v>222</v>
      </c>
      <c r="I40" s="77">
        <v>0</v>
      </c>
      <c r="J40" t="s">
        <v>222</v>
      </c>
      <c r="K40" t="s">
        <v>222</v>
      </c>
      <c r="L40" s="78">
        <v>0</v>
      </c>
      <c r="M40" s="78">
        <v>0</v>
      </c>
      <c r="N40" s="77">
        <v>0</v>
      </c>
      <c r="O40" s="77">
        <v>0</v>
      </c>
      <c r="P40" s="77">
        <v>0</v>
      </c>
      <c r="Q40" s="78">
        <v>0</v>
      </c>
      <c r="R40" s="78">
        <v>0</v>
      </c>
    </row>
    <row r="41" spans="2:18">
      <c r="B41" t="s">
        <v>231</v>
      </c>
    </row>
    <row r="42" spans="2:18">
      <c r="B42" t="s">
        <v>328</v>
      </c>
    </row>
    <row r="43" spans="2:18">
      <c r="B43" t="s">
        <v>329</v>
      </c>
    </row>
    <row r="44" spans="2:18">
      <c r="B44" t="s">
        <v>330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31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</row>
    <row r="3" spans="2:64">
      <c r="B3" s="2" t="s">
        <v>2</v>
      </c>
      <c r="C3" t="s">
        <v>198</v>
      </c>
    </row>
    <row r="4" spans="2:64">
      <c r="B4" s="2" t="s">
        <v>3</v>
      </c>
    </row>
    <row r="5" spans="2:64">
      <c r="B5" s="2"/>
    </row>
    <row r="7" spans="2:64" ht="26.25" customHeight="1">
      <c r="B7" s="95" t="s">
        <v>153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7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5">
        <v>0</v>
      </c>
      <c r="H11" s="7"/>
      <c r="I11" s="7"/>
      <c r="J11" s="76">
        <v>0</v>
      </c>
      <c r="K11" s="75">
        <v>2200000</v>
      </c>
      <c r="L11" s="7"/>
      <c r="M11" s="75">
        <v>8263.1039400000009</v>
      </c>
      <c r="N11" s="76">
        <v>1</v>
      </c>
      <c r="O11" s="76">
        <v>1.44E-2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201</v>
      </c>
      <c r="G12" s="81">
        <v>0</v>
      </c>
      <c r="J12" s="80">
        <v>0</v>
      </c>
      <c r="K12" s="81">
        <v>2200000</v>
      </c>
      <c r="M12" s="81">
        <v>8263.1039400000009</v>
      </c>
      <c r="N12" s="80">
        <v>1</v>
      </c>
      <c r="O12" s="80">
        <v>1.44E-2</v>
      </c>
    </row>
    <row r="13" spans="2:64">
      <c r="B13" s="79" t="s">
        <v>1555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222</v>
      </c>
      <c r="C14" t="s">
        <v>222</v>
      </c>
      <c r="E14" t="s">
        <v>222</v>
      </c>
      <c r="G14" s="77">
        <v>0</v>
      </c>
      <c r="H14" t="s">
        <v>222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1556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222</v>
      </c>
      <c r="C16" t="s">
        <v>222</v>
      </c>
      <c r="E16" t="s">
        <v>222</v>
      </c>
      <c r="G16" s="77">
        <v>0</v>
      </c>
      <c r="H16" t="s">
        <v>222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1618</v>
      </c>
      <c r="G17" s="81">
        <v>0</v>
      </c>
      <c r="J17" s="80">
        <v>0</v>
      </c>
      <c r="K17" s="81">
        <v>2200000</v>
      </c>
      <c r="M17" s="81">
        <v>8263.1039400000009</v>
      </c>
      <c r="N17" s="80">
        <v>1</v>
      </c>
      <c r="O17" s="80">
        <v>1.44E-2</v>
      </c>
    </row>
    <row r="18" spans="2:15">
      <c r="B18" t="s">
        <v>1619</v>
      </c>
      <c r="C18" t="s">
        <v>1620</v>
      </c>
      <c r="D18" t="s">
        <v>205</v>
      </c>
      <c r="E18" t="s">
        <v>206</v>
      </c>
      <c r="F18" t="s">
        <v>207</v>
      </c>
      <c r="H18" t="s">
        <v>106</v>
      </c>
      <c r="I18" s="78">
        <v>6.2E-2</v>
      </c>
      <c r="J18" s="78">
        <v>0</v>
      </c>
      <c r="K18" s="77">
        <v>800000</v>
      </c>
      <c r="L18" s="77">
        <v>105.78</v>
      </c>
      <c r="M18" s="77">
        <v>3069.3124800000001</v>
      </c>
      <c r="N18" s="78">
        <v>0.37140000000000001</v>
      </c>
      <c r="O18" s="78">
        <v>5.3E-3</v>
      </c>
    </row>
    <row r="19" spans="2:15">
      <c r="B19" t="s">
        <v>1621</v>
      </c>
      <c r="C19" t="s">
        <v>1622</v>
      </c>
      <c r="D19" t="s">
        <v>205</v>
      </c>
      <c r="E19" t="s">
        <v>206</v>
      </c>
      <c r="F19" t="s">
        <v>207</v>
      </c>
      <c r="H19" t="s">
        <v>106</v>
      </c>
      <c r="I19" s="78">
        <v>6.3E-2</v>
      </c>
      <c r="J19" s="78">
        <v>0</v>
      </c>
      <c r="K19" s="77">
        <v>300000</v>
      </c>
      <c r="L19" s="77">
        <v>100.37</v>
      </c>
      <c r="M19" s="77">
        <v>1092.1259700000001</v>
      </c>
      <c r="N19" s="78">
        <v>0.13220000000000001</v>
      </c>
      <c r="O19" s="78">
        <v>1.9E-3</v>
      </c>
    </row>
    <row r="20" spans="2:15">
      <c r="B20" t="s">
        <v>1623</v>
      </c>
      <c r="C20" t="s">
        <v>1624</v>
      </c>
      <c r="D20" t="s">
        <v>205</v>
      </c>
      <c r="E20" t="s">
        <v>206</v>
      </c>
      <c r="F20" t="s">
        <v>207</v>
      </c>
      <c r="H20" t="s">
        <v>106</v>
      </c>
      <c r="I20" s="78">
        <v>6.8000000000000005E-2</v>
      </c>
      <c r="J20" s="78">
        <v>0</v>
      </c>
      <c r="K20" s="77">
        <v>600000</v>
      </c>
      <c r="L20" s="77">
        <v>102.47</v>
      </c>
      <c r="M20" s="77">
        <v>2229.9521399999999</v>
      </c>
      <c r="N20" s="78">
        <v>0.26989999999999997</v>
      </c>
      <c r="O20" s="78">
        <v>3.8999999999999998E-3</v>
      </c>
    </row>
    <row r="21" spans="2:15">
      <c r="B21" t="s">
        <v>1625</v>
      </c>
      <c r="C21" t="s">
        <v>1626</v>
      </c>
      <c r="D21" t="s">
        <v>205</v>
      </c>
      <c r="E21" t="s">
        <v>206</v>
      </c>
      <c r="F21" t="s">
        <v>207</v>
      </c>
      <c r="H21" t="s">
        <v>106</v>
      </c>
      <c r="I21" s="78">
        <v>6.9000000000000006E-2</v>
      </c>
      <c r="J21" s="78">
        <v>0</v>
      </c>
      <c r="K21" s="77">
        <v>500000</v>
      </c>
      <c r="L21" s="77">
        <v>103.21</v>
      </c>
      <c r="M21" s="77">
        <v>1871.71335</v>
      </c>
      <c r="N21" s="78">
        <v>0.22650000000000001</v>
      </c>
      <c r="O21" s="78">
        <v>3.3E-3</v>
      </c>
    </row>
    <row r="22" spans="2:15">
      <c r="B22" s="79" t="s">
        <v>1627</v>
      </c>
      <c r="G22" s="81">
        <v>0</v>
      </c>
      <c r="J22" s="80">
        <v>0</v>
      </c>
      <c r="K22" s="81">
        <v>0</v>
      </c>
      <c r="M22" s="81">
        <v>0</v>
      </c>
      <c r="N22" s="80">
        <v>0</v>
      </c>
      <c r="O22" s="80">
        <v>0</v>
      </c>
    </row>
    <row r="23" spans="2:15">
      <c r="B23" t="s">
        <v>222</v>
      </c>
      <c r="C23" t="s">
        <v>222</v>
      </c>
      <c r="E23" t="s">
        <v>222</v>
      </c>
      <c r="G23" s="77">
        <v>0</v>
      </c>
      <c r="H23" t="s">
        <v>222</v>
      </c>
      <c r="I23" s="78">
        <v>0</v>
      </c>
      <c r="J23" s="78">
        <v>0</v>
      </c>
      <c r="K23" s="77">
        <v>0</v>
      </c>
      <c r="L23" s="77">
        <v>0</v>
      </c>
      <c r="M23" s="77">
        <v>0</v>
      </c>
      <c r="N23" s="78">
        <v>0</v>
      </c>
      <c r="O23" s="78">
        <v>0</v>
      </c>
    </row>
    <row r="24" spans="2:15">
      <c r="B24" s="79" t="s">
        <v>924</v>
      </c>
      <c r="G24" s="81">
        <v>0</v>
      </c>
      <c r="J24" s="80">
        <v>0</v>
      </c>
      <c r="K24" s="81">
        <v>0</v>
      </c>
      <c r="M24" s="81">
        <v>0</v>
      </c>
      <c r="N24" s="80">
        <v>0</v>
      </c>
      <c r="O24" s="80">
        <v>0</v>
      </c>
    </row>
    <row r="25" spans="2:15">
      <c r="B25" t="s">
        <v>222</v>
      </c>
      <c r="C25" t="s">
        <v>222</v>
      </c>
      <c r="E25" t="s">
        <v>222</v>
      </c>
      <c r="G25" s="77">
        <v>0</v>
      </c>
      <c r="H25" t="s">
        <v>222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</row>
    <row r="26" spans="2:15">
      <c r="B26" s="79" t="s">
        <v>229</v>
      </c>
      <c r="G26" s="81">
        <v>0</v>
      </c>
      <c r="J26" s="80">
        <v>0</v>
      </c>
      <c r="K26" s="81">
        <v>0</v>
      </c>
      <c r="M26" s="81">
        <v>0</v>
      </c>
      <c r="N26" s="80">
        <v>0</v>
      </c>
      <c r="O26" s="80">
        <v>0</v>
      </c>
    </row>
    <row r="27" spans="2:15">
      <c r="B27" t="s">
        <v>222</v>
      </c>
      <c r="C27" t="s">
        <v>222</v>
      </c>
      <c r="E27" t="s">
        <v>222</v>
      </c>
      <c r="G27" s="77">
        <v>0</v>
      </c>
      <c r="H27" t="s">
        <v>222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</row>
    <row r="28" spans="2:15">
      <c r="B28" t="s">
        <v>231</v>
      </c>
    </row>
    <row r="29" spans="2:15">
      <c r="B29" t="s">
        <v>328</v>
      </c>
    </row>
    <row r="30" spans="2:15">
      <c r="B30" t="s">
        <v>329</v>
      </c>
    </row>
    <row r="31" spans="2:15">
      <c r="B31" t="s">
        <v>330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</row>
    <row r="3" spans="2:55">
      <c r="B3" s="2" t="s">
        <v>2</v>
      </c>
      <c r="C3" t="s">
        <v>198</v>
      </c>
    </row>
    <row r="4" spans="2:55">
      <c r="B4" s="2" t="s">
        <v>3</v>
      </c>
    </row>
    <row r="5" spans="2:55">
      <c r="B5" s="2"/>
    </row>
    <row r="7" spans="2:55" ht="26.25" customHeight="1">
      <c r="B7" s="95" t="s">
        <v>156</v>
      </c>
      <c r="C7" s="96"/>
      <c r="D7" s="96"/>
      <c r="E7" s="96"/>
      <c r="F7" s="96"/>
      <c r="G7" s="96"/>
      <c r="H7" s="96"/>
      <c r="I7" s="96"/>
      <c r="J7" s="97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201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1628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222</v>
      </c>
      <c r="E14" s="78">
        <v>0</v>
      </c>
      <c r="F14" t="s">
        <v>222</v>
      </c>
      <c r="G14" s="77">
        <v>0</v>
      </c>
      <c r="H14" s="78">
        <v>0</v>
      </c>
      <c r="I14" s="78">
        <v>0</v>
      </c>
    </row>
    <row r="15" spans="2:55">
      <c r="B15" s="79" t="s">
        <v>1629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222</v>
      </c>
      <c r="E16" s="78">
        <v>0</v>
      </c>
      <c r="F16" t="s">
        <v>222</v>
      </c>
      <c r="G16" s="77">
        <v>0</v>
      </c>
      <c r="H16" s="78">
        <v>0</v>
      </c>
      <c r="I16" s="78">
        <v>0</v>
      </c>
    </row>
    <row r="17" spans="2:9">
      <c r="B17" s="79" t="s">
        <v>229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1628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222</v>
      </c>
      <c r="E19" s="78">
        <v>0</v>
      </c>
      <c r="F19" t="s">
        <v>222</v>
      </c>
      <c r="G19" s="77">
        <v>0</v>
      </c>
      <c r="H19" s="78">
        <v>0</v>
      </c>
      <c r="I19" s="78">
        <v>0</v>
      </c>
    </row>
    <row r="20" spans="2:9">
      <c r="B20" s="79" t="s">
        <v>1629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222</v>
      </c>
      <c r="E21" s="78">
        <v>0</v>
      </c>
      <c r="F21" t="s">
        <v>222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/>
    </row>
    <row r="3" spans="2:60">
      <c r="B3" s="2" t="s">
        <v>2</v>
      </c>
      <c r="C3" s="2" t="s">
        <v>198</v>
      </c>
    </row>
    <row r="4" spans="2:60">
      <c r="B4" s="2" t="s">
        <v>3</v>
      </c>
      <c r="C4" s="2"/>
    </row>
    <row r="5" spans="2:60">
      <c r="B5" s="2"/>
      <c r="C5" s="2"/>
    </row>
    <row r="7" spans="2:60" ht="26.25" customHeight="1">
      <c r="B7" s="95" t="s">
        <v>162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222</v>
      </c>
      <c r="D13" t="s">
        <v>222</v>
      </c>
      <c r="E13" s="19"/>
      <c r="F13" s="78">
        <v>0</v>
      </c>
      <c r="G13" t="s">
        <v>222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229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222</v>
      </c>
      <c r="D15" t="s">
        <v>222</v>
      </c>
      <c r="E15" s="19"/>
      <c r="F15" s="78">
        <v>0</v>
      </c>
      <c r="G15" t="s">
        <v>222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</row>
    <row r="3" spans="2:60">
      <c r="B3" s="2" t="s">
        <v>2</v>
      </c>
      <c r="C3" t="s">
        <v>198</v>
      </c>
    </row>
    <row r="4" spans="2:60">
      <c r="B4" s="2" t="s">
        <v>3</v>
      </c>
    </row>
    <row r="5" spans="2:60">
      <c r="B5" s="2"/>
    </row>
    <row r="7" spans="2:60" ht="26.25" customHeight="1">
      <c r="B7" s="95" t="s">
        <v>167</v>
      </c>
      <c r="C7" s="96"/>
      <c r="D7" s="96"/>
      <c r="E7" s="96"/>
      <c r="F7" s="96"/>
      <c r="G7" s="96"/>
      <c r="H7" s="96"/>
      <c r="I7" s="96"/>
      <c r="J7" s="96"/>
      <c r="K7" s="97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18892.411892519998</v>
      </c>
      <c r="J11" s="76">
        <v>1</v>
      </c>
      <c r="K11" s="76">
        <v>3.2899999999999999E-2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201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222</v>
      </c>
      <c r="C13" t="s">
        <v>222</v>
      </c>
      <c r="D13" t="s">
        <v>222</v>
      </c>
      <c r="E13" s="19"/>
      <c r="F13" s="78">
        <v>0</v>
      </c>
      <c r="G13" t="s">
        <v>222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229</v>
      </c>
      <c r="D14" s="19"/>
      <c r="E14" s="19"/>
      <c r="F14" s="19"/>
      <c r="G14" s="19"/>
      <c r="H14" s="80">
        <v>0</v>
      </c>
      <c r="I14" s="81">
        <v>18892.411892519998</v>
      </c>
      <c r="J14" s="80">
        <v>1</v>
      </c>
      <c r="K14" s="80">
        <v>3.2899999999999999E-2</v>
      </c>
    </row>
    <row r="15" spans="2:60">
      <c r="B15" t="s">
        <v>1630</v>
      </c>
      <c r="C15" t="s">
        <v>1631</v>
      </c>
      <c r="D15" t="s">
        <v>222</v>
      </c>
      <c r="E15" t="s">
        <v>575</v>
      </c>
      <c r="F15" s="78">
        <v>0</v>
      </c>
      <c r="G15" t="s">
        <v>113</v>
      </c>
      <c r="H15" s="78">
        <v>0</v>
      </c>
      <c r="I15" s="77">
        <v>370.76438075999999</v>
      </c>
      <c r="J15" s="78">
        <v>1.9599999999999999E-2</v>
      </c>
      <c r="K15" s="78">
        <v>5.9999999999999995E-4</v>
      </c>
    </row>
    <row r="16" spans="2:60">
      <c r="B16" t="s">
        <v>1632</v>
      </c>
      <c r="C16" t="s">
        <v>1633</v>
      </c>
      <c r="D16" t="s">
        <v>222</v>
      </c>
      <c r="E16" t="s">
        <v>575</v>
      </c>
      <c r="F16" s="78">
        <v>0</v>
      </c>
      <c r="G16" t="s">
        <v>200</v>
      </c>
      <c r="H16" s="78">
        <v>0</v>
      </c>
      <c r="I16" s="77">
        <v>232.93578142800001</v>
      </c>
      <c r="J16" s="78">
        <v>1.23E-2</v>
      </c>
      <c r="K16" s="78">
        <v>4.0000000000000002E-4</v>
      </c>
    </row>
    <row r="17" spans="2:11">
      <c r="B17" t="s">
        <v>1634</v>
      </c>
      <c r="C17" t="s">
        <v>1635</v>
      </c>
      <c r="D17" t="s">
        <v>222</v>
      </c>
      <c r="E17" t="s">
        <v>575</v>
      </c>
      <c r="F17" s="78">
        <v>0</v>
      </c>
      <c r="G17" t="s">
        <v>120</v>
      </c>
      <c r="H17" s="78">
        <v>0</v>
      </c>
      <c r="I17" s="77">
        <v>1990.0351581479999</v>
      </c>
      <c r="J17" s="78">
        <v>0.1053</v>
      </c>
      <c r="K17" s="78">
        <v>3.5000000000000001E-3</v>
      </c>
    </row>
    <row r="18" spans="2:11">
      <c r="B18" t="s">
        <v>1636</v>
      </c>
      <c r="C18" t="s">
        <v>1637</v>
      </c>
      <c r="D18" t="s">
        <v>222</v>
      </c>
      <c r="E18" t="s">
        <v>575</v>
      </c>
      <c r="F18" s="78">
        <v>0</v>
      </c>
      <c r="G18" t="s">
        <v>110</v>
      </c>
      <c r="H18" s="78">
        <v>0</v>
      </c>
      <c r="I18" s="77">
        <v>2004.4883672640001</v>
      </c>
      <c r="J18" s="78">
        <v>0.1061</v>
      </c>
      <c r="K18" s="78">
        <v>3.5000000000000001E-3</v>
      </c>
    </row>
    <row r="19" spans="2:11">
      <c r="B19" t="s">
        <v>1638</v>
      </c>
      <c r="C19" t="s">
        <v>1639</v>
      </c>
      <c r="D19" t="s">
        <v>222</v>
      </c>
      <c r="E19" t="s">
        <v>575</v>
      </c>
      <c r="F19" s="78">
        <v>0</v>
      </c>
      <c r="G19" t="s">
        <v>106</v>
      </c>
      <c r="H19" s="78">
        <v>0</v>
      </c>
      <c r="I19" s="77">
        <v>14294.188204919999</v>
      </c>
      <c r="J19" s="78">
        <v>0.75660000000000005</v>
      </c>
      <c r="K19" s="78">
        <v>2.4899999999999999E-2</v>
      </c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</row>
    <row r="3" spans="2:17">
      <c r="B3" s="2" t="s">
        <v>2</v>
      </c>
      <c r="C3" t="s">
        <v>198</v>
      </c>
    </row>
    <row r="4" spans="2:17">
      <c r="B4" s="2" t="s">
        <v>3</v>
      </c>
    </row>
    <row r="5" spans="2:17">
      <c r="B5" s="2"/>
    </row>
    <row r="7" spans="2:17" ht="26.25" customHeight="1">
      <c r="B7" s="95" t="s">
        <v>169</v>
      </c>
      <c r="C7" s="96"/>
      <c r="D7" s="96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201</v>
      </c>
      <c r="C12" s="81">
        <v>0</v>
      </c>
    </row>
    <row r="13" spans="2:17">
      <c r="B13" t="s">
        <v>222</v>
      </c>
      <c r="C13" s="77">
        <v>0</v>
      </c>
    </row>
    <row r="14" spans="2:17">
      <c r="B14" s="79" t="s">
        <v>229</v>
      </c>
      <c r="C14" s="81">
        <v>0</v>
      </c>
    </row>
    <row r="15" spans="2:17">
      <c r="B15" t="s">
        <v>222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95" t="s">
        <v>173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332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222</v>
      </c>
      <c r="C14" t="s">
        <v>222</v>
      </c>
      <c r="D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238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222</v>
      </c>
      <c r="C16" t="s">
        <v>222</v>
      </c>
      <c r="D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333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E18" t="s">
        <v>222</v>
      </c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924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E20" t="s">
        <v>222</v>
      </c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334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335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231</v>
      </c>
      <c r="D26" s="16"/>
    </row>
    <row r="27" spans="2:16">
      <c r="B27" t="s">
        <v>328</v>
      </c>
      <c r="D27" s="16"/>
    </row>
    <row r="28" spans="2:16">
      <c r="B28" t="s">
        <v>330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</row>
    <row r="3" spans="2:18">
      <c r="B3" s="2" t="s">
        <v>2</v>
      </c>
      <c r="C3" t="s">
        <v>198</v>
      </c>
    </row>
    <row r="4" spans="2:18">
      <c r="B4" s="2" t="s">
        <v>3</v>
      </c>
    </row>
    <row r="5" spans="2:18">
      <c r="B5" s="2"/>
    </row>
    <row r="7" spans="2:18" ht="26.25" customHeight="1">
      <c r="B7" s="95" t="s">
        <v>177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201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1555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222</v>
      </c>
      <c r="C14" t="s">
        <v>222</v>
      </c>
      <c r="D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1556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222</v>
      </c>
      <c r="C16" t="s">
        <v>222</v>
      </c>
      <c r="D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333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E18" t="s">
        <v>222</v>
      </c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924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E20" t="s">
        <v>222</v>
      </c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334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335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231</v>
      </c>
      <c r="D26" s="16"/>
    </row>
    <row r="27" spans="2:16">
      <c r="B27" t="s">
        <v>328</v>
      </c>
      <c r="D27" s="16"/>
    </row>
    <row r="28" spans="2:16">
      <c r="B28" t="s">
        <v>330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</row>
    <row r="3" spans="2:23">
      <c r="B3" s="2" t="s">
        <v>2</v>
      </c>
      <c r="C3" t="s">
        <v>198</v>
      </c>
    </row>
    <row r="4" spans="2:23">
      <c r="B4" s="2" t="s">
        <v>3</v>
      </c>
    </row>
    <row r="5" spans="2:23">
      <c r="B5" s="2"/>
    </row>
    <row r="7" spans="2:23" ht="26.25" customHeight="1">
      <c r="B7" s="95" t="s">
        <v>179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7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201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1555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222</v>
      </c>
      <c r="C14" t="s">
        <v>222</v>
      </c>
      <c r="D14" t="s">
        <v>222</v>
      </c>
      <c r="E14" t="s">
        <v>222</v>
      </c>
      <c r="F14" s="15"/>
      <c r="G14" s="15"/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1556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222</v>
      </c>
      <c r="C16" t="s">
        <v>222</v>
      </c>
      <c r="D16" t="s">
        <v>222</v>
      </c>
      <c r="E16" t="s">
        <v>222</v>
      </c>
      <c r="F16" s="15"/>
      <c r="G16" s="15"/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333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222</v>
      </c>
      <c r="C18" t="s">
        <v>222</v>
      </c>
      <c r="D18" t="s">
        <v>222</v>
      </c>
      <c r="E18" t="s">
        <v>222</v>
      </c>
      <c r="F18" s="15"/>
      <c r="G18" s="15"/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924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222</v>
      </c>
      <c r="C20" t="s">
        <v>222</v>
      </c>
      <c r="D20" t="s">
        <v>222</v>
      </c>
      <c r="E20" t="s">
        <v>222</v>
      </c>
      <c r="F20" s="15"/>
      <c r="G20" s="15"/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229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334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335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231</v>
      </c>
      <c r="D26" s="16"/>
    </row>
    <row r="27" spans="2:23">
      <c r="B27" t="s">
        <v>328</v>
      </c>
      <c r="D27" s="16"/>
    </row>
    <row r="28" spans="2:23">
      <c r="B28" t="s">
        <v>329</v>
      </c>
      <c r="D28" s="16"/>
    </row>
    <row r="29" spans="2:23">
      <c r="B29" t="s">
        <v>330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AE8B05E-1A59-435B-933D-A466573B80DC}"/>
</file>

<file path=customXml/itemProps2.xml><?xml version="1.0" encoding="utf-8"?>
<ds:datastoreItem xmlns:ds="http://schemas.openxmlformats.org/officeDocument/2006/customXml" ds:itemID="{90998295-3410-4671-96AC-F19C5E81C5CA}"/>
</file>

<file path=customXml/itemProps3.xml><?xml version="1.0" encoding="utf-8"?>
<ds:datastoreItem xmlns:ds="http://schemas.openxmlformats.org/officeDocument/2006/customXml" ds:itemID="{E51227A4-2016-48B9-AC55-E6BA6AD20D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אינסה קלאוז</cp:lastModifiedBy>
  <dcterms:created xsi:type="dcterms:W3CDTF">2015-11-10T09:34:27Z</dcterms:created>
  <dcterms:modified xsi:type="dcterms:W3CDTF">2024-01-17T12:22:28Z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