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ANEL\נכס בודד 31.12.21\נכס בודד לשידור\"/>
    </mc:Choice>
  </mc:AlternateContent>
  <bookViews>
    <workbookView xWindow="0" yWindow="105" windowWidth="24240" windowHeight="12585" tabRatio="1000" firstSheet="16" activeTab="22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קונצרני'!$A$11:$BN$194</definedName>
    <definedName name="_xlnm._FilterDatabase" localSheetId="5" hidden="1">מניות!$A$11:$BJ$155</definedName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62913"/>
</workbook>
</file>

<file path=xl/calcChain.xml><?xml version="1.0" encoding="utf-8"?>
<calcChain xmlns="http://schemas.openxmlformats.org/spreadsheetml/2006/main">
  <c r="D43" i="1" l="1"/>
  <c r="D42" i="1"/>
  <c r="D41" i="1"/>
  <c r="D40" i="1"/>
  <c r="D39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2" i="1"/>
  <c r="D21" i="1"/>
  <c r="D20" i="1"/>
  <c r="D19" i="1"/>
  <c r="D18" i="1"/>
  <c r="D17" i="1"/>
  <c r="D16" i="1"/>
  <c r="D15" i="1"/>
  <c r="D14" i="1"/>
  <c r="D13" i="1"/>
  <c r="D11" i="1"/>
  <c r="C42" i="1"/>
  <c r="C11" i="1"/>
  <c r="L22" i="2"/>
  <c r="L21" i="2"/>
  <c r="L20" i="2"/>
  <c r="L19" i="2"/>
  <c r="L18" i="2"/>
  <c r="L17" i="2"/>
  <c r="L16" i="2"/>
  <c r="L15" i="2"/>
  <c r="L14" i="2"/>
  <c r="L13" i="2"/>
  <c r="L12" i="2"/>
  <c r="L11" i="2"/>
  <c r="K20" i="2"/>
  <c r="K19" i="2"/>
  <c r="K18" i="2"/>
  <c r="K17" i="2"/>
  <c r="K16" i="2"/>
  <c r="K15" i="2"/>
  <c r="K14" i="2"/>
  <c r="K13" i="2"/>
  <c r="K12" i="2"/>
  <c r="K11" i="2"/>
  <c r="J11" i="2"/>
  <c r="J12" i="2"/>
  <c r="J13" i="2"/>
  <c r="J14" i="2"/>
  <c r="O79" i="5" l="1"/>
  <c r="O13" i="5"/>
  <c r="O12" i="5" s="1"/>
  <c r="O11" i="5" s="1"/>
  <c r="U131" i="5"/>
  <c r="T131" i="5"/>
  <c r="U130" i="5"/>
  <c r="T130" i="5"/>
  <c r="P131" i="5"/>
  <c r="P130" i="5"/>
  <c r="R131" i="5"/>
  <c r="R130" i="5"/>
  <c r="U162" i="5"/>
  <c r="T162" i="5"/>
  <c r="P162" i="5"/>
  <c r="R162" i="5"/>
  <c r="R93" i="5"/>
  <c r="P93" i="5" s="1"/>
  <c r="R133" i="5"/>
  <c r="U133" i="5" s="1"/>
  <c r="R123" i="5"/>
  <c r="P123" i="5" s="1"/>
  <c r="R74" i="5"/>
  <c r="U74" i="5" s="1"/>
  <c r="R73" i="5"/>
  <c r="U73" i="5" s="1"/>
  <c r="R72" i="5"/>
  <c r="T72" i="5" s="1"/>
  <c r="R71" i="5"/>
  <c r="P71" i="5" s="1"/>
  <c r="R63" i="5"/>
  <c r="U63" i="5" s="1"/>
  <c r="R157" i="5"/>
  <c r="U157" i="5" s="1"/>
  <c r="R156" i="5"/>
  <c r="U156" i="5" s="1"/>
  <c r="R70" i="5"/>
  <c r="T70" i="5" s="1"/>
  <c r="R66" i="5"/>
  <c r="P66" i="5" s="1"/>
  <c r="R32" i="5"/>
  <c r="U32" i="5" s="1"/>
  <c r="R75" i="5"/>
  <c r="T75" i="5" s="1"/>
  <c r="R142" i="5"/>
  <c r="U142" i="5" s="1"/>
  <c r="R141" i="5"/>
  <c r="U141" i="5" s="1"/>
  <c r="R54" i="5"/>
  <c r="T54" i="5" s="1"/>
  <c r="R37" i="5"/>
  <c r="P37" i="5" s="1"/>
  <c r="R50" i="5"/>
  <c r="U50" i="5" s="1"/>
  <c r="I87" i="6"/>
  <c r="I12" i="6" s="1"/>
  <c r="I11" i="6" s="1"/>
  <c r="O99" i="6"/>
  <c r="O98" i="6"/>
  <c r="N99" i="6"/>
  <c r="N98" i="6"/>
  <c r="J99" i="6"/>
  <c r="J98" i="6"/>
  <c r="L99" i="6"/>
  <c r="L98" i="6"/>
  <c r="T123" i="5" l="1"/>
  <c r="P133" i="5"/>
  <c r="P157" i="5"/>
  <c r="U123" i="5"/>
  <c r="T133" i="5"/>
  <c r="T74" i="5"/>
  <c r="U70" i="5"/>
  <c r="P72" i="5"/>
  <c r="U72" i="5"/>
  <c r="P73" i="5"/>
  <c r="P32" i="5"/>
  <c r="T157" i="5"/>
  <c r="P63" i="5"/>
  <c r="T71" i="5"/>
  <c r="P74" i="5"/>
  <c r="T32" i="5"/>
  <c r="P70" i="5"/>
  <c r="T63" i="5"/>
  <c r="U71" i="5"/>
  <c r="T73" i="5"/>
  <c r="P156" i="5"/>
  <c r="T66" i="5"/>
  <c r="P141" i="5"/>
  <c r="T156" i="5"/>
  <c r="P142" i="5"/>
  <c r="U66" i="5"/>
  <c r="U54" i="5"/>
  <c r="U75" i="5"/>
  <c r="T142" i="5"/>
  <c r="P75" i="5"/>
  <c r="P54" i="5"/>
  <c r="P50" i="5"/>
  <c r="T37" i="5"/>
  <c r="T50" i="5"/>
  <c r="U37" i="5"/>
  <c r="T141" i="5"/>
</calcChain>
</file>

<file path=xl/sharedStrings.xml><?xml version="1.0" encoding="utf-8"?>
<sst xmlns="http://schemas.openxmlformats.org/spreadsheetml/2006/main" count="5320" uniqueCount="1407">
  <si>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</si>
  <si>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</si>
  <si>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</si>
  <si>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</si>
  <si>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</si>
  <si>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</si>
  <si>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</si>
  <si>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</si>
  <si>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</si>
  <si>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</si>
  <si>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</si>
  <si>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</si>
  <si>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</si>
  <si>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</si>
  <si>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</si>
  <si>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</si>
  <si>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</si>
  <si>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</si>
  <si>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</si>
  <si>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</si>
  <si>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</si>
  <si>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</si>
  <si>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</si>
  <si>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</si>
  <si>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</si>
  <si>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</si>
  <si>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</si>
  <si>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</si>
  <si>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</si>
  <si>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</si>
  <si>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</si>
  <si>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</si>
  <si>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</si>
  <si>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</si>
  <si>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</si>
  <si>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</si>
  <si>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</si>
  <si>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</si>
  <si>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</si>
  <si>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</si>
  <si>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</si>
  <si>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</si>
  <si>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</si>
  <si>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</si>
  <si>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</si>
  <si>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</si>
  <si>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</si>
  <si>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</si>
  <si>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</si>
  <si>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</si>
  <si>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</si>
  <si>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</si>
  <si>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</si>
  <si>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</si>
  <si>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</si>
  <si>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</si>
  <si>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</si>
  <si>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</si>
  <si>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</si>
  <si>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</si>
  <si>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</si>
  <si>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</si>
  <si>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</si>
  <si>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</si>
  <si>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</si>
  <si>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</si>
  <si>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</si>
  <si>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</si>
  <si>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</si>
  <si>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</si>
  <si>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</si>
  <si>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</si>
  <si>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</si>
  <si>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</si>
  <si>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</si>
  <si>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</si>
  <si>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</si>
  <si>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</si>
  <si>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</si>
  <si>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</si>
  <si>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</si>
  <si>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</si>
  <si>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</si>
  <si>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</si>
  <si>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</si>
  <si>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</si>
  <si>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</si>
  <si>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</si>
  <si>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</si>
  <si>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</si>
  <si>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</si>
  <si>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</si>
  <si>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</si>
  <si>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</si>
  <si>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</si>
  <si>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</si>
  <si>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</si>
  <si>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</si>
  <si>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</si>
  <si>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</si>
  <si>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</si>
  <si>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</si>
  <si>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</si>
  <si>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</si>
  <si>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</si>
  <si>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</si>
  <si>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</si>
  <si>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</si>
  <si>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</si>
  <si>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</si>
  <si>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</si>
  <si>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</si>
  <si>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</si>
  <si>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</si>
  <si>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</si>
  <si>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</si>
  <si>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</si>
  <si>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</si>
  <si>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</si>
  <si>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</si>
  <si>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</si>
  <si>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</si>
  <si>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</si>
  <si>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</si>
  <si>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</si>
  <si>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</si>
  <si>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</si>
  <si>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</si>
  <si>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</si>
  <si>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</si>
  <si>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</si>
  <si>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</si>
  <si>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</si>
  <si>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</si>
  <si>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</si>
  <si>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</si>
  <si>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</si>
  <si>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</si>
  <si>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</si>
  <si>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</si>
  <si>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</si>
  <si>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</si>
  <si>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</si>
  <si>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</si>
  <si>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</si>
  <si>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</si>
  <si>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</si>
  <si>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</si>
  <si>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</si>
  <si>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</si>
  <si>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</si>
  <si>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</si>
  <si>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</si>
  <si>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</si>
  <si>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</si>
  <si>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</si>
  <si>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</si>
  <si>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</si>
  <si>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</si>
  <si>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</si>
  <si>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</si>
  <si>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</si>
  <si>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</si>
  <si>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</si>
  <si>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</si>
  <si>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</si>
  <si>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</si>
  <si>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</si>
  <si>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</si>
  <si>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</si>
  <si>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</si>
  <si>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</si>
  <si>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</si>
  <si>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</si>
  <si>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</si>
  <si>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</si>
  <si>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</si>
  <si>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</si>
  <si>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</si>
  <si>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</si>
  <si>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</si>
  <si>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</si>
  <si>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</si>
  <si>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</si>
  <si>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</si>
  <si>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</si>
  <si>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</si>
  <si>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</si>
  <si>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</si>
  <si>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</si>
  <si>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</si>
  <si>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</si>
  <si>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</si>
  <si>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</si>
  <si>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</si>
  <si>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</si>
  <si>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</si>
  <si>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31/12/2021</t>
  </si>
  <si>
    <t>ילין לפידות מניות</t>
  </si>
  <si>
    <t>בהתאם לשיטה שיושמה בדוח הכספי *</t>
  </si>
  <si>
    <t>דולר הונג קונג</t>
  </si>
  <si>
    <t>סה"כ בישראל</t>
  </si>
  <si>
    <t>סה"כ יתרת מזומנים ועו"ש בש"ח</t>
  </si>
  <si>
    <t>עו'ש- בנק מזרחי</t>
  </si>
  <si>
    <t>1111111111- 20- בנק מזרחי</t>
  </si>
  <si>
    <t>20</t>
  </si>
  <si>
    <t>ilAAA</t>
  </si>
  <si>
    <t>S&amp;P מעלות</t>
  </si>
  <si>
    <t>0</t>
  </si>
  <si>
    <t>לא מדורג</t>
  </si>
  <si>
    <t>סה"כ יתרת מזומנים ועו"ש נקובים במט"ח</t>
  </si>
  <si>
    <t>אירו-100- בנק מזרחי</t>
  </si>
  <si>
    <t>100- 20- בנק מזרחי</t>
  </si>
  <si>
    <t>דולר -20001- בנק מזרחי</t>
  </si>
  <si>
    <t>20001- 20- בנק מזרחי</t>
  </si>
  <si>
    <t>דולר אוסטרלי 183- בנק מזרחי</t>
  </si>
  <si>
    <t>183- 20- בנק מזרחי</t>
  </si>
  <si>
    <t>דולר הונג קונג-353- בנק מזרחי</t>
  </si>
  <si>
    <t>353- 20- בנק מזרחי</t>
  </si>
  <si>
    <t>לי"ש - 70002- בנק מזרחי</t>
  </si>
  <si>
    <t>70002- 20- בנק מזרחי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</si>
  <si>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</si>
  <si>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</si>
  <si>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</si>
  <si>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</si>
  <si>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</si>
  <si>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</si>
  <si>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</si>
  <si>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</si>
  <si>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</si>
  <si>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</si>
  <si>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ממצמ0922- האוצר - ממשלתית צמודה</t>
  </si>
  <si>
    <t>1124056</t>
  </si>
  <si>
    <t>RF</t>
  </si>
  <si>
    <t>21/12/21</t>
  </si>
  <si>
    <t>ממצמ0923</t>
  </si>
  <si>
    <t>1128081</t>
  </si>
  <si>
    <t>20/12/21</t>
  </si>
  <si>
    <t>סה"כ לא צמודות</t>
  </si>
  <si>
    <t>סה"כ מלווה קצר מועד</t>
  </si>
  <si>
    <t>מ.ק.מ.     1112- בנק ישראל- מק"מ</t>
  </si>
  <si>
    <t>8221111</t>
  </si>
  <si>
    <t>02/11/21</t>
  </si>
  <si>
    <t>מ.ק.מ.     1212- בנק ישראל- מק"מ</t>
  </si>
  <si>
    <t>8221210</t>
  </si>
  <si>
    <t>07/12/21</t>
  </si>
  <si>
    <t>מ.ק.מ.   312- בנק ישראל- מק"מ</t>
  </si>
  <si>
    <t>8220311</t>
  </si>
  <si>
    <t>12/10/21</t>
  </si>
  <si>
    <t>מ.ק.מ.   712- בנק ישראל- מק"מ</t>
  </si>
  <si>
    <t>8220717</t>
  </si>
  <si>
    <t>23/11/21</t>
  </si>
  <si>
    <t>מ.ק.מ.  412- בנק ישראל- מק"מ</t>
  </si>
  <si>
    <t>8220410</t>
  </si>
  <si>
    <t>30/12/21</t>
  </si>
  <si>
    <t>מ.ק.מ.  512- בנק ישראל- מק"מ</t>
  </si>
  <si>
    <t>8220519</t>
  </si>
  <si>
    <t>14/09/21</t>
  </si>
  <si>
    <t>מ.ק.מ. 812- בנק ישראל- מק"מ</t>
  </si>
  <si>
    <t>8220816</t>
  </si>
  <si>
    <t>29/12/21</t>
  </si>
  <si>
    <t>מ.ק.מ. 912- בנק ישראל- מק"מ</t>
  </si>
  <si>
    <t>8220915</t>
  </si>
  <si>
    <t>07/10/21</t>
  </si>
  <si>
    <t>סה"כ שחר</t>
  </si>
  <si>
    <t>ממשל שקלית 0722- האוצר - ממשלתית שקלית</t>
  </si>
  <si>
    <t>1158104</t>
  </si>
  <si>
    <t>13/12/21</t>
  </si>
  <si>
    <t>ממשל שקלית 1122- האוצר - ממשלתית שקלית</t>
  </si>
  <si>
    <t>1141225</t>
  </si>
  <si>
    <t>ממשל שקלית 1123- האוצר - ממשלתית שקלית</t>
  </si>
  <si>
    <t>1155068</t>
  </si>
  <si>
    <t>27/12/21</t>
  </si>
  <si>
    <t>ממשלתי 0122- האוצר - ממשלתית שקלית</t>
  </si>
  <si>
    <t>1123272</t>
  </si>
  <si>
    <t>20/12/20</t>
  </si>
  <si>
    <t>ממשלתי 0323</t>
  </si>
  <si>
    <t>1126747</t>
  </si>
  <si>
    <t>10/11/21</t>
  </si>
  <si>
    <t>ממשלתי 0324- האוצר - ממשלתית שקלית</t>
  </si>
  <si>
    <t>1130848</t>
  </si>
  <si>
    <t>15/12/21</t>
  </si>
  <si>
    <t>ממשלתי שקלי 723</t>
  </si>
  <si>
    <t>1167105</t>
  </si>
  <si>
    <t>22/12/21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</si>
  <si>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</si>
  <si>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</si>
  <si>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</si>
  <si>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</si>
  <si>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</si>
  <si>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</si>
  <si>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</si>
  <si>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</si>
  <si>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</si>
  <si>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</si>
  <si>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</si>
  <si>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</si>
  <si>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אלה פקדון אגח ב- אלה פקדונות</t>
  </si>
  <si>
    <t>1142215</t>
  </si>
  <si>
    <t>515666881</t>
  </si>
  <si>
    <t>אגח מובנות</t>
  </si>
  <si>
    <t>23/09/21</t>
  </si>
  <si>
    <t>אלה פקדון אגח ה- אלה פקדונות</t>
  </si>
  <si>
    <t>1162577</t>
  </si>
  <si>
    <t>01/07/21</t>
  </si>
  <si>
    <t>בינל הנפק אגח י- בינלאומי הנפקות</t>
  </si>
  <si>
    <t>1160290</t>
  </si>
  <si>
    <t>513141879</t>
  </si>
  <si>
    <t>בנקים</t>
  </si>
  <si>
    <t>10/02/20</t>
  </si>
  <si>
    <t>לאומי אג"ח 181- לאומי</t>
  </si>
  <si>
    <t>6040505</t>
  </si>
  <si>
    <t>520018078</t>
  </si>
  <si>
    <t>Aaa.il</t>
  </si>
  <si>
    <t>29/11/21</t>
  </si>
  <si>
    <t>מז טפ הנפ אגח 57- מזרחי טפחות הנפק</t>
  </si>
  <si>
    <t>2310423</t>
  </si>
  <si>
    <t>בלומברג</t>
  </si>
  <si>
    <t>520032046</t>
  </si>
  <si>
    <t>09/09/21</t>
  </si>
  <si>
    <t>מז טפ הנפ אגח 58- מזרחי טפחות הנפק</t>
  </si>
  <si>
    <t>2310431</t>
  </si>
  <si>
    <t>15/06/21</t>
  </si>
  <si>
    <t>מז טפ הנפ אגח 59- מזרחי טפחות הנפק</t>
  </si>
  <si>
    <t>2310449</t>
  </si>
  <si>
    <t>מז טפ הנפק   45- מזרחי טפחות הנפק</t>
  </si>
  <si>
    <t>2310217</t>
  </si>
  <si>
    <t>25/04/21</t>
  </si>
  <si>
    <t>מז טפ הנפק 51- מזרחי טפחות הנפק</t>
  </si>
  <si>
    <t>2310324</t>
  </si>
  <si>
    <t>16/12/21</t>
  </si>
  <si>
    <t>מזרחי טפחות  הנפקות אג"ח 44</t>
  </si>
  <si>
    <t>2310209</t>
  </si>
  <si>
    <t>מרכנתיל הנ אגח ג- מרכנתיל הנפקות</t>
  </si>
  <si>
    <t>1171297</t>
  </si>
  <si>
    <t>513686154</t>
  </si>
  <si>
    <t>03/01/21</t>
  </si>
  <si>
    <t>פועלים הנ אג34- פועלים הנפקות</t>
  </si>
  <si>
    <t>1940576</t>
  </si>
  <si>
    <t>520032640</t>
  </si>
  <si>
    <t>פועלים הנפ אג32- פועלים הנפקות</t>
  </si>
  <si>
    <t>1940535</t>
  </si>
  <si>
    <t>16/09/20</t>
  </si>
  <si>
    <t>דיסקונט מנפיקים 4- דיסקונט מנפיקים</t>
  </si>
  <si>
    <t>7480049</t>
  </si>
  <si>
    <t>520029935</t>
  </si>
  <si>
    <t>ilAA+</t>
  </si>
  <si>
    <t>31/08/21</t>
  </si>
  <si>
    <t>וילאר אג"ח 6- וילאר</t>
  </si>
  <si>
    <t>4160115</t>
  </si>
  <si>
    <t>520038910</t>
  </si>
  <si>
    <t>נדלן מניב בישראל</t>
  </si>
  <si>
    <t>14/01/18</t>
  </si>
  <si>
    <t>נתיבי הגז אג"ח ד- נתיבי הגז</t>
  </si>
  <si>
    <t>1147503</t>
  </si>
  <si>
    <t>513436394</t>
  </si>
  <si>
    <t>שרותים</t>
  </si>
  <si>
    <t>31/05/20</t>
  </si>
  <si>
    <t>פועלים הנפקות אגח 15- פועלים הנפקות</t>
  </si>
  <si>
    <t>1940543</t>
  </si>
  <si>
    <t>21/11/19</t>
  </si>
  <si>
    <t>פועלים הנפקות התח.14- פועלים הנפקות</t>
  </si>
  <si>
    <t>1940501</t>
  </si>
  <si>
    <t>24/06/21</t>
  </si>
  <si>
    <t>אמות  אגח ח- אמות</t>
  </si>
  <si>
    <t>520026683</t>
  </si>
  <si>
    <t>ilAA</t>
  </si>
  <si>
    <t>21/10/21</t>
  </si>
  <si>
    <t>ביג אגח יז</t>
  </si>
  <si>
    <t>1168459</t>
  </si>
  <si>
    <t>513623314</t>
  </si>
  <si>
    <t>מליסרון  אגח יד</t>
  </si>
  <si>
    <t>3230232</t>
  </si>
  <si>
    <t>520037789</t>
  </si>
  <si>
    <t>מליסרון  אגח16- מליסרון</t>
  </si>
  <si>
    <t>3230265</t>
  </si>
  <si>
    <t>30/01/20</t>
  </si>
  <si>
    <t>מליסרון אג8- מליסרון</t>
  </si>
  <si>
    <t>3230166</t>
  </si>
  <si>
    <t>רבוע נדלן אגח ח- רבוע נדלן</t>
  </si>
  <si>
    <t>513765859</t>
  </si>
  <si>
    <t>ריט 1     אגח ו</t>
  </si>
  <si>
    <t>1138544</t>
  </si>
  <si>
    <t>513821488</t>
  </si>
  <si>
    <t>22/11/21</t>
  </si>
  <si>
    <t>ריט 1  אגח ז- ריט1</t>
  </si>
  <si>
    <t>1171271</t>
  </si>
  <si>
    <t>21/04/21</t>
  </si>
  <si>
    <t>ריט אג"ח 4- ריט1</t>
  </si>
  <si>
    <t>1129899</t>
  </si>
  <si>
    <t>שופרסל    אגח ו- שופרסל</t>
  </si>
  <si>
    <t>7770217</t>
  </si>
  <si>
    <t>520022732</t>
  </si>
  <si>
    <t>רשתות שיווק</t>
  </si>
  <si>
    <t>28/06/20</t>
  </si>
  <si>
    <t>שלמה החזקות אג18- שלמה החזקות</t>
  </si>
  <si>
    <t>1410307</t>
  </si>
  <si>
    <t>520034372</t>
  </si>
  <si>
    <t>20/10/21</t>
  </si>
  <si>
    <t>אדמה אגח  2</t>
  </si>
  <si>
    <t>1110915</t>
  </si>
  <si>
    <t>520043605</t>
  </si>
  <si>
    <t>כימיה, גומי ופלסטיק</t>
  </si>
  <si>
    <t>ilAA-</t>
  </si>
  <si>
    <t>06/05/20</t>
  </si>
  <si>
    <t>בזק.ק6- בזק</t>
  </si>
  <si>
    <t>2300143</t>
  </si>
  <si>
    <t>520031931</t>
  </si>
  <si>
    <t>04/11/21</t>
  </si>
  <si>
    <t>גזית גלוב אגח יד- גזית גלוב</t>
  </si>
  <si>
    <t>1260736</t>
  </si>
  <si>
    <t>520033234</t>
  </si>
  <si>
    <t>נדלן מניב בחו"ל</t>
  </si>
  <si>
    <t>גזית גלוב אגחטז- גזית גלוב</t>
  </si>
  <si>
    <t>1260785</t>
  </si>
  <si>
    <t>24/10/21</t>
  </si>
  <si>
    <t>יוניברסל אג1- יוניברסל מוטורס-UMI</t>
  </si>
  <si>
    <t>1141639</t>
  </si>
  <si>
    <t>511809071</t>
  </si>
  <si>
    <t>מסחר</t>
  </si>
  <si>
    <t>05/07/20</t>
  </si>
  <si>
    <t>יוניברסל אגח ג- יוניברסל מוטורס-UMI</t>
  </si>
  <si>
    <t>1160670</t>
  </si>
  <si>
    <t>ירושלים הנ אגח יח- ירושלים הנפקות</t>
  </si>
  <si>
    <t>1182054</t>
  </si>
  <si>
    <t>513682146</t>
  </si>
  <si>
    <t>25/11/21</t>
  </si>
  <si>
    <t>ירושלים הנפקות 13- ירושלים הנפקות</t>
  </si>
  <si>
    <t>11/07/21</t>
  </si>
  <si>
    <t>מנורה מבטחים גיוס הון אג"ח א'- מנורה מבטחים גיוס הון בע"מ</t>
  </si>
  <si>
    <t>1103670</t>
  </si>
  <si>
    <t>513937714</t>
  </si>
  <si>
    <t>ביטוח</t>
  </si>
  <si>
    <t>Aa3.il</t>
  </si>
  <si>
    <t>16/11/17</t>
  </si>
  <si>
    <t>סלע נדל"ן אג"ח 2- סלע קפיטל נדל"ן</t>
  </si>
  <si>
    <t>1132927</t>
  </si>
  <si>
    <t>513992529</t>
  </si>
  <si>
    <t>20/07/21</t>
  </si>
  <si>
    <t>סלע נדלן  אגח ד- סלע קפיטל נדל"ן</t>
  </si>
  <si>
    <t>1167147</t>
  </si>
  <si>
    <t>29/06/20</t>
  </si>
  <si>
    <t>רבוע נדלן אגח ז- רבוע נדלן</t>
  </si>
  <si>
    <t>1140615</t>
  </si>
  <si>
    <t>21/11/21</t>
  </si>
  <si>
    <t>גירון     אגח ו- גירון פיתוח</t>
  </si>
  <si>
    <t>1139849</t>
  </si>
  <si>
    <t>520044520</t>
  </si>
  <si>
    <t>A1.il</t>
  </si>
  <si>
    <t>04/01/21</t>
  </si>
  <si>
    <t>גירון  אגח ח- גירון פיתוח</t>
  </si>
  <si>
    <t>1183151</t>
  </si>
  <si>
    <t>גירון אג"ח 7</t>
  </si>
  <si>
    <t>1142629</t>
  </si>
  <si>
    <t>04/08/21</t>
  </si>
  <si>
    <t>ג'נרישן קפ אגח ב- ג'נריישן קפיטל</t>
  </si>
  <si>
    <t>1177526</t>
  </si>
  <si>
    <t>515846558</t>
  </si>
  <si>
    <t>אנרגיה</t>
  </si>
  <si>
    <t>ilA+</t>
  </si>
  <si>
    <t>20/06/21</t>
  </si>
  <si>
    <t>מגה אור  אגח  י- מגה אור</t>
  </si>
  <si>
    <t>1178367</t>
  </si>
  <si>
    <t>513257873</t>
  </si>
  <si>
    <t>12/07/21</t>
  </si>
  <si>
    <t>רבוע נדלן אגח ו- רבוע נדלן</t>
  </si>
  <si>
    <t>1140607</t>
  </si>
  <si>
    <t>12/09/21</t>
  </si>
  <si>
    <t>אדגר אגח יא</t>
  </si>
  <si>
    <t>1820281</t>
  </si>
  <si>
    <t>520035171</t>
  </si>
  <si>
    <t>A2.il</t>
  </si>
  <si>
    <t>19/07/21</t>
  </si>
  <si>
    <t>510560188</t>
  </si>
  <si>
    <t>18/11/21</t>
  </si>
  <si>
    <t>אפי נכסים אגח יג- אפי נכסים</t>
  </si>
  <si>
    <t>דיסקונט שה א</t>
  </si>
  <si>
    <t>6910095</t>
  </si>
  <si>
    <t>520007030</t>
  </si>
  <si>
    <t>ilA</t>
  </si>
  <si>
    <t>מימון ישיר אג ב- מימון ישיר קב</t>
  </si>
  <si>
    <t>1168145</t>
  </si>
  <si>
    <t>513893123</t>
  </si>
  <si>
    <t>אשראי חוץ בנקאי</t>
  </si>
  <si>
    <t>26/08/20</t>
  </si>
  <si>
    <t>מימון ישיר אגח ד- מימון ישיר קב</t>
  </si>
  <si>
    <t>21/07/21</t>
  </si>
  <si>
    <t>מימון ישיר אגחג</t>
  </si>
  <si>
    <t>1171214</t>
  </si>
  <si>
    <t>26/04/21</t>
  </si>
  <si>
    <t>הכשרת הישוב אג23- הכשרת הישוב</t>
  </si>
  <si>
    <t>6120323</t>
  </si>
  <si>
    <t>520020116</t>
  </si>
  <si>
    <t>ilA-</t>
  </si>
  <si>
    <t>21/06/21</t>
  </si>
  <si>
    <t>מגוריט אג1- מגוריט</t>
  </si>
  <si>
    <t>1141712</t>
  </si>
  <si>
    <t>515434074</t>
  </si>
  <si>
    <t>מגוריט אגח ג- מגוריט</t>
  </si>
  <si>
    <t>מישורים אגח ט- מישורים</t>
  </si>
  <si>
    <t>511491839</t>
  </si>
  <si>
    <t>Baa1.il</t>
  </si>
  <si>
    <t>18/10/21</t>
  </si>
  <si>
    <t>דוראל  אגח א- דוראל אנרגיה</t>
  </si>
  <si>
    <t>515364891</t>
  </si>
  <si>
    <t>אנרגיה מתחדשת</t>
  </si>
  <si>
    <t>חנן מור אג 9- חנן מור</t>
  </si>
  <si>
    <t>513605519</t>
  </si>
  <si>
    <t>בנייה</t>
  </si>
  <si>
    <t>29/09/21</t>
  </si>
  <si>
    <t>מניבים ריט אג"ח 1- מניבים ריט</t>
  </si>
  <si>
    <t>1140581</t>
  </si>
  <si>
    <t>515327120</t>
  </si>
  <si>
    <t>29/07/21</t>
  </si>
  <si>
    <t>מניבים ריט אגחג- מניבים ריט</t>
  </si>
  <si>
    <t>1177658</t>
  </si>
  <si>
    <t>22/06/21</t>
  </si>
  <si>
    <t>נופר אנרג אגח א- נופר אנרג'י</t>
  </si>
  <si>
    <t>1179340</t>
  </si>
  <si>
    <t>514599943</t>
  </si>
  <si>
    <t>16/08/21</t>
  </si>
  <si>
    <t>דיסקונט מנפיקים אג"ח יג</t>
  </si>
  <si>
    <t>7480155</t>
  </si>
  <si>
    <t>הראל פיקד אגח א- הראל פיקדון סחיר</t>
  </si>
  <si>
    <t>1159623</t>
  </si>
  <si>
    <t>515989440</t>
  </si>
  <si>
    <t>15/06/20</t>
  </si>
  <si>
    <t>לאומי   אגח 178- לאומי</t>
  </si>
  <si>
    <t>6040323</t>
  </si>
  <si>
    <t>לאומי אג"ח 180- לאומי</t>
  </si>
  <si>
    <t>6040422</t>
  </si>
  <si>
    <t>מזרחי הנפקות אג"ח   41- מזרחי טפחות הנפק</t>
  </si>
  <si>
    <t>2310175</t>
  </si>
  <si>
    <t>04/10/21</t>
  </si>
  <si>
    <t>חשמל     אגח 26- חשמל</t>
  </si>
  <si>
    <t>6000202</t>
  </si>
  <si>
    <t>520000472</t>
  </si>
  <si>
    <t>16/11/21</t>
  </si>
  <si>
    <t>פועלים הנפקות הת 16- פועלים הנפקות</t>
  </si>
  <si>
    <t>1940550</t>
  </si>
  <si>
    <t>שטראוס    אגח ה- שטראוס גרופ</t>
  </si>
  <si>
    <t>7460389</t>
  </si>
  <si>
    <t>520003781</t>
  </si>
  <si>
    <t>מזון</t>
  </si>
  <si>
    <t>תעשיה אוירית אג"ח 4</t>
  </si>
  <si>
    <t>1133131</t>
  </si>
  <si>
    <t>520027194</t>
  </si>
  <si>
    <t>ביטחוניות</t>
  </si>
  <si>
    <t>אקויטל    אגח 2- אקויטל</t>
  </si>
  <si>
    <t>7550122</t>
  </si>
  <si>
    <t>520030859</t>
  </si>
  <si>
    <t>השקעה ואחזקות</t>
  </si>
  <si>
    <t>דה זראסאי אג5- דה זראסאי גרופ</t>
  </si>
  <si>
    <t>1169556</t>
  </si>
  <si>
    <t>1744984</t>
  </si>
  <si>
    <t>כיל       אגח ה</t>
  </si>
  <si>
    <t>2810299</t>
  </si>
  <si>
    <t>520027830</t>
  </si>
  <si>
    <t>נפטא אגח ח- נפטא</t>
  </si>
  <si>
    <t>6430169</t>
  </si>
  <si>
    <t>520020942</t>
  </si>
  <si>
    <t>חיפושי נפט וגז</t>
  </si>
  <si>
    <t>אלוני חץ אגח יב- אלוני חץ</t>
  </si>
  <si>
    <t>520038506</t>
  </si>
  <si>
    <t>31/10/21</t>
  </si>
  <si>
    <t>ביג אגח יט- ביג</t>
  </si>
  <si>
    <t>1181007</t>
  </si>
  <si>
    <t>דה זראסאי אגח ג- דה זראסאי גרופ</t>
  </si>
  <si>
    <t>1137975</t>
  </si>
  <si>
    <t>02/02/20</t>
  </si>
  <si>
    <t>טאואר     אגח ז</t>
  </si>
  <si>
    <t>1138494</t>
  </si>
  <si>
    <t>520041997</t>
  </si>
  <si>
    <t>מוליכים למחצה</t>
  </si>
  <si>
    <t>13/07/21</t>
  </si>
  <si>
    <t>יוניברסל אגח ב- יוניברסל מוטורס-UMI</t>
  </si>
  <si>
    <t>1141647</t>
  </si>
  <si>
    <t>28/10/21</t>
  </si>
  <si>
    <t>פורמולה אג"ח 1- פורמולה מערכות</t>
  </si>
  <si>
    <t>2560142</t>
  </si>
  <si>
    <t>520036690</t>
  </si>
  <si>
    <t>שרותי מידע</t>
  </si>
  <si>
    <t>11/10/21</t>
  </si>
  <si>
    <t>פורמולה אג"ח ג'- פורמולה מערכות</t>
  </si>
  <si>
    <t>2560209</t>
  </si>
  <si>
    <t>12/04/21</t>
  </si>
  <si>
    <t>אמ.ג'יג'י אגח ב- אמ.ג'י.ג'י</t>
  </si>
  <si>
    <t>1160811</t>
  </si>
  <si>
    <t>1761</t>
  </si>
  <si>
    <t>שרותים פיננסים</t>
  </si>
  <si>
    <t>דמרי אג"ח 6- דמרי</t>
  </si>
  <si>
    <t>1136936</t>
  </si>
  <si>
    <t>511399388</t>
  </si>
  <si>
    <t>25/10/21</t>
  </si>
  <si>
    <t>וואן תוכנה אג3-דל סחירות מרווח הוגן- וואן טכנולוגיות תוכנה</t>
  </si>
  <si>
    <t>1610187</t>
  </si>
  <si>
    <t>520034695</t>
  </si>
  <si>
    <t>02/09/21</t>
  </si>
  <si>
    <t>טמפו משקאות אג2</t>
  </si>
  <si>
    <t>1133511</t>
  </si>
  <si>
    <t>513682625</t>
  </si>
  <si>
    <t>לוינשטיין הנדסה  אגח ג</t>
  </si>
  <si>
    <t>5730080</t>
  </si>
  <si>
    <t>520033424</t>
  </si>
  <si>
    <t>ממן אגח ב- ממן</t>
  </si>
  <si>
    <t>2380046</t>
  </si>
  <si>
    <t>520036435</t>
  </si>
  <si>
    <t>סופרגז אגח א- סופרגז אנרגיה</t>
  </si>
  <si>
    <t>1167360</t>
  </si>
  <si>
    <t>516077989</t>
  </si>
  <si>
    <t>08/04/21</t>
  </si>
  <si>
    <t>ספנסר אגח ג- ספנסר אקוויטי</t>
  </si>
  <si>
    <t>1147495</t>
  </si>
  <si>
    <t>1838863</t>
  </si>
  <si>
    <t>פרטנר     אגח ו- פרטנר</t>
  </si>
  <si>
    <t>1141415</t>
  </si>
  <si>
    <t>520044314</t>
  </si>
  <si>
    <t>פתאל אג2- פתאל נכסים (אירופה)</t>
  </si>
  <si>
    <t>1140854</t>
  </si>
  <si>
    <t>515328250</t>
  </si>
  <si>
    <t>27/01/20</t>
  </si>
  <si>
    <t>קרסו  אגח ד- קרסו מוטורס</t>
  </si>
  <si>
    <t>1173566</t>
  </si>
  <si>
    <t>514065283</t>
  </si>
  <si>
    <t>קרסו אגח א- קרסו מוטורס</t>
  </si>
  <si>
    <t>1136464</t>
  </si>
  <si>
    <t>אי.די.אי הנפקות הת ד- איידיאיי הנפקות</t>
  </si>
  <si>
    <t>1133099</t>
  </si>
  <si>
    <t>514486042</t>
  </si>
  <si>
    <t>איידיאייהנ הת ו- איידיאיי הנפקות</t>
  </si>
  <si>
    <t>1183037</t>
  </si>
  <si>
    <t>28/12/21</t>
  </si>
  <si>
    <t>אלדן תחבורה אג3- אלדן תחבורה</t>
  </si>
  <si>
    <t>1140813</t>
  </si>
  <si>
    <t>510454333</t>
  </si>
  <si>
    <t>27/07/21</t>
  </si>
  <si>
    <t>אלדן תחבורה אגח ב</t>
  </si>
  <si>
    <t>1138254</t>
  </si>
  <si>
    <t>אלון רבוע אגח ו- אלון רבוע כחול</t>
  </si>
  <si>
    <t>1169127</t>
  </si>
  <si>
    <t>520042847</t>
  </si>
  <si>
    <t>אנלייט אנ אגח ד- אנלייט אנרגיה</t>
  </si>
  <si>
    <t>7200256</t>
  </si>
  <si>
    <t>520041146</t>
  </si>
  <si>
    <t>01/08/21</t>
  </si>
  <si>
    <t>אנלייט אנר אג ג- אנלייט אנרגיה</t>
  </si>
  <si>
    <t>7200249</t>
  </si>
  <si>
    <t>אנלייט אנרגיה אג ו- אנלייט אנרגיה</t>
  </si>
  <si>
    <t>7200173</t>
  </si>
  <si>
    <t>אפי נכסים אגח יב- אפי נכסים</t>
  </si>
  <si>
    <t>1173764</t>
  </si>
  <si>
    <t>09/03/21</t>
  </si>
  <si>
    <t>גולד בונד אג3</t>
  </si>
  <si>
    <t>1490051</t>
  </si>
  <si>
    <t>520034349</t>
  </si>
  <si>
    <t>ויקטורי   אגח א- ויקטורי</t>
  </si>
  <si>
    <t>1136126</t>
  </si>
  <si>
    <t>514068980</t>
  </si>
  <si>
    <t>נאוי אגח ה- נאוי</t>
  </si>
  <si>
    <t>520036070</t>
  </si>
  <si>
    <t>פנינסולה אגח ג- פנינסולה</t>
  </si>
  <si>
    <t>3330222</t>
  </si>
  <si>
    <t>520033713</t>
  </si>
  <si>
    <t>31/05/21</t>
  </si>
  <si>
    <t>פרשקובסקי אגח יג</t>
  </si>
  <si>
    <t>1169309</t>
  </si>
  <si>
    <t>513817817</t>
  </si>
  <si>
    <t>25/10/20</t>
  </si>
  <si>
    <t>פתאל אירו אגח ד- פתאל נכסים (אירופה)</t>
  </si>
  <si>
    <t>1168038</t>
  </si>
  <si>
    <t>11/08/20</t>
  </si>
  <si>
    <t>או.פי.סי  אגח ג- או.פי.סי אנרגיה</t>
  </si>
  <si>
    <t>1180355</t>
  </si>
  <si>
    <t>514401702</t>
  </si>
  <si>
    <t>אוריין    אגח ב- אוריין</t>
  </si>
  <si>
    <t>1143379</t>
  </si>
  <si>
    <t>511068256</t>
  </si>
  <si>
    <t>אלון רבוע אגח ד- אלון רבוע כחול</t>
  </si>
  <si>
    <t>1139583</t>
  </si>
  <si>
    <t>A3.il</t>
  </si>
  <si>
    <t>14/11/19</t>
  </si>
  <si>
    <t>אסאר אקורד אגח א- אס.אר אקורד</t>
  </si>
  <si>
    <t>520038670</t>
  </si>
  <si>
    <t>01/11/21</t>
  </si>
  <si>
    <t>אפקון החזקות אג"ח א- אפקון החזקות</t>
  </si>
  <si>
    <t>5780135</t>
  </si>
  <si>
    <t>520033473</t>
  </si>
  <si>
    <t>20/01/20</t>
  </si>
  <si>
    <t>בזן   אגח יב- בזן (בתי זיקוק)</t>
  </si>
  <si>
    <t>520036658</t>
  </si>
  <si>
    <t>22/08/21</t>
  </si>
  <si>
    <t>מלרן אגח א- מלרן פרוייקטים</t>
  </si>
  <si>
    <t>1162072</t>
  </si>
  <si>
    <t>514097591</t>
  </si>
  <si>
    <t>מלרן אגח ג- מלרן פרוייקטים</t>
  </si>
  <si>
    <t>1180058</t>
  </si>
  <si>
    <t>נאוויטס פט אגח ג- נאוויטס פטרו</t>
  </si>
  <si>
    <t>1181593</t>
  </si>
  <si>
    <t>550263107</t>
  </si>
  <si>
    <t>09/11/21</t>
  </si>
  <si>
    <t>פתאל החזקות אגח ג- פתאל החזקות</t>
  </si>
  <si>
    <t>1161785</t>
  </si>
  <si>
    <t>512607888</t>
  </si>
  <si>
    <t>מלונאות ותיירות</t>
  </si>
  <si>
    <t>22/04/21</t>
  </si>
  <si>
    <t>שיכון בינוי נעמ 2- שיכון ובינוי</t>
  </si>
  <si>
    <t>1183052</t>
  </si>
  <si>
    <t>520036104</t>
  </si>
  <si>
    <t>אאורה אג"ח י"ב- אאורה</t>
  </si>
  <si>
    <t>3730454</t>
  </si>
  <si>
    <t>520038274</t>
  </si>
  <si>
    <t>14/12/21</t>
  </si>
  <si>
    <t>אאורה אגח טז- אאורה</t>
  </si>
  <si>
    <t>3730579</t>
  </si>
  <si>
    <t>28/07/21</t>
  </si>
  <si>
    <t>אלומיי אג"ח ג</t>
  </si>
  <si>
    <t>1159375</t>
  </si>
  <si>
    <t>520039868</t>
  </si>
  <si>
    <t>רבד אג"ח 2- רבד</t>
  </si>
  <si>
    <t>5260088</t>
  </si>
  <si>
    <t>520040148</t>
  </si>
  <si>
    <t>28/04/21</t>
  </si>
  <si>
    <t>אורון  אגח ב- אורון קבוצה</t>
  </si>
  <si>
    <t>1160571</t>
  </si>
  <si>
    <t>513432765</t>
  </si>
  <si>
    <t>ilBBB</t>
  </si>
  <si>
    <t>17/06/21</t>
  </si>
  <si>
    <t>ברם אג"ח 1</t>
  </si>
  <si>
    <t>1135730</t>
  </si>
  <si>
    <t>513579482</t>
  </si>
  <si>
    <t>11/11/19</t>
  </si>
  <si>
    <t>ג'י.אף.אי אג"ח 1- ג'י.אפ.איי</t>
  </si>
  <si>
    <t>1134915</t>
  </si>
  <si>
    <t>1852623</t>
  </si>
  <si>
    <t>דיסק השק  אגח י- דיסקונט השקעות</t>
  </si>
  <si>
    <t>6390348</t>
  </si>
  <si>
    <t>520023896</t>
  </si>
  <si>
    <t>18/06/19</t>
  </si>
  <si>
    <t>דלק קבוצה אג31- דלק קבוצה</t>
  </si>
  <si>
    <t>1134790</t>
  </si>
  <si>
    <t>520044322</t>
  </si>
  <si>
    <t>ilBBB-</t>
  </si>
  <si>
    <t>בי קומיוניק אג"ח 3</t>
  </si>
  <si>
    <t>1139203</t>
  </si>
  <si>
    <t>512832742</t>
  </si>
  <si>
    <t>Caa2.il</t>
  </si>
  <si>
    <t>אול-יר    אגח ג- אול יר</t>
  </si>
  <si>
    <t>1140136</t>
  </si>
  <si>
    <t>184580</t>
  </si>
  <si>
    <t>Caa3.il</t>
  </si>
  <si>
    <t>25/09/19</t>
  </si>
  <si>
    <t>אול-יר    אגח ה- אול יר</t>
  </si>
  <si>
    <t>1143304</t>
  </si>
  <si>
    <t>04/12/19</t>
  </si>
  <si>
    <t>אמ אר אר  אגח א</t>
  </si>
  <si>
    <t>1154772</t>
  </si>
  <si>
    <t>1983001</t>
  </si>
  <si>
    <t>06/09/18</t>
  </si>
  <si>
    <t>אם.אר.פי אג"ח ג</t>
  </si>
  <si>
    <t>1139278</t>
  </si>
  <si>
    <t>520044421</t>
  </si>
  <si>
    <t>04/05/20</t>
  </si>
  <si>
    <t>אפי קפיטל אגח א- אפי קפיטל נדל"ן</t>
  </si>
  <si>
    <t>1181304</t>
  </si>
  <si>
    <t>513948216</t>
  </si>
  <si>
    <t>אקונרג'י אג א- אקונרג'י אנרגיה מתחדשת</t>
  </si>
  <si>
    <t>1182518</t>
  </si>
  <si>
    <t>516339777</t>
  </si>
  <si>
    <t>12/12/21</t>
  </si>
  <si>
    <t>בי קומיונק אגח ו- בי קומיוניקיישנס</t>
  </si>
  <si>
    <t>ברוקלנד אגח ב- ברוקלנד</t>
  </si>
  <si>
    <t>1136993</t>
  </si>
  <si>
    <t>1814237</t>
  </si>
  <si>
    <t>12/06/18</t>
  </si>
  <si>
    <t>חנן מור אגח יג- חנן מור</t>
  </si>
  <si>
    <t>1181502</t>
  </si>
  <si>
    <t>08/11/21</t>
  </si>
  <si>
    <t>חנן מור אגח יד- חנן מור</t>
  </si>
  <si>
    <t>1181510</t>
  </si>
  <si>
    <t>מצלאוי אגח ז- מצלאוי</t>
  </si>
  <si>
    <t>1181676</t>
  </si>
  <si>
    <t>512726712</t>
  </si>
  <si>
    <t>14/11/21</t>
  </si>
  <si>
    <t>נתנאל גרופ אג יא- נתנאל גרופ</t>
  </si>
  <si>
    <t>4210191</t>
  </si>
  <si>
    <t>520039074</t>
  </si>
  <si>
    <t>נתנאל גרופ אג יב- נתנאל גרופ</t>
  </si>
  <si>
    <t>4210233</t>
  </si>
  <si>
    <t>04/05/21</t>
  </si>
  <si>
    <t>רבל        אג ב- רבל</t>
  </si>
  <si>
    <t>1142769</t>
  </si>
  <si>
    <t>513506329</t>
  </si>
  <si>
    <t>20/07/20</t>
  </si>
  <si>
    <t>אלה פקדון אג1- אלה פקדונות</t>
  </si>
  <si>
    <t>1141662</t>
  </si>
  <si>
    <t>27/10/21</t>
  </si>
  <si>
    <t>אלה פקדון אגח ד- אלה פקדונות</t>
  </si>
  <si>
    <t>1162304</t>
  </si>
  <si>
    <t>15/01/20</t>
  </si>
  <si>
    <t>ישראמקו   אגח ב</t>
  </si>
  <si>
    <t>2320224</t>
  </si>
  <si>
    <t>550010003</t>
  </si>
  <si>
    <t>03/11/20</t>
  </si>
  <si>
    <t>ישראמקו אג1- ישראמקו יהש</t>
  </si>
  <si>
    <t>2320174</t>
  </si>
  <si>
    <t>דלק תמלוגים אג"ח א- דלק תמלוגים</t>
  </si>
  <si>
    <t>1147479</t>
  </si>
  <si>
    <t>514837111</t>
  </si>
  <si>
    <t>08/07/20</t>
  </si>
  <si>
    <t>שמוס  אג"ח א- שמוס</t>
  </si>
  <si>
    <t>1155951</t>
  </si>
  <si>
    <t>633896</t>
  </si>
  <si>
    <t>08/01/20</t>
  </si>
  <si>
    <t>סאפיינס   אגח ב- סאפיינס</t>
  </si>
  <si>
    <t>1141936</t>
  </si>
  <si>
    <t>1146</t>
  </si>
  <si>
    <t>חברה לישראל אג"ח 11</t>
  </si>
  <si>
    <t>5760244</t>
  </si>
  <si>
    <t>520028010</t>
  </si>
  <si>
    <t>בזן אג"ח 6- בזן (בתי זיקוק)</t>
  </si>
  <si>
    <t>2590396</t>
  </si>
  <si>
    <t>12/08/21</t>
  </si>
  <si>
    <t>פננטפארק  אגח א- פננטפארק</t>
  </si>
  <si>
    <t>1142371</t>
  </si>
  <si>
    <t>1504619</t>
  </si>
  <si>
    <t>רציו מימון אגח ד- רציו מימון</t>
  </si>
  <si>
    <t>1178144</t>
  </si>
  <si>
    <t>515060044</t>
  </si>
  <si>
    <t>06/07/21</t>
  </si>
  <si>
    <t>סה"כ אחר</t>
  </si>
  <si>
    <t>TEVA 3.75 09/05/2027- טבע</t>
  </si>
  <si>
    <t>XS2406607098</t>
  </si>
  <si>
    <t>520013954</t>
  </si>
  <si>
    <t>Pharmaceuticals</t>
  </si>
  <si>
    <t>BB-</t>
  </si>
  <si>
    <t>S&amp;P</t>
  </si>
  <si>
    <t>03/11/21</t>
  </si>
  <si>
    <t>TEVA 4.375 09/05/2030- טבע</t>
  </si>
  <si>
    <t>XS2406607171</t>
  </si>
  <si>
    <t>British Airways 2.9 15/03/35- British Airways</t>
  </si>
  <si>
    <t>US11042CAA80</t>
  </si>
  <si>
    <t>5288</t>
  </si>
  <si>
    <t>Airlines</t>
  </si>
  <si>
    <t>A</t>
  </si>
  <si>
    <t>AVGO 2.45 15/02/31</t>
  </si>
  <si>
    <t>US11135FBH38</t>
  </si>
  <si>
    <t>5256</t>
  </si>
  <si>
    <t>Telecommunication Services</t>
  </si>
  <si>
    <t>BBB-</t>
  </si>
  <si>
    <t>05/01/21</t>
  </si>
  <si>
    <t>HFC 4.5 01/10/2030- HollyFrontier</t>
  </si>
  <si>
    <t>US436106AC21</t>
  </si>
  <si>
    <t>5292</t>
  </si>
  <si>
    <t>Energy</t>
  </si>
  <si>
    <t>05/08/21</t>
  </si>
  <si>
    <t>ENOIGA 4.5 30/03/28</t>
  </si>
  <si>
    <t>IL0011736571</t>
  </si>
  <si>
    <t>560033185</t>
  </si>
  <si>
    <t>DAN 4.5 15/02/2032- DANA INC</t>
  </si>
  <si>
    <t>US235825AJ53</t>
  </si>
  <si>
    <t>5308</t>
  </si>
  <si>
    <t>Automobiles &amp; Components</t>
  </si>
  <si>
    <t>B1</t>
  </si>
  <si>
    <t>Moodys</t>
  </si>
  <si>
    <t>24/11/21</t>
  </si>
  <si>
    <t>ENOGLN 6.50 30.04.2027- Energean</t>
  </si>
  <si>
    <t>USG3044DAA49</t>
  </si>
  <si>
    <t>5144</t>
  </si>
  <si>
    <t>B</t>
  </si>
  <si>
    <t>סה"כ תל אביב 35</t>
  </si>
  <si>
    <t>או.פי.סי אנרגיה- או.פי.סי אנרגיה</t>
  </si>
  <si>
    <t>1141571</t>
  </si>
  <si>
    <t>אורמת טכנו- אורמת טכנו</t>
  </si>
  <si>
    <t>1134402</t>
  </si>
  <si>
    <t>880326081</t>
  </si>
  <si>
    <t>פניקס    1- הפניקס</t>
  </si>
  <si>
    <t>767012</t>
  </si>
  <si>
    <t>520017450</t>
  </si>
  <si>
    <t>הראל     1- הראל השקעות</t>
  </si>
  <si>
    <t>585018</t>
  </si>
  <si>
    <t>520033986</t>
  </si>
  <si>
    <t>אלביט מערכות- אלביט מערכות</t>
  </si>
  <si>
    <t>1081124</t>
  </si>
  <si>
    <t>520043027</t>
  </si>
  <si>
    <t>שיכון ובינוי- שיכון ובינוי</t>
  </si>
  <si>
    <t>1081942</t>
  </si>
  <si>
    <t>דיסקונט- דיסקונט</t>
  </si>
  <si>
    <t>691212</t>
  </si>
  <si>
    <t>לאומי- לאומי</t>
  </si>
  <si>
    <t>604611</t>
  </si>
  <si>
    <t>מזרחי- מזרחי טפחות</t>
  </si>
  <si>
    <t>695437</t>
  </si>
  <si>
    <t>520000522</t>
  </si>
  <si>
    <t>פועלים- פועלים</t>
  </si>
  <si>
    <t>662577</t>
  </si>
  <si>
    <t>520000118</t>
  </si>
  <si>
    <t>אלקטרה- אלקטרה</t>
  </si>
  <si>
    <t>739037</t>
  </si>
  <si>
    <t>520028911</t>
  </si>
  <si>
    <t>חברה לישראל- חברה לישראל</t>
  </si>
  <si>
    <t>576017</t>
  </si>
  <si>
    <t>טאואר- טאואר</t>
  </si>
  <si>
    <t>1082379</t>
  </si>
  <si>
    <t>נובה- נובה</t>
  </si>
  <si>
    <t>1084557</t>
  </si>
  <si>
    <t>511812463</t>
  </si>
  <si>
    <t>שטראוס- שטראוס גרופ</t>
  </si>
  <si>
    <t>746016</t>
  </si>
  <si>
    <t>אלוני חץ- אלוני חץ</t>
  </si>
  <si>
    <t>390013</t>
  </si>
  <si>
    <t>אמות- אמות</t>
  </si>
  <si>
    <t>1097278</t>
  </si>
  <si>
    <t>ביג- ביג</t>
  </si>
  <si>
    <t>1097260</t>
  </si>
  <si>
    <t>מבני תעשיה- מבנה נדל"ן</t>
  </si>
  <si>
    <t>226019</t>
  </si>
  <si>
    <t>520024126</t>
  </si>
  <si>
    <t>מליסרון- מליסרון</t>
  </si>
  <si>
    <t>323014</t>
  </si>
  <si>
    <t>עזריאלי קבוצה- קבוצת עזריאלי</t>
  </si>
  <si>
    <t>1119478</t>
  </si>
  <si>
    <t>510960719</t>
  </si>
  <si>
    <t>טבע- טבע</t>
  </si>
  <si>
    <t>629014</t>
  </si>
  <si>
    <t>פארמה</t>
  </si>
  <si>
    <t>פריגו (חדש)- פריגו</t>
  </si>
  <si>
    <t>1130699</t>
  </si>
  <si>
    <t>529592</t>
  </si>
  <si>
    <t>מיטרוניקס- מיטרוניקס</t>
  </si>
  <si>
    <t>1091065</t>
  </si>
  <si>
    <t>511527202</t>
  </si>
  <si>
    <t>רובוטיקה ותלת מימד</t>
  </si>
  <si>
    <t>שופרסל- שופרסל</t>
  </si>
  <si>
    <t>777037</t>
  </si>
  <si>
    <t>נייס- נייס</t>
  </si>
  <si>
    <t>273011</t>
  </si>
  <si>
    <t>520036872</t>
  </si>
  <si>
    <t>בזק- בזק</t>
  </si>
  <si>
    <t>230011</t>
  </si>
  <si>
    <t>סה"כ תל אביב 90</t>
  </si>
  <si>
    <t>בזן- בזן (בתי זיקוק)</t>
  </si>
  <si>
    <t>2590248</t>
  </si>
  <si>
    <t>פז נפט- פז חברת הנפט</t>
  </si>
  <si>
    <t>1100007</t>
  </si>
  <si>
    <t>510216054</t>
  </si>
  <si>
    <t>אלומיי- אלומיי קפיטל</t>
  </si>
  <si>
    <t>1082635</t>
  </si>
  <si>
    <t>אנלייט אנרגיה- אנלייט אנרגיה</t>
  </si>
  <si>
    <t>720011</t>
  </si>
  <si>
    <t>איידיאיי ביטוח- איידיאיי ביטוח</t>
  </si>
  <si>
    <t>1129501</t>
  </si>
  <si>
    <t>513910703</t>
  </si>
  <si>
    <t>כלל ביטוח- כלל עסקי ביטוח</t>
  </si>
  <si>
    <t>224014</t>
  </si>
  <si>
    <t>520036120</t>
  </si>
  <si>
    <t>מגדל ביטוח- מגדל בטוח</t>
  </si>
  <si>
    <t>1081165</t>
  </si>
  <si>
    <t>520029984</t>
  </si>
  <si>
    <t>מנורה    1- מנורה מבטחים החזקות</t>
  </si>
  <si>
    <t>566018</t>
  </si>
  <si>
    <t>520007469</t>
  </si>
  <si>
    <t>אזורים- אזורים</t>
  </si>
  <si>
    <t>715011</t>
  </si>
  <si>
    <t>520025990</t>
  </si>
  <si>
    <t>אפריקה מגורים- אפריקה מגורים</t>
  </si>
  <si>
    <t>1097948</t>
  </si>
  <si>
    <t>520034760</t>
  </si>
  <si>
    <t>דמרי- דמרי</t>
  </si>
  <si>
    <t>1090315</t>
  </si>
  <si>
    <t>פיבי- פיבי</t>
  </si>
  <si>
    <t>763011</t>
  </si>
  <si>
    <t>520029026</t>
  </si>
  <si>
    <t>אלקו- אלקו</t>
  </si>
  <si>
    <t>694034</t>
  </si>
  <si>
    <t>520025370</t>
  </si>
  <si>
    <t>ערד- ערד השקעות</t>
  </si>
  <si>
    <t>731018</t>
  </si>
  <si>
    <t>520025198</t>
  </si>
  <si>
    <t>קנון- קנון הולדינגס</t>
  </si>
  <si>
    <t>1134139</t>
  </si>
  <si>
    <t>1635</t>
  </si>
  <si>
    <t>ישראמקו יהש- ישראמקו יהש</t>
  </si>
  <si>
    <t>232017</t>
  </si>
  <si>
    <t>קמטק- קמטק</t>
  </si>
  <si>
    <t>1095264</t>
  </si>
  <si>
    <t>511235434</t>
  </si>
  <si>
    <t>קרור     1- קרור</t>
  </si>
  <si>
    <t>621011</t>
  </si>
  <si>
    <t>520001546</t>
  </si>
  <si>
    <t>דיפלומט אחזקות- דיפלומט</t>
  </si>
  <si>
    <t>1173491</t>
  </si>
  <si>
    <t>510400740</t>
  </si>
  <si>
    <t>דלק רכב- דלק רכב</t>
  </si>
  <si>
    <t>829010</t>
  </si>
  <si>
    <t>520033291</t>
  </si>
  <si>
    <t>נטו מלינדה 1- נטו מלינדה</t>
  </si>
  <si>
    <t>1105097</t>
  </si>
  <si>
    <t>511725459</t>
  </si>
  <si>
    <t>קרסו- קרסו מוטורס</t>
  </si>
  <si>
    <t>1123850</t>
  </si>
  <si>
    <t>אינרום- אינרום בניה</t>
  </si>
  <si>
    <t>1132356</t>
  </si>
  <si>
    <t>515001659</t>
  </si>
  <si>
    <t>מתכת ומוצרי בניה</t>
  </si>
  <si>
    <t>אלקטרה נדלן- אלקטרה נדל"ן</t>
  </si>
  <si>
    <t>1094044</t>
  </si>
  <si>
    <t>510607328</t>
  </si>
  <si>
    <t>גזית גלוב- גזית גלוב</t>
  </si>
  <si>
    <t>126011</t>
  </si>
  <si>
    <t>סאמיט- סאמיט</t>
  </si>
  <si>
    <t>1081686</t>
  </si>
  <si>
    <t>520043720</t>
  </si>
  <si>
    <t>מגדלי תיכון- מגדלי ים תיכון</t>
  </si>
  <si>
    <t>1131523</t>
  </si>
  <si>
    <t>512719485</t>
  </si>
  <si>
    <t>מגה אור- מגה אור</t>
  </si>
  <si>
    <t>1104488</t>
  </si>
  <si>
    <t>מניבים ריט- מניבים ריט</t>
  </si>
  <si>
    <t>1140573</t>
  </si>
  <si>
    <t>נכסים בנין- נכסים ובנין</t>
  </si>
  <si>
    <t>699017</t>
  </si>
  <si>
    <t>520025438</t>
  </si>
  <si>
    <t>רבוע נדלן- רבוע נדלן</t>
  </si>
  <si>
    <t>1098565</t>
  </si>
  <si>
    <t>גילת- גילת</t>
  </si>
  <si>
    <t>1082510</t>
  </si>
  <si>
    <t>520038936</t>
  </si>
  <si>
    <t>ציוד תקשורת</t>
  </si>
  <si>
    <t>אלקטרה צריכה- אלקטרה צריכה</t>
  </si>
  <si>
    <t>5010129</t>
  </si>
  <si>
    <t>520039967</t>
  </si>
  <si>
    <t>טרמינל איקס- טרמינל איקס</t>
  </si>
  <si>
    <t>1178714</t>
  </si>
  <si>
    <t>515722536</t>
  </si>
  <si>
    <t>פוקס- פוקס</t>
  </si>
  <si>
    <t>1087022</t>
  </si>
  <si>
    <t>512157603</t>
  </si>
  <si>
    <t>ריטיילורס- ריטיילורס</t>
  </si>
  <si>
    <t>1175488</t>
  </si>
  <si>
    <t>514211457</t>
  </si>
  <si>
    <t>וואן תוכנה- וואן טכנולוגיות תוכנה</t>
  </si>
  <si>
    <t>161018</t>
  </si>
  <si>
    <t>פורמולה- פורמולה מערכות</t>
  </si>
  <si>
    <t>256016</t>
  </si>
  <si>
    <t>דנאל כא- דנאל כא</t>
  </si>
  <si>
    <t>314013</t>
  </si>
  <si>
    <t>520037565</t>
  </si>
  <si>
    <t>נובולוג- נובולוג</t>
  </si>
  <si>
    <t>1140151</t>
  </si>
  <si>
    <t>510475312</t>
  </si>
  <si>
    <t>אלטשולר שחם גמל- אלטשולר שחם גמל ופנסיה בע"מ</t>
  </si>
  <si>
    <t>1159037</t>
  </si>
  <si>
    <t>513173393</t>
  </si>
  <si>
    <t>ישראכרט- ישראכרט</t>
  </si>
  <si>
    <t>1157403</t>
  </si>
  <si>
    <t>510706153</t>
  </si>
  <si>
    <t>מגיק- מג'יק</t>
  </si>
  <si>
    <t>1082312</t>
  </si>
  <si>
    <t>520036740</t>
  </si>
  <si>
    <t>סאפינס- סאפיינס</t>
  </si>
  <si>
    <t>1087659</t>
  </si>
  <si>
    <t>פרטנר- פרטנר</t>
  </si>
  <si>
    <t>1083484</t>
  </si>
  <si>
    <t>סה"כ מניות היתר</t>
  </si>
  <si>
    <t>ארד- ארד</t>
  </si>
  <si>
    <t>1091651</t>
  </si>
  <si>
    <t>510007800</t>
  </si>
  <si>
    <t>אלקטרוניקה ואופטיקה</t>
  </si>
  <si>
    <t>פיסיבי- פי.סי.בי טכנולוגיות</t>
  </si>
  <si>
    <t>1091685</t>
  </si>
  <si>
    <t>511888356</t>
  </si>
  <si>
    <t>סופרגז- סופרגז אנרגיה</t>
  </si>
  <si>
    <t>1166917</t>
  </si>
  <si>
    <t>אקונרג'י- אקונרג'י אנרגיה מתחדשת</t>
  </si>
  <si>
    <t>1178334</t>
  </si>
  <si>
    <t>טראלייט- טראלייט</t>
  </si>
  <si>
    <t>1180173</t>
  </si>
  <si>
    <t>516414679</t>
  </si>
  <si>
    <t>משק אנרגיה- משק אנרגיה</t>
  </si>
  <si>
    <t>1166974</t>
  </si>
  <si>
    <t>516167343</t>
  </si>
  <si>
    <t>סולאיר- סולאיר</t>
  </si>
  <si>
    <t>1172287</t>
  </si>
  <si>
    <t>516046307</t>
  </si>
  <si>
    <t>ליברה- ליברה</t>
  </si>
  <si>
    <t>1176981</t>
  </si>
  <si>
    <t>515761625</t>
  </si>
  <si>
    <t>אורביט טכנולוג'יס- אורביט</t>
  </si>
  <si>
    <t>265017</t>
  </si>
  <si>
    <t>520036153</t>
  </si>
  <si>
    <t>אאורה</t>
  </si>
  <si>
    <t>373019</t>
  </si>
  <si>
    <t>חנן מור- חנן מור</t>
  </si>
  <si>
    <t>צמח המרמן- צמח המרמן</t>
  </si>
  <si>
    <t>1104058</t>
  </si>
  <si>
    <t>512531203</t>
  </si>
  <si>
    <t>להב- להב</t>
  </si>
  <si>
    <t>136010</t>
  </si>
  <si>
    <t>520034257</t>
  </si>
  <si>
    <t>מבטח שמיר- מבטח שמיר</t>
  </si>
  <si>
    <t>127019</t>
  </si>
  <si>
    <t>520034125</t>
  </si>
  <si>
    <t>רפק</t>
  </si>
  <si>
    <t>769026</t>
  </si>
  <si>
    <t>520029505</t>
  </si>
  <si>
    <t>קפיטל פוינט- קפיטל פוינט</t>
  </si>
  <si>
    <t>1097146</t>
  </si>
  <si>
    <t>512950320</t>
  </si>
  <si>
    <t>השקעות במדעי החיים</t>
  </si>
  <si>
    <t>גניגר- גניגר</t>
  </si>
  <si>
    <t>1095892</t>
  </si>
  <si>
    <t>512416991</t>
  </si>
  <si>
    <t>כפרית</t>
  </si>
  <si>
    <t>522011</t>
  </si>
  <si>
    <t>520038787</t>
  </si>
  <si>
    <t>רבל- רבל</t>
  </si>
  <si>
    <t>1103878</t>
  </si>
  <si>
    <t>רם און- רם און</t>
  </si>
  <si>
    <t>1090943</t>
  </si>
  <si>
    <t>512776964</t>
  </si>
  <si>
    <t>פריורטק</t>
  </si>
  <si>
    <t>328013</t>
  </si>
  <si>
    <t>520037797</t>
  </si>
  <si>
    <t>גן שמואל- גן שמואל</t>
  </si>
  <si>
    <t>532010</t>
  </si>
  <si>
    <t>520039934</t>
  </si>
  <si>
    <t>כלל משקאות- כלל משקאות</t>
  </si>
  <si>
    <t>1147685</t>
  </si>
  <si>
    <t>515818524</t>
  </si>
  <si>
    <t>מהדרין- מהדרין</t>
  </si>
  <si>
    <t>686014</t>
  </si>
  <si>
    <t>520018482</t>
  </si>
  <si>
    <t>נטו- נטו אחזקות</t>
  </si>
  <si>
    <t>168013</t>
  </si>
  <si>
    <t>520034109</t>
  </si>
  <si>
    <t>תורפז- תורפז</t>
  </si>
  <si>
    <t>1175611</t>
  </si>
  <si>
    <t>514574524</t>
  </si>
  <si>
    <t>סופווייב מדיקל- סופווייב מדיקל</t>
  </si>
  <si>
    <t>1175439</t>
  </si>
  <si>
    <t>515198158</t>
  </si>
  <si>
    <t>מכשור רפואי</t>
  </si>
  <si>
    <t>פלסאנמור- פלסאנמור</t>
  </si>
  <si>
    <t>1176700</t>
  </si>
  <si>
    <t>515139129</t>
  </si>
  <si>
    <t>ישרוטל- ישרוטל</t>
  </si>
  <si>
    <t>1080985</t>
  </si>
  <si>
    <t>520042482</t>
  </si>
  <si>
    <t>גלוברנדס- גלוברנדס גרופ</t>
  </si>
  <si>
    <t>1147487</t>
  </si>
  <si>
    <t>515809499</t>
  </si>
  <si>
    <t>בית שמש- מנועי בית שמש</t>
  </si>
  <si>
    <t>1081561</t>
  </si>
  <si>
    <t>520043480</t>
  </si>
  <si>
    <t>קליל     5- קליל</t>
  </si>
  <si>
    <t>797035</t>
  </si>
  <si>
    <t>520032442</t>
  </si>
  <si>
    <t>אדגר- אדגר השקעות</t>
  </si>
  <si>
    <t>1820083</t>
  </si>
  <si>
    <t>סים בכורה  סד L- סים קומרשייל</t>
  </si>
  <si>
    <t>1142355</t>
  </si>
  <si>
    <t>908311</t>
  </si>
  <si>
    <t>וילאר- וילאר</t>
  </si>
  <si>
    <t>416016</t>
  </si>
  <si>
    <t>אבגול- אבגול</t>
  </si>
  <si>
    <t>1100957</t>
  </si>
  <si>
    <t>510119068</t>
  </si>
  <si>
    <t>עץ, נייר ודפוס</t>
  </si>
  <si>
    <t>ניסן</t>
  </si>
  <si>
    <t>660019</t>
  </si>
  <si>
    <t>520040940</t>
  </si>
  <si>
    <t>ספאנטק- ספאנטק</t>
  </si>
  <si>
    <t>1090117</t>
  </si>
  <si>
    <t>512288713</t>
  </si>
  <si>
    <t>פינרג'י- פינרג'י</t>
  </si>
  <si>
    <t>1172360</t>
  </si>
  <si>
    <t>514354786</t>
  </si>
  <si>
    <t>איירטאצ- איירטאצ' סולאר</t>
  </si>
  <si>
    <t>1173376</t>
  </si>
  <si>
    <t>515509347</t>
  </si>
  <si>
    <t>ויקטורי- ויקטורי</t>
  </si>
  <si>
    <t>1123777</t>
  </si>
  <si>
    <t>מחשוב ישיר- מיחשוב ישיר</t>
  </si>
  <si>
    <t>507012</t>
  </si>
  <si>
    <t>520040007</t>
  </si>
  <si>
    <t>אוברסיז קומרס בע"מ- אוברסיז</t>
  </si>
  <si>
    <t>1139617</t>
  </si>
  <si>
    <t>510490071</t>
  </si>
  <si>
    <t>אוריין- אוריין</t>
  </si>
  <si>
    <t>1103506</t>
  </si>
  <si>
    <t>גלאסבוקס- גלאסבוקס</t>
  </si>
  <si>
    <t>1176288</t>
  </si>
  <si>
    <t>514525260</t>
  </si>
  <si>
    <t>בי קומיוניקיישנס- בי קומיוניקיישנס</t>
  </si>
  <si>
    <t>1107663</t>
  </si>
  <si>
    <t>סה"כ call 001 אופציות</t>
  </si>
  <si>
    <t>CESAR STONE SDO</t>
  </si>
  <si>
    <t>IL0011259137</t>
  </si>
  <si>
    <t>NASDAQ</t>
  </si>
  <si>
    <t>2264</t>
  </si>
  <si>
    <t>INDUSTRIAL</t>
  </si>
  <si>
    <t>KORNIT DIGITAL-KRNT</t>
  </si>
  <si>
    <t>IL0011216723</t>
  </si>
  <si>
    <t>NYSE</t>
  </si>
  <si>
    <t>1564</t>
  </si>
  <si>
    <t>WIX -  WIX.COM- WIX.COM</t>
  </si>
  <si>
    <t>IL0011301780</t>
  </si>
  <si>
    <t>2275</t>
  </si>
  <si>
    <t>Software &amp; Services</t>
  </si>
  <si>
    <t>RADWARE LTD</t>
  </si>
  <si>
    <t>IL0010834765</t>
  </si>
  <si>
    <t>2159</t>
  </si>
  <si>
    <t>Technology Hardware &amp; Equip</t>
  </si>
  <si>
    <t>SOLAREDGE</t>
  </si>
  <si>
    <t>US83417M1045</t>
  </si>
  <si>
    <t>4744</t>
  </si>
  <si>
    <t>SILICOM</t>
  </si>
  <si>
    <t>IL0010826928</t>
  </si>
  <si>
    <t>520041120</t>
  </si>
  <si>
    <t>ITURAN LOCATION-US</t>
  </si>
  <si>
    <t>IL0010818685</t>
  </si>
  <si>
    <t>5169</t>
  </si>
  <si>
    <t>RDCM-RADCOM LTD</t>
  </si>
  <si>
    <t>IL0010826688</t>
  </si>
  <si>
    <t>2104</t>
  </si>
  <si>
    <t>INTL FLAVORS &amp; FRAGRANCES</t>
  </si>
  <si>
    <t>US4595061015</t>
  </si>
  <si>
    <t>5262</t>
  </si>
  <si>
    <t>Food Beverage &amp; Tobacco</t>
  </si>
  <si>
    <t>VIATRIS INC</t>
  </si>
  <si>
    <t>US92556V1061</t>
  </si>
  <si>
    <t>5247</t>
  </si>
  <si>
    <t>Health Care Equip &amp; Services</t>
  </si>
  <si>
    <t>AROUNDTOWN PROP-ALATP- AROUNDTOWN</t>
  </si>
  <si>
    <t>LU1673108939</t>
  </si>
  <si>
    <t>FWB</t>
  </si>
  <si>
    <t>4845</t>
  </si>
  <si>
    <t>Real Estate</t>
  </si>
  <si>
    <t>סה"כ שמחקות מדדי מניות בישראל</t>
  </si>
  <si>
    <t>סה"כ שמחקות מדדי מניות בחו"ל</t>
  </si>
  <si>
    <t>הראל דאו-ג'ונס 30</t>
  </si>
  <si>
    <t>1149228</t>
  </si>
  <si>
    <t>511776783</t>
  </si>
  <si>
    <t>מניות</t>
  </si>
  <si>
    <t>הראל סל 50 EURO STOXX- הראל קרנות מדד</t>
  </si>
  <si>
    <t>1149244</t>
  </si>
  <si>
    <t>Lyxor S&amp;P 500 UCITS ETF- ליקסור אינדקס</t>
  </si>
  <si>
    <t>LU1135865084</t>
  </si>
  <si>
    <t>419223375</t>
  </si>
  <si>
    <t>RUSSEL 2000 (4D) MTF מגדל- מגדל קרנות נאמנות</t>
  </si>
  <si>
    <t>1150242</t>
  </si>
  <si>
    <t>511303661</t>
  </si>
  <si>
    <t>מגדל S&amp;P (4D) MTF- מגדל קרנות נאמנות</t>
  </si>
  <si>
    <t>1150333</t>
  </si>
  <si>
    <t>תכלית 100 NASDAQ NDX</t>
  </si>
  <si>
    <t>1144401</t>
  </si>
  <si>
    <t>513534974</t>
  </si>
  <si>
    <t>תכלית RUSSL 2000- מיטב תכלית</t>
  </si>
  <si>
    <t>1144484</t>
  </si>
  <si>
    <t>תכלית S&amp;P500</t>
  </si>
  <si>
    <t>1144385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</si>
  <si>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</si>
  <si>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</si>
  <si>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</si>
  <si>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</si>
  <si>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QQQQ - Nasdaq 100- INVESCO POWERSHARES</t>
  </si>
  <si>
    <t>US46090E1038</t>
  </si>
  <si>
    <t>1290</t>
  </si>
  <si>
    <t>ISHARES CORE MSCI EM</t>
  </si>
  <si>
    <t>IE00BKM4GZ66</t>
  </si>
  <si>
    <t>4601</t>
  </si>
  <si>
    <t>MEUD FP</t>
  </si>
  <si>
    <t>LU0908500753</t>
  </si>
  <si>
    <t>4617</t>
  </si>
  <si>
    <t>HEALTH CARE XLV- STATE STREET-SPDRS</t>
  </si>
  <si>
    <t>us81369y2090</t>
  </si>
  <si>
    <t>4640</t>
  </si>
  <si>
    <t>XLF - Financial Select- STATE STREET-SPDRS</t>
  </si>
  <si>
    <t>US81369Y6059</t>
  </si>
  <si>
    <t>XLP - CONSUMER STAPLES</t>
  </si>
  <si>
    <t>US81369Y3080</t>
  </si>
  <si>
    <t>סה"כ שמחקות מדדים אחרים</t>
  </si>
  <si>
    <t>סה"כ אג"ח ממשלתי</t>
  </si>
  <si>
    <t>סה"כ אגח קונצרני</t>
  </si>
  <si>
    <t>סה"כ כתבי אופציות בישראל</t>
  </si>
  <si>
    <t>אלומיי  אפ 1</t>
  </si>
  <si>
    <t>1169325</t>
  </si>
  <si>
    <t>ביג  אופציה 1 13/12/22- ביג</t>
  </si>
  <si>
    <t>1171024</t>
  </si>
  <si>
    <t>מניבים ריט אפ 3 15/12/2022</t>
  </si>
  <si>
    <t>1170927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</si>
  <si>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</si>
  <si>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</si>
  <si>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</si>
  <si>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</si>
  <si>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</si>
  <si>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</si>
  <si>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ASX SPI 200 -XPH2 - 17/03/2022</t>
  </si>
  <si>
    <t>BBG00XFJPT53</t>
  </si>
  <si>
    <t>Other</t>
  </si>
  <si>
    <t>DAX - GXH2 - 18/03/2022</t>
  </si>
  <si>
    <t>DE000C6EV086</t>
  </si>
  <si>
    <t>DJIA  MINI-DMH2-18/03/22</t>
  </si>
  <si>
    <t>BBG00ZLJP358</t>
  </si>
  <si>
    <t>EURO STOXX 50- VGH2-18/03/22</t>
  </si>
  <si>
    <t>DE000C47BQN9</t>
  </si>
  <si>
    <t>FTSE 100 - Z H2 - 18/03/2022</t>
  </si>
  <si>
    <t>GB00JBVSC167</t>
  </si>
  <si>
    <t>FUT VAL AUD HSBC-רוו"ה מחוזים</t>
  </si>
  <si>
    <t>333773</t>
  </si>
  <si>
    <t>FUT VAL EUR HSBC - רוו"ה מחוזים</t>
  </si>
  <si>
    <t>333740</t>
  </si>
  <si>
    <t>FUT VAL GBP HSB - רוו"ה מחוזים</t>
  </si>
  <si>
    <t>333732</t>
  </si>
  <si>
    <t>FUT VAL HKD HSB - רוו"ה מחוזים</t>
  </si>
  <si>
    <t>333724</t>
  </si>
  <si>
    <t>FUT VAL USD - רוו"ה מחוזים</t>
  </si>
  <si>
    <t>415349</t>
  </si>
  <si>
    <t>HANG SENG INDEX - HIF2 -28/01/2022</t>
  </si>
  <si>
    <t>BBG013T9SYC3</t>
  </si>
  <si>
    <t>MINI NASDAQ100-NQH2- 18/03/2022</t>
  </si>
  <si>
    <t>BBG00YGNQF87</t>
  </si>
  <si>
    <t>RUSSELL2000 -RTYH2- 18/03/22</t>
  </si>
  <si>
    <t>BBG00YGNQH74</t>
  </si>
  <si>
    <t>S&amp;P500 E-MINI -ESH2-18/03/2022</t>
  </si>
  <si>
    <t>BBG00YGNQDQ2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</si>
  <si>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</si>
  <si>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</si>
  <si>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</si>
  <si>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</si>
  <si>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</si>
  <si>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</si>
  <si>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</si>
  <si>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</si>
  <si>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</si>
  <si>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</si>
  <si>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</si>
  <si>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</si>
  <si>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</si>
  <si>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</si>
  <si>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</si>
  <si>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</si>
  <si>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תשת אנרג אגא-רמ</t>
  </si>
  <si>
    <t>1168087</t>
  </si>
  <si>
    <t>520027293</t>
  </si>
  <si>
    <t>17/08/20</t>
  </si>
  <si>
    <t>אורמת אגח 4 - רמ</t>
  </si>
  <si>
    <t>1167212</t>
  </si>
  <si>
    <t>01/07/20</t>
  </si>
  <si>
    <t>י.ח.ק אגח ב -רמ- י.ח.ק להשקעות</t>
  </si>
  <si>
    <t>1181783</t>
  </si>
  <si>
    <t>550016091</t>
  </si>
  <si>
    <t>15/11/21</t>
  </si>
  <si>
    <t>גדות מסף אגא-רמ- גדות</t>
  </si>
  <si>
    <t>1162320</t>
  </si>
  <si>
    <t>520040775</t>
  </si>
  <si>
    <t>14/01/20</t>
  </si>
  <si>
    <t>אורבנקורפ אגח א- אורבנקורפ</t>
  </si>
  <si>
    <t>1137041</t>
  </si>
  <si>
    <t>514941525</t>
  </si>
  <si>
    <t>04/04/16</t>
  </si>
  <si>
    <t>וואליו אגח ב-רמ- וואליו קפיטל</t>
  </si>
  <si>
    <t>5990171</t>
  </si>
  <si>
    <t>520033804</t>
  </si>
  <si>
    <t>18/08/21</t>
  </si>
  <si>
    <t>אורמת אגח 3 -רמ</t>
  </si>
  <si>
    <t>1139179</t>
  </si>
  <si>
    <t>21/04/20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</si>
  <si>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</si>
  <si>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</si>
  <si>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</si>
  <si>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</si>
  <si>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</si>
  <si>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</si>
  <si>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</si>
  <si>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</si>
  <si>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</si>
  <si>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סולאיר אופציה לא סחירה 30/06/22- סולאיר</t>
  </si>
  <si>
    <t>117228711</t>
  </si>
  <si>
    <t>ישרוטל - אופציה</t>
  </si>
  <si>
    <t>108098511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</si>
  <si>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</si>
  <si>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</si>
  <si>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</si>
  <si>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</si>
  <si>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</si>
  <si>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</si>
  <si>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</si>
  <si>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</si>
  <si>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</si>
  <si>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</si>
  <si>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</si>
  <si>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</si>
  <si>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</si>
  <si>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</si>
  <si>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</si>
  <si>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</si>
  <si>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MONEY GBP HSBC - בטחונות</t>
  </si>
  <si>
    <t>327114</t>
  </si>
  <si>
    <t>MONEY HKD HSBC - בטחונות</t>
  </si>
  <si>
    <t>327106</t>
  </si>
  <si>
    <t>MONEY AUD HSBC-בטחונות</t>
  </si>
  <si>
    <t>333856</t>
  </si>
  <si>
    <t>MONEY EUR HSBC - בטחונות</t>
  </si>
  <si>
    <t>327064</t>
  </si>
  <si>
    <t>MONEY USD HSBC - בטחונות</t>
  </si>
  <si>
    <t>415323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</si>
</sst>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2"/>
  <sheetViews>
    <sheetView rightToLeft="1" topLeftCell="A25" workbookViewId="0">
      <selection activeCell="D39" sqref="D39:D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</row>
    <row r="3" spans="1:36">
      <c r="B3" s="2" t="s">
        <v>2</v>
      </c>
      <c r="C3" t="s">
        <v>198</v>
      </c>
    </row>
    <row r="4" spans="1:36">
      <c r="B4" s="2" t="s">
        <v>3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f>מזומנים!J11</f>
        <v>90669.823439966625</v>
      </c>
      <c r="D11" s="76">
        <f>C11/$C$42</f>
        <v>0.1643179392935856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59956.330492499997</v>
      </c>
      <c r="D13" s="78">
        <f t="shared" ref="D13:D22" si="0">C13/$C$42</f>
        <v>0.10865688605488252</v>
      </c>
    </row>
    <row r="14" spans="1:36">
      <c r="A14" s="10" t="s">
        <v>13</v>
      </c>
      <c r="B14" s="70" t="s">
        <v>17</v>
      </c>
      <c r="C14" s="77">
        <v>0</v>
      </c>
      <c r="D14" s="78">
        <f t="shared" si="0"/>
        <v>0</v>
      </c>
    </row>
    <row r="15" spans="1:36">
      <c r="A15" s="10" t="s">
        <v>13</v>
      </c>
      <c r="B15" s="70" t="s">
        <v>18</v>
      </c>
      <c r="C15" s="77">
        <v>12824.044687005795</v>
      </c>
      <c r="D15" s="78">
        <f t="shared" si="0"/>
        <v>2.3240594460546826E-2</v>
      </c>
    </row>
    <row r="16" spans="1:36">
      <c r="A16" s="10" t="s">
        <v>13</v>
      </c>
      <c r="B16" s="70" t="s">
        <v>19</v>
      </c>
      <c r="C16" s="77">
        <v>206926.84162788861</v>
      </c>
      <c r="D16" s="78">
        <f t="shared" si="0"/>
        <v>0.37500671018001619</v>
      </c>
    </row>
    <row r="17" spans="1:4">
      <c r="A17" s="10" t="s">
        <v>13</v>
      </c>
      <c r="B17" s="70" t="s">
        <v>195</v>
      </c>
      <c r="C17" s="77">
        <v>167504.41432049501</v>
      </c>
      <c r="D17" s="78">
        <f t="shared" si="0"/>
        <v>0.30356274159888053</v>
      </c>
    </row>
    <row r="18" spans="1:4">
      <c r="A18" s="10" t="s">
        <v>13</v>
      </c>
      <c r="B18" s="70" t="s">
        <v>20</v>
      </c>
      <c r="C18" s="77">
        <v>0</v>
      </c>
      <c r="D18" s="78">
        <f t="shared" si="0"/>
        <v>0</v>
      </c>
    </row>
    <row r="19" spans="1:4">
      <c r="A19" s="10" t="s">
        <v>13</v>
      </c>
      <c r="B19" s="70" t="s">
        <v>21</v>
      </c>
      <c r="C19" s="77">
        <v>128.02272600000001</v>
      </c>
      <c r="D19" s="78">
        <f t="shared" si="0"/>
        <v>2.3201137623253198E-4</v>
      </c>
    </row>
    <row r="20" spans="1:4">
      <c r="A20" s="10" t="s">
        <v>13</v>
      </c>
      <c r="B20" s="70" t="s">
        <v>22</v>
      </c>
      <c r="C20" s="77">
        <v>0</v>
      </c>
      <c r="D20" s="78">
        <f t="shared" si="0"/>
        <v>0</v>
      </c>
    </row>
    <row r="21" spans="1:4">
      <c r="A21" s="10" t="s">
        <v>13</v>
      </c>
      <c r="B21" s="70" t="s">
        <v>23</v>
      </c>
      <c r="C21" s="77">
        <v>1490.5853344609918</v>
      </c>
      <c r="D21" s="78">
        <f t="shared" si="0"/>
        <v>2.7013387829308033E-3</v>
      </c>
    </row>
    <row r="22" spans="1:4">
      <c r="A22" s="10" t="s">
        <v>13</v>
      </c>
      <c r="B22" s="70" t="s">
        <v>24</v>
      </c>
      <c r="C22" s="77">
        <v>0</v>
      </c>
      <c r="D22" s="78">
        <f t="shared" si="0"/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f t="shared" ref="D24:D37" si="1">C24/$C$42</f>
        <v>0</v>
      </c>
    </row>
    <row r="25" spans="1:4">
      <c r="A25" s="10" t="s">
        <v>13</v>
      </c>
      <c r="B25" s="70" t="s">
        <v>27</v>
      </c>
      <c r="C25" s="77">
        <v>0</v>
      </c>
      <c r="D25" s="78">
        <f t="shared" si="1"/>
        <v>0</v>
      </c>
    </row>
    <row r="26" spans="1:4">
      <c r="A26" s="10" t="s">
        <v>13</v>
      </c>
      <c r="B26" s="70" t="s">
        <v>18</v>
      </c>
      <c r="C26" s="77">
        <v>349.87600842500001</v>
      </c>
      <c r="D26" s="78">
        <f t="shared" si="1"/>
        <v>6.34068784204995E-4</v>
      </c>
    </row>
    <row r="27" spans="1:4">
      <c r="A27" s="10" t="s">
        <v>13</v>
      </c>
      <c r="B27" s="70" t="s">
        <v>28</v>
      </c>
      <c r="C27" s="77">
        <v>0</v>
      </c>
      <c r="D27" s="78">
        <f t="shared" si="1"/>
        <v>0</v>
      </c>
    </row>
    <row r="28" spans="1:4">
      <c r="A28" s="10" t="s">
        <v>13</v>
      </c>
      <c r="B28" s="70" t="s">
        <v>29</v>
      </c>
      <c r="C28" s="77">
        <v>0</v>
      </c>
      <c r="D28" s="78">
        <f t="shared" si="1"/>
        <v>0</v>
      </c>
    </row>
    <row r="29" spans="1:4">
      <c r="A29" s="10" t="s">
        <v>13</v>
      </c>
      <c r="B29" s="70" t="s">
        <v>30</v>
      </c>
      <c r="C29" s="77">
        <v>83.087177232462494</v>
      </c>
      <c r="D29" s="78">
        <f t="shared" si="1"/>
        <v>1.505761589311879E-4</v>
      </c>
    </row>
    <row r="30" spans="1:4">
      <c r="A30" s="10" t="s">
        <v>13</v>
      </c>
      <c r="B30" s="70" t="s">
        <v>31</v>
      </c>
      <c r="C30" s="77">
        <v>0</v>
      </c>
      <c r="D30" s="78">
        <f t="shared" si="1"/>
        <v>0</v>
      </c>
    </row>
    <row r="31" spans="1:4">
      <c r="A31" s="10" t="s">
        <v>13</v>
      </c>
      <c r="B31" s="70" t="s">
        <v>32</v>
      </c>
      <c r="C31" s="77">
        <v>0</v>
      </c>
      <c r="D31" s="78">
        <f t="shared" si="1"/>
        <v>0</v>
      </c>
    </row>
    <row r="32" spans="1:4">
      <c r="A32" s="10" t="s">
        <v>13</v>
      </c>
      <c r="B32" s="70" t="s">
        <v>33</v>
      </c>
      <c r="C32" s="77">
        <v>0</v>
      </c>
      <c r="D32" s="78">
        <f t="shared" si="1"/>
        <v>0</v>
      </c>
    </row>
    <row r="33" spans="1:4">
      <c r="A33" s="10" t="s">
        <v>13</v>
      </c>
      <c r="B33" s="69" t="s">
        <v>34</v>
      </c>
      <c r="C33" s="77">
        <v>0</v>
      </c>
      <c r="D33" s="78">
        <f t="shared" si="1"/>
        <v>0</v>
      </c>
    </row>
    <row r="34" spans="1:4">
      <c r="A34" s="10" t="s">
        <v>13</v>
      </c>
      <c r="B34" s="69" t="s">
        <v>35</v>
      </c>
      <c r="C34" s="77">
        <v>0</v>
      </c>
      <c r="D34" s="78">
        <f t="shared" si="1"/>
        <v>0</v>
      </c>
    </row>
    <row r="35" spans="1:4">
      <c r="A35" s="10" t="s">
        <v>13</v>
      </c>
      <c r="B35" s="69" t="s">
        <v>36</v>
      </c>
      <c r="C35" s="77">
        <v>0</v>
      </c>
      <c r="D35" s="78">
        <f t="shared" si="1"/>
        <v>0</v>
      </c>
    </row>
    <row r="36" spans="1:4">
      <c r="A36" s="10" t="s">
        <v>13</v>
      </c>
      <c r="B36" s="69" t="s">
        <v>37</v>
      </c>
      <c r="C36" s="77">
        <v>0</v>
      </c>
      <c r="D36" s="78">
        <f t="shared" si="1"/>
        <v>0</v>
      </c>
    </row>
    <row r="37" spans="1:4">
      <c r="A37" s="10" t="s">
        <v>13</v>
      </c>
      <c r="B37" s="69" t="s">
        <v>38</v>
      </c>
      <c r="C37" s="77">
        <v>11862.011476309</v>
      </c>
      <c r="D37" s="78">
        <f t="shared" si="1"/>
        <v>2.1497133309788603E-2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f t="shared" ref="D39:D43" si="2">C39/$C$42</f>
        <v>0</v>
      </c>
    </row>
    <row r="40" spans="1:4">
      <c r="A40" s="10" t="s">
        <v>13</v>
      </c>
      <c r="B40" s="72" t="s">
        <v>41</v>
      </c>
      <c r="C40" s="77">
        <v>0</v>
      </c>
      <c r="D40" s="78">
        <f t="shared" si="2"/>
        <v>0</v>
      </c>
    </row>
    <row r="41" spans="1:4">
      <c r="A41" s="10" t="s">
        <v>13</v>
      </c>
      <c r="B41" s="72" t="s">
        <v>42</v>
      </c>
      <c r="C41" s="77">
        <v>0</v>
      </c>
      <c r="D41" s="78">
        <f t="shared" si="2"/>
        <v>0</v>
      </c>
    </row>
    <row r="42" spans="1:4">
      <c r="B42" s="72" t="s">
        <v>43</v>
      </c>
      <c r="C42" s="77">
        <f>SUM(C11:C41)</f>
        <v>551795.0372902836</v>
      </c>
      <c r="D42" s="78">
        <f t="shared" si="2"/>
        <v>1</v>
      </c>
    </row>
    <row r="43" spans="1:4">
      <c r="A43" s="10" t="s">
        <v>13</v>
      </c>
      <c r="B43" s="73" t="s">
        <v>44</v>
      </c>
      <c r="C43" s="77">
        <v>0</v>
      </c>
      <c r="D43" s="78">
        <f t="shared" si="2"/>
        <v>0</v>
      </c>
    </row>
    <row r="44" spans="1:4">
      <c r="B44" s="11" t="s">
        <v>199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110</v>
      </c>
      <c r="D47">
        <v>3.5198999999999998</v>
      </c>
    </row>
    <row r="48" spans="1:4">
      <c r="C48" t="s">
        <v>120</v>
      </c>
      <c r="D48">
        <v>2.2597999999999998</v>
      </c>
    </row>
    <row r="49" spans="3:4">
      <c r="C49" t="s">
        <v>200</v>
      </c>
      <c r="D49">
        <v>0.39889999999999998</v>
      </c>
    </row>
    <row r="50" spans="3:4">
      <c r="C50" t="s">
        <v>106</v>
      </c>
      <c r="D50">
        <v>3.11</v>
      </c>
    </row>
    <row r="51" spans="3:4">
      <c r="C51" t="s">
        <v>113</v>
      </c>
      <c r="D51">
        <v>4.2031000000000001</v>
      </c>
    </row>
    <row r="52" spans="3:4">
      <c r="C52" t="s">
        <v>123</v>
      </c>
      <c r="D52">
        <v>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</row>
    <row r="3" spans="2:61">
      <c r="B3" s="2" t="s">
        <v>2</v>
      </c>
      <c r="C3" t="s">
        <v>198</v>
      </c>
    </row>
    <row r="4" spans="2:61">
      <c r="B4" s="2" t="s">
        <v>3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201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1292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208</v>
      </c>
      <c r="C14" t="s">
        <v>208</v>
      </c>
      <c r="D14" s="16"/>
      <c r="E14" t="s">
        <v>208</v>
      </c>
      <c r="F14" t="s">
        <v>208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1293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208</v>
      </c>
      <c r="C16" t="s">
        <v>208</v>
      </c>
      <c r="D16" s="16"/>
      <c r="E16" t="s">
        <v>208</v>
      </c>
      <c r="F16" t="s">
        <v>208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1294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208</v>
      </c>
      <c r="C18" t="s">
        <v>208</v>
      </c>
      <c r="D18" s="16"/>
      <c r="E18" t="s">
        <v>208</v>
      </c>
      <c r="F18" t="s">
        <v>208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829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208</v>
      </c>
      <c r="C20" t="s">
        <v>208</v>
      </c>
      <c r="D20" s="16"/>
      <c r="E20" t="s">
        <v>208</v>
      </c>
      <c r="F20" t="s">
        <v>208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226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1292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208</v>
      </c>
      <c r="C23" t="s">
        <v>208</v>
      </c>
      <c r="D23" s="16"/>
      <c r="E23" t="s">
        <v>208</v>
      </c>
      <c r="F23" t="s">
        <v>208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1295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208</v>
      </c>
      <c r="C25" t="s">
        <v>208</v>
      </c>
      <c r="D25" s="16"/>
      <c r="E25" t="s">
        <v>208</v>
      </c>
      <c r="F25" t="s">
        <v>208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1294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208</v>
      </c>
      <c r="C27" t="s">
        <v>208</v>
      </c>
      <c r="D27" s="16"/>
      <c r="E27" t="s">
        <v>208</v>
      </c>
      <c r="F27" t="s">
        <v>208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1296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208</v>
      </c>
      <c r="C29" t="s">
        <v>208</v>
      </c>
      <c r="D29" s="16"/>
      <c r="E29" t="s">
        <v>208</v>
      </c>
      <c r="F29" t="s">
        <v>208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829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208</v>
      </c>
      <c r="C31" t="s">
        <v>208</v>
      </c>
      <c r="D31" s="16"/>
      <c r="E31" t="s">
        <v>208</v>
      </c>
      <c r="F31" t="s">
        <v>208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228</v>
      </c>
      <c r="C32" s="16"/>
      <c r="D32" s="16"/>
      <c r="E32" s="16"/>
    </row>
    <row r="33" spans="2:5">
      <c r="B33" t="s">
        <v>289</v>
      </c>
      <c r="C33" s="16"/>
      <c r="D33" s="16"/>
      <c r="E33" s="16"/>
    </row>
    <row r="34" spans="2:5">
      <c r="B34" t="s">
        <v>290</v>
      </c>
      <c r="C34" s="16"/>
      <c r="D34" s="16"/>
      <c r="E34" s="16"/>
    </row>
    <row r="35" spans="2:5">
      <c r="B35" t="s">
        <v>291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</row>
    <row r="3" spans="1:60">
      <c r="B3" s="2" t="s">
        <v>2</v>
      </c>
      <c r="C3" t="s">
        <v>198</v>
      </c>
    </row>
    <row r="4" spans="1:60">
      <c r="B4" s="2" t="s">
        <v>3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510290.17</v>
      </c>
      <c r="H11" s="25"/>
      <c r="I11" s="75">
        <v>1490.5853344609918</v>
      </c>
      <c r="J11" s="76">
        <v>1</v>
      </c>
      <c r="K11" s="76">
        <v>2.7000000000000001E-3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201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208</v>
      </c>
      <c r="C13" t="s">
        <v>208</v>
      </c>
      <c r="D13" s="19"/>
      <c r="E13" t="s">
        <v>208</v>
      </c>
      <c r="F13" t="s">
        <v>208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226</v>
      </c>
      <c r="C14" s="19"/>
      <c r="D14" s="19"/>
      <c r="E14" s="19"/>
      <c r="F14" s="19"/>
      <c r="G14" s="81">
        <v>510290.17</v>
      </c>
      <c r="H14" s="19"/>
      <c r="I14" s="81">
        <v>1490.5853344609918</v>
      </c>
      <c r="J14" s="80">
        <v>1</v>
      </c>
      <c r="K14" s="80">
        <v>2.7000000000000001E-3</v>
      </c>
      <c r="BF14" s="16" t="s">
        <v>126</v>
      </c>
    </row>
    <row r="15" spans="1:60">
      <c r="B15" t="s">
        <v>1297</v>
      </c>
      <c r="C15" t="s">
        <v>1298</v>
      </c>
      <c r="D15" t="s">
        <v>123</v>
      </c>
      <c r="E15" t="s">
        <v>1299</v>
      </c>
      <c r="F15" t="s">
        <v>120</v>
      </c>
      <c r="G15" s="77">
        <v>22</v>
      </c>
      <c r="H15" s="77">
        <v>0.73470000000000002</v>
      </c>
      <c r="I15" s="77">
        <v>3.6526051319999998E-4</v>
      </c>
      <c r="J15" s="78">
        <v>0</v>
      </c>
      <c r="K15" s="78">
        <v>0</v>
      </c>
      <c r="BF15" s="16" t="s">
        <v>127</v>
      </c>
    </row>
    <row r="16" spans="1:60">
      <c r="B16" t="s">
        <v>1300</v>
      </c>
      <c r="C16" t="s">
        <v>1301</v>
      </c>
      <c r="D16" t="s">
        <v>123</v>
      </c>
      <c r="E16" t="s">
        <v>1299</v>
      </c>
      <c r="F16" t="s">
        <v>110</v>
      </c>
      <c r="G16" s="77">
        <v>9</v>
      </c>
      <c r="H16" s="77">
        <v>1.5855999999999999</v>
      </c>
      <c r="I16" s="77">
        <v>5.0230380959999995E-4</v>
      </c>
      <c r="J16" s="78">
        <v>0</v>
      </c>
      <c r="K16" s="78">
        <v>0</v>
      </c>
      <c r="BF16" s="16" t="s">
        <v>128</v>
      </c>
    </row>
    <row r="17" spans="2:58">
      <c r="B17" t="s">
        <v>1302</v>
      </c>
      <c r="C17" t="s">
        <v>1303</v>
      </c>
      <c r="D17" t="s">
        <v>123</v>
      </c>
      <c r="E17" t="s">
        <v>1299</v>
      </c>
      <c r="F17" t="s">
        <v>106</v>
      </c>
      <c r="G17" s="77">
        <v>21</v>
      </c>
      <c r="H17" s="77">
        <v>3.6225999999999998</v>
      </c>
      <c r="I17" s="77">
        <v>2.3659200599999998E-3</v>
      </c>
      <c r="J17" s="78">
        <v>0</v>
      </c>
      <c r="K17" s="78">
        <v>0</v>
      </c>
      <c r="BF17" s="16" t="s">
        <v>129</v>
      </c>
    </row>
    <row r="18" spans="2:58">
      <c r="B18" t="s">
        <v>1304</v>
      </c>
      <c r="C18" t="s">
        <v>1305</v>
      </c>
      <c r="D18" t="s">
        <v>123</v>
      </c>
      <c r="E18" t="s">
        <v>1299</v>
      </c>
      <c r="F18" t="s">
        <v>110</v>
      </c>
      <c r="G18" s="77">
        <v>53</v>
      </c>
      <c r="H18" s="77">
        <v>0.42875000000000002</v>
      </c>
      <c r="I18" s="77">
        <v>7.9985327624999998E-4</v>
      </c>
      <c r="J18" s="78">
        <v>0</v>
      </c>
      <c r="K18" s="78">
        <v>0</v>
      </c>
      <c r="BF18" s="16" t="s">
        <v>130</v>
      </c>
    </row>
    <row r="19" spans="2:58">
      <c r="B19" t="s">
        <v>1306</v>
      </c>
      <c r="C19" t="s">
        <v>1307</v>
      </c>
      <c r="D19" t="s">
        <v>123</v>
      </c>
      <c r="E19" t="s">
        <v>1299</v>
      </c>
      <c r="F19" t="s">
        <v>113</v>
      </c>
      <c r="G19" s="77">
        <v>7</v>
      </c>
      <c r="H19" s="77">
        <v>0.73240000000000005</v>
      </c>
      <c r="I19" s="77">
        <v>2.1548453080000001E-4</v>
      </c>
      <c r="J19" s="78">
        <v>0</v>
      </c>
      <c r="K19" s="78">
        <v>0</v>
      </c>
      <c r="BF19" s="16" t="s">
        <v>131</v>
      </c>
    </row>
    <row r="20" spans="2:58">
      <c r="B20" t="s">
        <v>1308</v>
      </c>
      <c r="C20" t="s">
        <v>1309</v>
      </c>
      <c r="D20" t="s">
        <v>123</v>
      </c>
      <c r="E20" t="s">
        <v>1299</v>
      </c>
      <c r="F20" t="s">
        <v>120</v>
      </c>
      <c r="G20" s="77">
        <v>51700</v>
      </c>
      <c r="H20" s="77">
        <v>100</v>
      </c>
      <c r="I20" s="77">
        <v>116.83166</v>
      </c>
      <c r="J20" s="78">
        <v>7.8399999999999997E-2</v>
      </c>
      <c r="K20" s="78">
        <v>2.0000000000000001E-4</v>
      </c>
      <c r="BF20" s="16" t="s">
        <v>132</v>
      </c>
    </row>
    <row r="21" spans="2:58">
      <c r="B21" t="s">
        <v>1310</v>
      </c>
      <c r="C21" t="s">
        <v>1311</v>
      </c>
      <c r="D21" t="s">
        <v>123</v>
      </c>
      <c r="E21" t="s">
        <v>1299</v>
      </c>
      <c r="F21" t="s">
        <v>110</v>
      </c>
      <c r="G21" s="77">
        <v>102805</v>
      </c>
      <c r="H21" s="77">
        <v>100</v>
      </c>
      <c r="I21" s="77">
        <v>361.86331949999999</v>
      </c>
      <c r="J21" s="78">
        <v>0.24279999999999999</v>
      </c>
      <c r="K21" s="78">
        <v>6.9999999999999999E-4</v>
      </c>
      <c r="BF21" s="16" t="s">
        <v>123</v>
      </c>
    </row>
    <row r="22" spans="2:58">
      <c r="B22" t="s">
        <v>1312</v>
      </c>
      <c r="C22" t="s">
        <v>1313</v>
      </c>
      <c r="D22" t="s">
        <v>123</v>
      </c>
      <c r="E22" t="s">
        <v>1299</v>
      </c>
      <c r="F22" t="s">
        <v>113</v>
      </c>
      <c r="G22" s="77">
        <v>10920</v>
      </c>
      <c r="H22" s="77">
        <v>100</v>
      </c>
      <c r="I22" s="77">
        <v>45.897852</v>
      </c>
      <c r="J22" s="78">
        <v>3.0800000000000001E-2</v>
      </c>
      <c r="K22" s="78">
        <v>1E-4</v>
      </c>
    </row>
    <row r="23" spans="2:58">
      <c r="B23" t="s">
        <v>1314</v>
      </c>
      <c r="C23" t="s">
        <v>1315</v>
      </c>
      <c r="D23" t="s">
        <v>123</v>
      </c>
      <c r="E23" t="s">
        <v>1299</v>
      </c>
      <c r="F23" t="s">
        <v>200</v>
      </c>
      <c r="G23" s="77">
        <v>39040</v>
      </c>
      <c r="H23" s="77">
        <v>100</v>
      </c>
      <c r="I23" s="77">
        <v>15.573055999999999</v>
      </c>
      <c r="J23" s="78">
        <v>1.04E-2</v>
      </c>
      <c r="K23" s="78">
        <v>0</v>
      </c>
    </row>
    <row r="24" spans="2:58">
      <c r="B24" t="s">
        <v>1316</v>
      </c>
      <c r="C24" t="s">
        <v>1317</v>
      </c>
      <c r="D24" t="s">
        <v>123</v>
      </c>
      <c r="E24" t="s">
        <v>1299</v>
      </c>
      <c r="F24" t="s">
        <v>106</v>
      </c>
      <c r="G24" s="77">
        <v>305599.17</v>
      </c>
      <c r="H24" s="77">
        <v>100</v>
      </c>
      <c r="I24" s="77">
        <v>950.41341869999997</v>
      </c>
      <c r="J24" s="78">
        <v>0.63759999999999994</v>
      </c>
      <c r="K24" s="78">
        <v>1.6999999999999999E-3</v>
      </c>
    </row>
    <row r="25" spans="2:58">
      <c r="B25" t="s">
        <v>1318</v>
      </c>
      <c r="C25" t="s">
        <v>1319</v>
      </c>
      <c r="D25" t="s">
        <v>123</v>
      </c>
      <c r="E25" t="s">
        <v>1299</v>
      </c>
      <c r="F25" t="s">
        <v>200</v>
      </c>
      <c r="G25" s="77">
        <v>6</v>
      </c>
      <c r="H25" s="77">
        <v>2.3451</v>
      </c>
      <c r="I25" s="77">
        <v>5.6127623399999997E-5</v>
      </c>
      <c r="J25" s="78">
        <v>0</v>
      </c>
      <c r="K25" s="78">
        <v>0</v>
      </c>
    </row>
    <row r="26" spans="2:58">
      <c r="B26" t="s">
        <v>1320</v>
      </c>
      <c r="C26" t="s">
        <v>1321</v>
      </c>
      <c r="D26" t="s">
        <v>123</v>
      </c>
      <c r="E26" t="s">
        <v>1299</v>
      </c>
      <c r="F26" t="s">
        <v>106</v>
      </c>
      <c r="G26" s="77">
        <v>5</v>
      </c>
      <c r="H26" s="77">
        <v>1.6320749999999999</v>
      </c>
      <c r="I26" s="77">
        <v>2.5378766250000001E-4</v>
      </c>
      <c r="J26" s="78">
        <v>0</v>
      </c>
      <c r="K26" s="78">
        <v>0</v>
      </c>
    </row>
    <row r="27" spans="2:58">
      <c r="B27" t="s">
        <v>1322</v>
      </c>
      <c r="C27" t="s">
        <v>1323</v>
      </c>
      <c r="D27" t="s">
        <v>123</v>
      </c>
      <c r="E27" t="s">
        <v>1299</v>
      </c>
      <c r="F27" t="s">
        <v>106</v>
      </c>
      <c r="G27" s="77">
        <v>7</v>
      </c>
      <c r="H27" s="77">
        <v>0.22428000000000001</v>
      </c>
      <c r="I27" s="77">
        <v>4.8825756000000002E-5</v>
      </c>
      <c r="J27" s="78">
        <v>0</v>
      </c>
      <c r="K27" s="78">
        <v>0</v>
      </c>
    </row>
    <row r="28" spans="2:58">
      <c r="B28" t="s">
        <v>1324</v>
      </c>
      <c r="C28" t="s">
        <v>1325</v>
      </c>
      <c r="D28" t="s">
        <v>123</v>
      </c>
      <c r="E28" t="s">
        <v>1299</v>
      </c>
      <c r="F28" t="s">
        <v>106</v>
      </c>
      <c r="G28" s="77">
        <v>96</v>
      </c>
      <c r="H28" s="77">
        <v>0.47585</v>
      </c>
      <c r="I28" s="77">
        <v>1.4206977600000001E-3</v>
      </c>
      <c r="J28" s="78">
        <v>0</v>
      </c>
      <c r="K28" s="78">
        <v>0</v>
      </c>
    </row>
    <row r="29" spans="2:58">
      <c r="B29" t="s">
        <v>228</v>
      </c>
      <c r="C29" s="19"/>
      <c r="D29" s="19"/>
      <c r="E29" s="19"/>
      <c r="F29" s="19"/>
      <c r="G29" s="19"/>
      <c r="H29" s="19"/>
    </row>
    <row r="30" spans="2:58">
      <c r="B30" t="s">
        <v>289</v>
      </c>
      <c r="C30" s="19"/>
      <c r="D30" s="19"/>
      <c r="E30" s="19"/>
      <c r="F30" s="19"/>
      <c r="G30" s="19"/>
      <c r="H30" s="19"/>
    </row>
    <row r="31" spans="2:58">
      <c r="B31" t="s">
        <v>290</v>
      </c>
      <c r="C31" s="19"/>
      <c r="D31" s="19"/>
      <c r="E31" s="19"/>
      <c r="F31" s="19"/>
      <c r="G31" s="19"/>
      <c r="H31" s="19"/>
    </row>
    <row r="32" spans="2:58">
      <c r="B32" t="s">
        <v>291</v>
      </c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topLeftCell="A22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201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1326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208</v>
      </c>
      <c r="C14" t="s">
        <v>208</v>
      </c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1327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208</v>
      </c>
      <c r="C16" t="s">
        <v>208</v>
      </c>
      <c r="E16" t="s">
        <v>208</v>
      </c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1328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1329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208</v>
      </c>
      <c r="C19" t="s">
        <v>208</v>
      </c>
      <c r="E19" t="s">
        <v>208</v>
      </c>
      <c r="H19" s="77">
        <v>0</v>
      </c>
      <c r="I19" t="s">
        <v>208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1330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208</v>
      </c>
      <c r="C21" t="s">
        <v>208</v>
      </c>
      <c r="E21" t="s">
        <v>208</v>
      </c>
      <c r="H21" s="77">
        <v>0</v>
      </c>
      <c r="I21" t="s">
        <v>208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1331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208</v>
      </c>
      <c r="C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1332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208</v>
      </c>
      <c r="C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226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1326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208</v>
      </c>
      <c r="C28" t="s">
        <v>208</v>
      </c>
      <c r="E28" t="s">
        <v>208</v>
      </c>
      <c r="H28" s="77">
        <v>0</v>
      </c>
      <c r="I28" t="s">
        <v>208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1327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208</v>
      </c>
      <c r="C30" t="s">
        <v>208</v>
      </c>
      <c r="E30" t="s">
        <v>208</v>
      </c>
      <c r="H30" s="77">
        <v>0</v>
      </c>
      <c r="I30" t="s">
        <v>208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1328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1329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208</v>
      </c>
      <c r="C33" t="s">
        <v>208</v>
      </c>
      <c r="E33" t="s">
        <v>208</v>
      </c>
      <c r="H33" s="77">
        <v>0</v>
      </c>
      <c r="I33" t="s">
        <v>208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1330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208</v>
      </c>
      <c r="C35" t="s">
        <v>208</v>
      </c>
      <c r="E35" t="s">
        <v>208</v>
      </c>
      <c r="H35" s="77">
        <v>0</v>
      </c>
      <c r="I35" t="s">
        <v>208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1331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208</v>
      </c>
      <c r="C37" t="s">
        <v>208</v>
      </c>
      <c r="E37" t="s">
        <v>208</v>
      </c>
      <c r="H37" s="77">
        <v>0</v>
      </c>
      <c r="I37" t="s">
        <v>208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1332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208</v>
      </c>
      <c r="C39" t="s">
        <v>208</v>
      </c>
      <c r="E39" t="s">
        <v>208</v>
      </c>
      <c r="H39" s="77">
        <v>0</v>
      </c>
      <c r="I39" t="s">
        <v>208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228</v>
      </c>
    </row>
    <row r="41" spans="2:17">
      <c r="B41" t="s">
        <v>289</v>
      </c>
    </row>
    <row r="42" spans="2:17">
      <c r="B42" t="s">
        <v>290</v>
      </c>
    </row>
    <row r="43" spans="2:17">
      <c r="B43" t="s">
        <v>291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topLeftCell="A10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</row>
    <row r="3" spans="2:72">
      <c r="B3" s="2" t="s">
        <v>2</v>
      </c>
      <c r="C3" t="s">
        <v>198</v>
      </c>
    </row>
    <row r="4" spans="2:72">
      <c r="B4" s="2" t="s">
        <v>3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1333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208</v>
      </c>
      <c r="C14" t="s">
        <v>208</v>
      </c>
      <c r="D14" t="s">
        <v>208</v>
      </c>
      <c r="G14" s="77">
        <v>0</v>
      </c>
      <c r="H14" t="s">
        <v>208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1334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208</v>
      </c>
      <c r="C16" t="s">
        <v>208</v>
      </c>
      <c r="D16" t="s">
        <v>208</v>
      </c>
      <c r="G16" s="77">
        <v>0</v>
      </c>
      <c r="H16" t="s">
        <v>208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1335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208</v>
      </c>
      <c r="C18" t="s">
        <v>208</v>
      </c>
      <c r="D18" t="s">
        <v>208</v>
      </c>
      <c r="G18" s="77">
        <v>0</v>
      </c>
      <c r="H18" t="s">
        <v>208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1336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208</v>
      </c>
      <c r="C20" t="s">
        <v>208</v>
      </c>
      <c r="D20" t="s">
        <v>208</v>
      </c>
      <c r="G20" s="77">
        <v>0</v>
      </c>
      <c r="H20" t="s">
        <v>208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829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208</v>
      </c>
      <c r="C22" t="s">
        <v>208</v>
      </c>
      <c r="D22" t="s">
        <v>208</v>
      </c>
      <c r="G22" s="77">
        <v>0</v>
      </c>
      <c r="H22" t="s">
        <v>208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226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287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208</v>
      </c>
      <c r="C25" t="s">
        <v>208</v>
      </c>
      <c r="D25" t="s">
        <v>208</v>
      </c>
      <c r="G25" s="77">
        <v>0</v>
      </c>
      <c r="H25" t="s">
        <v>208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1337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208</v>
      </c>
      <c r="C27" t="s">
        <v>208</v>
      </c>
      <c r="D27" t="s">
        <v>208</v>
      </c>
      <c r="G27" s="77">
        <v>0</v>
      </c>
      <c r="H27" t="s">
        <v>208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289</v>
      </c>
    </row>
    <row r="29" spans="2:16">
      <c r="B29" t="s">
        <v>290</v>
      </c>
    </row>
    <row r="30" spans="2:16">
      <c r="B30" t="s">
        <v>291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201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1338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J14" s="77">
        <v>0</v>
      </c>
      <c r="K14" t="s">
        <v>208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1339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J16" s="77">
        <v>0</v>
      </c>
      <c r="K16" t="s">
        <v>208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294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J18" s="77">
        <v>0</v>
      </c>
      <c r="K18" t="s">
        <v>208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829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J20" s="77">
        <v>0</v>
      </c>
      <c r="K20" t="s">
        <v>208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226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1340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J23" s="77">
        <v>0</v>
      </c>
      <c r="K23" t="s">
        <v>208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1341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208</v>
      </c>
      <c r="C25" t="s">
        <v>208</v>
      </c>
      <c r="D25" s="16"/>
      <c r="E25" s="16"/>
      <c r="F25" t="s">
        <v>208</v>
      </c>
      <c r="G25" t="s">
        <v>208</v>
      </c>
      <c r="J25" s="77">
        <v>0</v>
      </c>
      <c r="K25" t="s">
        <v>208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228</v>
      </c>
      <c r="D26" s="16"/>
      <c r="E26" s="16"/>
      <c r="F26" s="16"/>
    </row>
    <row r="27" spans="2:19">
      <c r="B27" t="s">
        <v>289</v>
      </c>
      <c r="D27" s="16"/>
      <c r="E27" s="16"/>
      <c r="F27" s="16"/>
    </row>
    <row r="28" spans="2:19">
      <c r="B28" t="s">
        <v>290</v>
      </c>
      <c r="D28" s="16"/>
      <c r="E28" s="16"/>
      <c r="F28" s="16"/>
    </row>
    <row r="29" spans="2:19">
      <c r="B29" t="s">
        <v>291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topLeftCell="A19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</row>
    <row r="4" spans="2:81">
      <c r="B4" s="2" t="s">
        <v>3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3.69</v>
      </c>
      <c r="K11" s="7"/>
      <c r="L11" s="7"/>
      <c r="M11" s="76">
        <v>2.5499999999999998E-2</v>
      </c>
      <c r="N11" s="75">
        <v>315487.99</v>
      </c>
      <c r="O11" s="7"/>
      <c r="P11" s="75">
        <v>349.87600842500001</v>
      </c>
      <c r="Q11" s="7"/>
      <c r="R11" s="76">
        <v>1</v>
      </c>
      <c r="S11" s="76">
        <v>5.9999999999999995E-4</v>
      </c>
      <c r="T11" s="35"/>
      <c r="BZ11" s="16"/>
      <c r="CC11" s="16"/>
    </row>
    <row r="12" spans="2:81">
      <c r="B12" s="79" t="s">
        <v>201</v>
      </c>
      <c r="C12" s="16"/>
      <c r="D12" s="16"/>
      <c r="E12" s="16"/>
      <c r="J12" s="81">
        <v>3.69</v>
      </c>
      <c r="M12" s="80">
        <v>2.5499999999999998E-2</v>
      </c>
      <c r="N12" s="81">
        <v>315487.99</v>
      </c>
      <c r="P12" s="81">
        <v>349.87600842500001</v>
      </c>
      <c r="R12" s="80">
        <v>1</v>
      </c>
      <c r="S12" s="80">
        <v>5.9999999999999995E-4</v>
      </c>
    </row>
    <row r="13" spans="2:81">
      <c r="B13" s="79" t="s">
        <v>1338</v>
      </c>
      <c r="C13" s="16"/>
      <c r="D13" s="16"/>
      <c r="E13" s="16"/>
      <c r="J13" s="81">
        <v>9.9700000000000006</v>
      </c>
      <c r="M13" s="80">
        <v>2.9999999999999997E-4</v>
      </c>
      <c r="N13" s="81">
        <v>20238</v>
      </c>
      <c r="P13" s="81">
        <v>22.427751600000001</v>
      </c>
      <c r="R13" s="80">
        <v>6.4100000000000004E-2</v>
      </c>
      <c r="S13" s="80">
        <v>0</v>
      </c>
    </row>
    <row r="14" spans="2:81">
      <c r="B14" t="s">
        <v>1342</v>
      </c>
      <c r="C14" t="s">
        <v>1343</v>
      </c>
      <c r="D14" t="s">
        <v>123</v>
      </c>
      <c r="E14" t="s">
        <v>1344</v>
      </c>
      <c r="F14" t="s">
        <v>458</v>
      </c>
      <c r="G14" t="s">
        <v>313</v>
      </c>
      <c r="H14" t="s">
        <v>150</v>
      </c>
      <c r="I14" t="s">
        <v>1345</v>
      </c>
      <c r="J14" s="77">
        <v>9.9700000000000006</v>
      </c>
      <c r="K14" t="s">
        <v>102</v>
      </c>
      <c r="L14" s="78">
        <v>8.3000000000000001E-3</v>
      </c>
      <c r="M14" s="78">
        <v>2.9999999999999997E-4</v>
      </c>
      <c r="N14" s="77">
        <v>20238</v>
      </c>
      <c r="O14" s="77">
        <v>110.82</v>
      </c>
      <c r="P14" s="77">
        <v>22.427751600000001</v>
      </c>
      <c r="Q14" s="78">
        <v>1E-4</v>
      </c>
      <c r="R14" s="78">
        <v>6.4100000000000004E-2</v>
      </c>
      <c r="S14" s="78">
        <v>0</v>
      </c>
    </row>
    <row r="15" spans="2:81">
      <c r="B15" s="79" t="s">
        <v>1339</v>
      </c>
      <c r="C15" s="16"/>
      <c r="D15" s="16"/>
      <c r="E15" s="16"/>
      <c r="J15" s="81">
        <v>3.53</v>
      </c>
      <c r="M15" s="80">
        <v>2.69E-2</v>
      </c>
      <c r="N15" s="81">
        <v>285249.99</v>
      </c>
      <c r="P15" s="81">
        <v>295.636066825</v>
      </c>
      <c r="R15" s="80">
        <v>0.84499999999999997</v>
      </c>
      <c r="S15" s="80">
        <v>5.0000000000000001E-4</v>
      </c>
    </row>
    <row r="16" spans="2:81">
      <c r="B16" t="s">
        <v>1346</v>
      </c>
      <c r="C16" t="s">
        <v>1347</v>
      </c>
      <c r="D16" t="s">
        <v>123</v>
      </c>
      <c r="E16" t="s">
        <v>874</v>
      </c>
      <c r="F16" t="s">
        <v>505</v>
      </c>
      <c r="G16" t="s">
        <v>403</v>
      </c>
      <c r="H16" t="s">
        <v>207</v>
      </c>
      <c r="I16" t="s">
        <v>1348</v>
      </c>
      <c r="J16" s="77">
        <v>4.57</v>
      </c>
      <c r="K16" t="s">
        <v>102</v>
      </c>
      <c r="L16" s="78">
        <v>3.3500000000000002E-2</v>
      </c>
      <c r="M16" s="78">
        <v>2.35E-2</v>
      </c>
      <c r="N16" s="77">
        <v>100000</v>
      </c>
      <c r="O16" s="77">
        <v>104.77</v>
      </c>
      <c r="P16" s="77">
        <v>104.77</v>
      </c>
      <c r="Q16" s="78">
        <v>1E-4</v>
      </c>
      <c r="R16" s="78">
        <v>0.2994</v>
      </c>
      <c r="S16" s="78">
        <v>2.0000000000000001E-4</v>
      </c>
    </row>
    <row r="17" spans="2:19">
      <c r="B17" t="s">
        <v>1349</v>
      </c>
      <c r="C17" t="s">
        <v>1350</v>
      </c>
      <c r="D17" t="s">
        <v>123</v>
      </c>
      <c r="E17" t="s">
        <v>1351</v>
      </c>
      <c r="F17" t="s">
        <v>551</v>
      </c>
      <c r="G17" t="s">
        <v>479</v>
      </c>
      <c r="H17" t="s">
        <v>207</v>
      </c>
      <c r="I17" t="s">
        <v>1352</v>
      </c>
      <c r="J17" s="77">
        <v>3.78</v>
      </c>
      <c r="K17" t="s">
        <v>102</v>
      </c>
      <c r="L17" s="78">
        <v>2.86E-2</v>
      </c>
      <c r="M17" s="78">
        <v>2.8500000000000001E-2</v>
      </c>
      <c r="N17" s="77">
        <v>70000</v>
      </c>
      <c r="O17" s="77">
        <v>100.42</v>
      </c>
      <c r="P17" s="77">
        <v>70.293999999999997</v>
      </c>
      <c r="Q17" s="78">
        <v>4.0000000000000002E-4</v>
      </c>
      <c r="R17" s="78">
        <v>0.2009</v>
      </c>
      <c r="S17" s="78">
        <v>1E-4</v>
      </c>
    </row>
    <row r="18" spans="2:19">
      <c r="B18" t="s">
        <v>1353</v>
      </c>
      <c r="C18" t="s">
        <v>1354</v>
      </c>
      <c r="D18" t="s">
        <v>123</v>
      </c>
      <c r="E18" t="s">
        <v>1355</v>
      </c>
      <c r="F18" t="s">
        <v>419</v>
      </c>
      <c r="G18" t="s">
        <v>679</v>
      </c>
      <c r="H18" t="s">
        <v>150</v>
      </c>
      <c r="I18" t="s">
        <v>1356</v>
      </c>
      <c r="J18" s="77">
        <v>3.39</v>
      </c>
      <c r="K18" t="s">
        <v>102</v>
      </c>
      <c r="L18" s="78">
        <v>4.2999999999999997E-2</v>
      </c>
      <c r="M18" s="78">
        <v>2.0500000000000001E-2</v>
      </c>
      <c r="N18" s="77">
        <v>63000</v>
      </c>
      <c r="O18" s="77">
        <v>107.79</v>
      </c>
      <c r="P18" s="77">
        <v>67.907700000000006</v>
      </c>
      <c r="Q18" s="78">
        <v>2.9999999999999997E-4</v>
      </c>
      <c r="R18" s="78">
        <v>0.19409999999999999</v>
      </c>
      <c r="S18" s="78">
        <v>1E-4</v>
      </c>
    </row>
    <row r="19" spans="2:19">
      <c r="B19" t="s">
        <v>1357</v>
      </c>
      <c r="C19" t="s">
        <v>1358</v>
      </c>
      <c r="D19" t="s">
        <v>123</v>
      </c>
      <c r="E19" t="s">
        <v>1359</v>
      </c>
      <c r="F19" t="s">
        <v>508</v>
      </c>
      <c r="G19" t="s">
        <v>208</v>
      </c>
      <c r="H19" t="s">
        <v>209</v>
      </c>
      <c r="I19" t="s">
        <v>1360</v>
      </c>
      <c r="J19" s="77">
        <v>0</v>
      </c>
      <c r="K19" t="s">
        <v>102</v>
      </c>
      <c r="L19" s="78">
        <v>8.6499999999999994E-2</v>
      </c>
      <c r="M19" s="78">
        <v>0</v>
      </c>
      <c r="N19" s="77">
        <v>2249.9899999999998</v>
      </c>
      <c r="O19" s="77">
        <v>81.75</v>
      </c>
      <c r="P19" s="77">
        <v>1.8393668249999999</v>
      </c>
      <c r="Q19" s="78">
        <v>1E-4</v>
      </c>
      <c r="R19" s="78">
        <v>5.3E-3</v>
      </c>
      <c r="S19" s="78">
        <v>0</v>
      </c>
    </row>
    <row r="20" spans="2:19">
      <c r="B20" t="s">
        <v>1361</v>
      </c>
      <c r="C20" t="s">
        <v>1362</v>
      </c>
      <c r="D20" t="s">
        <v>123</v>
      </c>
      <c r="E20" t="s">
        <v>1363</v>
      </c>
      <c r="F20" t="s">
        <v>483</v>
      </c>
      <c r="G20" t="s">
        <v>208</v>
      </c>
      <c r="H20" t="s">
        <v>209</v>
      </c>
      <c r="I20" t="s">
        <v>1364</v>
      </c>
      <c r="J20" s="77">
        <v>1.36</v>
      </c>
      <c r="K20" t="s">
        <v>102</v>
      </c>
      <c r="L20" s="78">
        <v>4.1500000000000002E-2</v>
      </c>
      <c r="M20" s="78">
        <v>4.1000000000000002E-2</v>
      </c>
      <c r="N20" s="77">
        <v>50000</v>
      </c>
      <c r="O20" s="77">
        <v>101.65</v>
      </c>
      <c r="P20" s="77">
        <v>50.825000000000003</v>
      </c>
      <c r="Q20" s="78">
        <v>2.9999999999999997E-4</v>
      </c>
      <c r="R20" s="78">
        <v>0.14530000000000001</v>
      </c>
      <c r="S20" s="78">
        <v>1E-4</v>
      </c>
    </row>
    <row r="21" spans="2:19">
      <c r="B21" s="79" t="s">
        <v>294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t="s">
        <v>208</v>
      </c>
      <c r="C22" t="s">
        <v>208</v>
      </c>
      <c r="D22" s="16"/>
      <c r="E22" s="16"/>
      <c r="F22" t="s">
        <v>208</v>
      </c>
      <c r="G22" t="s">
        <v>208</v>
      </c>
      <c r="J22" s="77">
        <v>0</v>
      </c>
      <c r="K22" t="s">
        <v>208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  <c r="S22" s="78">
        <v>0</v>
      </c>
    </row>
    <row r="23" spans="2:19">
      <c r="B23" s="79" t="s">
        <v>829</v>
      </c>
      <c r="C23" s="16"/>
      <c r="D23" s="16"/>
      <c r="E23" s="16"/>
      <c r="J23" s="81">
        <v>0.7</v>
      </c>
      <c r="M23" s="80">
        <v>3.0499999999999999E-2</v>
      </c>
      <c r="N23" s="81">
        <v>10000</v>
      </c>
      <c r="P23" s="81">
        <v>31.812190000000001</v>
      </c>
      <c r="R23" s="80">
        <v>9.0899999999999995E-2</v>
      </c>
      <c r="S23" s="80">
        <v>1E-4</v>
      </c>
    </row>
    <row r="24" spans="2:19">
      <c r="B24" t="s">
        <v>1365</v>
      </c>
      <c r="C24" t="s">
        <v>1366</v>
      </c>
      <c r="D24" t="s">
        <v>123</v>
      </c>
      <c r="E24" t="s">
        <v>874</v>
      </c>
      <c r="F24" t="s">
        <v>505</v>
      </c>
      <c r="G24" t="s">
        <v>403</v>
      </c>
      <c r="H24" t="s">
        <v>207</v>
      </c>
      <c r="I24" t="s">
        <v>1367</v>
      </c>
      <c r="J24" s="77">
        <v>0.7</v>
      </c>
      <c r="K24" t="s">
        <v>106</v>
      </c>
      <c r="L24" s="78">
        <v>4.4499999999999998E-2</v>
      </c>
      <c r="M24" s="78">
        <v>3.0499999999999999E-2</v>
      </c>
      <c r="N24" s="77">
        <v>10000</v>
      </c>
      <c r="O24" s="77">
        <v>102.29</v>
      </c>
      <c r="P24" s="77">
        <v>31.812190000000001</v>
      </c>
      <c r="Q24" s="78">
        <v>0</v>
      </c>
      <c r="R24" s="78">
        <v>9.0899999999999995E-2</v>
      </c>
      <c r="S24" s="78">
        <v>1E-4</v>
      </c>
    </row>
    <row r="25" spans="2:19">
      <c r="B25" s="79" t="s">
        <v>226</v>
      </c>
      <c r="C25" s="16"/>
      <c r="D25" s="16"/>
      <c r="E25" s="16"/>
      <c r="J25" s="81">
        <v>0</v>
      </c>
      <c r="M25" s="80">
        <v>0</v>
      </c>
      <c r="N25" s="81">
        <v>0</v>
      </c>
      <c r="P25" s="81">
        <v>0</v>
      </c>
      <c r="R25" s="80">
        <v>0</v>
      </c>
      <c r="S25" s="80">
        <v>0</v>
      </c>
    </row>
    <row r="26" spans="2:19">
      <c r="B26" s="79" t="s">
        <v>295</v>
      </c>
      <c r="C26" s="16"/>
      <c r="D26" s="16"/>
      <c r="E26" s="16"/>
      <c r="J26" s="81">
        <v>0</v>
      </c>
      <c r="M26" s="80">
        <v>0</v>
      </c>
      <c r="N26" s="81">
        <v>0</v>
      </c>
      <c r="P26" s="81">
        <v>0</v>
      </c>
      <c r="R26" s="80">
        <v>0</v>
      </c>
      <c r="S26" s="80">
        <v>0</v>
      </c>
    </row>
    <row r="27" spans="2:19">
      <c r="B27" t="s">
        <v>208</v>
      </c>
      <c r="C27" t="s">
        <v>208</v>
      </c>
      <c r="D27" s="16"/>
      <c r="E27" s="16"/>
      <c r="F27" t="s">
        <v>208</v>
      </c>
      <c r="G27" t="s">
        <v>208</v>
      </c>
      <c r="J27" s="77">
        <v>0</v>
      </c>
      <c r="K27" t="s">
        <v>208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  <c r="S27" s="78">
        <v>0</v>
      </c>
    </row>
    <row r="28" spans="2:19">
      <c r="B28" s="79" t="s">
        <v>296</v>
      </c>
      <c r="C28" s="16"/>
      <c r="D28" s="16"/>
      <c r="E28" s="16"/>
      <c r="J28" s="81">
        <v>0</v>
      </c>
      <c r="M28" s="80">
        <v>0</v>
      </c>
      <c r="N28" s="81">
        <v>0</v>
      </c>
      <c r="P28" s="81">
        <v>0</v>
      </c>
      <c r="R28" s="80">
        <v>0</v>
      </c>
      <c r="S28" s="80">
        <v>0</v>
      </c>
    </row>
    <row r="29" spans="2:19">
      <c r="B29" t="s">
        <v>208</v>
      </c>
      <c r="C29" t="s">
        <v>208</v>
      </c>
      <c r="D29" s="16"/>
      <c r="E29" s="16"/>
      <c r="F29" t="s">
        <v>208</v>
      </c>
      <c r="G29" t="s">
        <v>208</v>
      </c>
      <c r="J29" s="77">
        <v>0</v>
      </c>
      <c r="K29" t="s">
        <v>208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  <c r="S29" s="78">
        <v>0</v>
      </c>
    </row>
    <row r="30" spans="2:19">
      <c r="B30" t="s">
        <v>228</v>
      </c>
      <c r="C30" s="16"/>
      <c r="D30" s="16"/>
      <c r="E30" s="16"/>
    </row>
    <row r="31" spans="2:19">
      <c r="B31" t="s">
        <v>289</v>
      </c>
      <c r="C31" s="16"/>
      <c r="D31" s="16"/>
      <c r="E31" s="16"/>
    </row>
    <row r="32" spans="2:19">
      <c r="B32" t="s">
        <v>290</v>
      </c>
      <c r="C32" s="16"/>
      <c r="D32" s="16"/>
      <c r="E32" s="16"/>
    </row>
    <row r="33" spans="2:5">
      <c r="B33" t="s">
        <v>291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</row>
    <row r="3" spans="2:98">
      <c r="B3" s="2" t="s">
        <v>2</v>
      </c>
      <c r="C3" t="s">
        <v>198</v>
      </c>
    </row>
    <row r="4" spans="2:98">
      <c r="B4" s="2" t="s">
        <v>3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201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208</v>
      </c>
      <c r="C13" t="s">
        <v>208</v>
      </c>
      <c r="D13" s="16"/>
      <c r="E13" s="16"/>
      <c r="F13" t="s">
        <v>208</v>
      </c>
      <c r="G13" t="s">
        <v>208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226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295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296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228</v>
      </c>
      <c r="C19" s="16"/>
      <c r="D19" s="16"/>
      <c r="E19" s="16"/>
    </row>
    <row r="20" spans="2:13">
      <c r="B20" t="s">
        <v>289</v>
      </c>
      <c r="C20" s="16"/>
      <c r="D20" s="16"/>
      <c r="E20" s="16"/>
    </row>
    <row r="21" spans="2:13">
      <c r="B21" t="s">
        <v>290</v>
      </c>
      <c r="C21" s="16"/>
      <c r="D21" s="16"/>
      <c r="E21" s="16"/>
    </row>
    <row r="22" spans="2:13">
      <c r="B22" t="s">
        <v>291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201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1368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208</v>
      </c>
      <c r="C14" t="s">
        <v>208</v>
      </c>
      <c r="D14" t="s">
        <v>208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1369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208</v>
      </c>
      <c r="C16" t="s">
        <v>208</v>
      </c>
      <c r="D16" t="s">
        <v>208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1370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208</v>
      </c>
      <c r="C18" t="s">
        <v>208</v>
      </c>
      <c r="D18" t="s">
        <v>208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1371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208</v>
      </c>
      <c r="C20" t="s">
        <v>208</v>
      </c>
      <c r="D20" t="s">
        <v>208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226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1372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208</v>
      </c>
      <c r="C23" t="s">
        <v>208</v>
      </c>
      <c r="D23" t="s">
        <v>208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1373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208</v>
      </c>
      <c r="C25" t="s">
        <v>208</v>
      </c>
      <c r="D25" t="s">
        <v>208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1374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208</v>
      </c>
      <c r="C27" t="s">
        <v>208</v>
      </c>
      <c r="D27" t="s">
        <v>208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1375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208</v>
      </c>
      <c r="C29" t="s">
        <v>208</v>
      </c>
      <c r="D29" t="s">
        <v>208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228</v>
      </c>
      <c r="C30" s="16"/>
    </row>
    <row r="31" spans="2:11">
      <c r="B31" t="s">
        <v>289</v>
      </c>
      <c r="C31" s="16"/>
    </row>
    <row r="32" spans="2:11">
      <c r="B32" t="s">
        <v>290</v>
      </c>
      <c r="C32" s="16"/>
    </row>
    <row r="33" spans="2:3">
      <c r="B33" t="s">
        <v>291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</row>
    <row r="3" spans="2:59">
      <c r="B3" s="2" t="s">
        <v>2</v>
      </c>
      <c r="C3" t="s">
        <v>198</v>
      </c>
    </row>
    <row r="4" spans="2:59">
      <c r="B4" s="2" t="s">
        <v>3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3800</v>
      </c>
      <c r="H11" s="7"/>
      <c r="I11" s="75">
        <v>83.087177232462494</v>
      </c>
      <c r="J11" s="7"/>
      <c r="K11" s="76">
        <v>1</v>
      </c>
      <c r="L11" s="76">
        <v>2.0000000000000001E-4</v>
      </c>
      <c r="M11" s="16"/>
      <c r="N11" s="16"/>
      <c r="O11" s="16"/>
      <c r="P11" s="16"/>
      <c r="BG11" s="16"/>
    </row>
    <row r="12" spans="2:59">
      <c r="B12" s="79" t="s">
        <v>1376</v>
      </c>
      <c r="C12" s="16"/>
      <c r="D12" s="16"/>
      <c r="G12" s="81">
        <v>3800</v>
      </c>
      <c r="I12" s="81">
        <v>83.087177232462494</v>
      </c>
      <c r="K12" s="80">
        <v>1</v>
      </c>
      <c r="L12" s="80">
        <v>2.0000000000000001E-4</v>
      </c>
    </row>
    <row r="13" spans="2:59">
      <c r="B13" t="s">
        <v>1377</v>
      </c>
      <c r="C13" t="s">
        <v>1378</v>
      </c>
      <c r="D13" t="s">
        <v>505</v>
      </c>
      <c r="E13" t="s">
        <v>102</v>
      </c>
      <c r="F13" t="s">
        <v>363</v>
      </c>
      <c r="G13" s="77">
        <v>1750</v>
      </c>
      <c r="H13" s="77">
        <v>8.7658854999999994E-2</v>
      </c>
      <c r="I13" s="77">
        <v>1.5340299625E-3</v>
      </c>
      <c r="J13" s="78">
        <v>0</v>
      </c>
      <c r="K13" s="78">
        <v>0</v>
      </c>
      <c r="L13" s="78">
        <v>0</v>
      </c>
    </row>
    <row r="14" spans="2:59">
      <c r="B14" t="s">
        <v>1379</v>
      </c>
      <c r="C14" t="s">
        <v>1380</v>
      </c>
      <c r="D14" t="s">
        <v>703</v>
      </c>
      <c r="E14" t="s">
        <v>102</v>
      </c>
      <c r="F14" t="s">
        <v>449</v>
      </c>
      <c r="G14" s="77">
        <v>2050</v>
      </c>
      <c r="H14" s="77">
        <v>4052.9582049999999</v>
      </c>
      <c r="I14" s="77">
        <v>83.085643202499995</v>
      </c>
      <c r="J14" s="78">
        <v>0</v>
      </c>
      <c r="K14" s="78">
        <v>1</v>
      </c>
      <c r="L14" s="78">
        <v>2.0000000000000001E-4</v>
      </c>
    </row>
    <row r="15" spans="2:59">
      <c r="B15" s="79" t="s">
        <v>1291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9">
      <c r="B16" t="s">
        <v>208</v>
      </c>
      <c r="C16" t="s">
        <v>208</v>
      </c>
      <c r="D16" t="s">
        <v>208</v>
      </c>
      <c r="E16" t="s">
        <v>208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4">
      <c r="B17" t="s">
        <v>228</v>
      </c>
      <c r="C17" s="16"/>
      <c r="D17" s="16"/>
    </row>
    <row r="18" spans="2:4">
      <c r="B18" t="s">
        <v>289</v>
      </c>
      <c r="C18" s="16"/>
      <c r="D18" s="16"/>
    </row>
    <row r="19" spans="2:4">
      <c r="B19" t="s">
        <v>290</v>
      </c>
      <c r="C19" s="16"/>
      <c r="D19" s="16"/>
    </row>
    <row r="20" spans="2:4">
      <c r="B20" t="s">
        <v>291</v>
      </c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</row>
    <row r="3" spans="2:52">
      <c r="B3" s="2" t="s">
        <v>2</v>
      </c>
      <c r="C3" t="s">
        <v>198</v>
      </c>
    </row>
    <row r="4" spans="2:52">
      <c r="B4" s="2" t="s">
        <v>3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1292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208</v>
      </c>
      <c r="C14" t="s">
        <v>208</v>
      </c>
      <c r="D14" t="s">
        <v>208</v>
      </c>
      <c r="E14" t="s">
        <v>208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1293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208</v>
      </c>
      <c r="C16" t="s">
        <v>208</v>
      </c>
      <c r="D16" t="s">
        <v>208</v>
      </c>
      <c r="E16" t="s">
        <v>208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1381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208</v>
      </c>
      <c r="C18" t="s">
        <v>208</v>
      </c>
      <c r="D18" t="s">
        <v>208</v>
      </c>
      <c r="E18" t="s">
        <v>208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1294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208</v>
      </c>
      <c r="C20" t="s">
        <v>208</v>
      </c>
      <c r="D20" t="s">
        <v>208</v>
      </c>
      <c r="E20" t="s">
        <v>208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829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208</v>
      </c>
      <c r="C22" t="s">
        <v>208</v>
      </c>
      <c r="D22" t="s">
        <v>208</v>
      </c>
      <c r="E22" t="s">
        <v>208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226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1292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208</v>
      </c>
      <c r="C25" t="s">
        <v>208</v>
      </c>
      <c r="D25" t="s">
        <v>208</v>
      </c>
      <c r="E25" t="s">
        <v>208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1295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208</v>
      </c>
      <c r="C27" t="s">
        <v>208</v>
      </c>
      <c r="D27" t="s">
        <v>208</v>
      </c>
      <c r="E27" t="s">
        <v>208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1294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208</v>
      </c>
      <c r="C29" t="s">
        <v>208</v>
      </c>
      <c r="D29" t="s">
        <v>208</v>
      </c>
      <c r="E29" t="s">
        <v>208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1296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208</v>
      </c>
      <c r="C31" t="s">
        <v>208</v>
      </c>
      <c r="D31" t="s">
        <v>208</v>
      </c>
      <c r="E31" t="s">
        <v>208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829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208</v>
      </c>
      <c r="C33" t="s">
        <v>208</v>
      </c>
      <c r="D33" t="s">
        <v>208</v>
      </c>
      <c r="E33" t="s">
        <v>208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228</v>
      </c>
      <c r="C34" s="16"/>
      <c r="D34" s="16"/>
    </row>
    <row r="35" spans="2:12">
      <c r="B35" t="s">
        <v>289</v>
      </c>
      <c r="C35" s="16"/>
      <c r="D35" s="16"/>
    </row>
    <row r="36" spans="2:12">
      <c r="B36" t="s">
        <v>290</v>
      </c>
      <c r="C36" s="16"/>
      <c r="D36" s="16"/>
    </row>
    <row r="37" spans="2:12">
      <c r="B37" t="s">
        <v>291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6"/>
  <sheetViews>
    <sheetView rightToLeft="1" workbookViewId="0">
      <selection activeCell="L12" sqref="L12:L2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</row>
    <row r="3" spans="2:13">
      <c r="B3" s="2" t="s">
        <v>2</v>
      </c>
      <c r="C3" t="s">
        <v>198</v>
      </c>
    </row>
    <row r="4" spans="2:13">
      <c r="B4" s="2" t="s">
        <v>3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f>J12</f>
        <v>90669.823439966625</v>
      </c>
      <c r="K11" s="76">
        <f>J11/$J$11</f>
        <v>1</v>
      </c>
      <c r="L11" s="76">
        <f>J11/'סכום נכסי הקרן'!$C$42</f>
        <v>0.1643179392935856</v>
      </c>
    </row>
    <row r="12" spans="2:13">
      <c r="B12" s="79" t="s">
        <v>201</v>
      </c>
      <c r="C12" s="26"/>
      <c r="D12" s="27"/>
      <c r="E12" s="27"/>
      <c r="F12" s="27"/>
      <c r="G12" s="27"/>
      <c r="H12" s="27"/>
      <c r="I12" s="80">
        <v>0</v>
      </c>
      <c r="J12" s="81">
        <f>J13+J15</f>
        <v>90669.823439966625</v>
      </c>
      <c r="K12" s="80">
        <f t="shared" ref="K12:K20" si="0">J12/$J$11</f>
        <v>1</v>
      </c>
      <c r="L12" s="80">
        <f>J12/'סכום נכסי הקרן'!$C$42</f>
        <v>0.1643179392935856</v>
      </c>
    </row>
    <row r="13" spans="2:13">
      <c r="B13" s="79" t="s">
        <v>202</v>
      </c>
      <c r="C13" s="26"/>
      <c r="D13" s="27"/>
      <c r="E13" s="27"/>
      <c r="F13" s="27"/>
      <c r="G13" s="27"/>
      <c r="H13" s="27"/>
      <c r="I13" s="80">
        <v>0</v>
      </c>
      <c r="J13" s="81">
        <f>J14</f>
        <v>75391.060506987618</v>
      </c>
      <c r="K13" s="80">
        <f t="shared" si="0"/>
        <v>0.83149009942546959</v>
      </c>
      <c r="L13" s="80">
        <f>J13/'סכום נכסי הקרן'!$C$42</f>
        <v>0.13662873968061176</v>
      </c>
    </row>
    <row r="14" spans="2:13">
      <c r="B14" t="s">
        <v>203</v>
      </c>
      <c r="C14" t="s">
        <v>204</v>
      </c>
      <c r="D14" t="s">
        <v>205</v>
      </c>
      <c r="E14" t="s">
        <v>206</v>
      </c>
      <c r="F14" t="s">
        <v>207</v>
      </c>
      <c r="G14" t="s">
        <v>102</v>
      </c>
      <c r="H14" s="78">
        <v>0</v>
      </c>
      <c r="I14" s="78">
        <v>0</v>
      </c>
      <c r="J14" s="77">
        <f>72411.54177+2926.23173000011+53.2870069875</f>
        <v>75391.060506987618</v>
      </c>
      <c r="K14" s="78">
        <f t="shared" si="0"/>
        <v>0.83149009942546959</v>
      </c>
      <c r="L14" s="78">
        <f>J14/'סכום נכסי הקרן'!$C$42</f>
        <v>0.13662873968061176</v>
      </c>
    </row>
    <row r="15" spans="2:13">
      <c r="B15" s="79" t="s">
        <v>210</v>
      </c>
      <c r="D15" s="16"/>
      <c r="I15" s="80">
        <v>0</v>
      </c>
      <c r="J15" s="81">
        <v>15278.762932979</v>
      </c>
      <c r="K15" s="80">
        <f t="shared" si="0"/>
        <v>0.16850990057453039</v>
      </c>
      <c r="L15" s="80">
        <f>J15/'סכום נכסי הקרן'!$C$42</f>
        <v>2.7689199612973829E-2</v>
      </c>
    </row>
    <row r="16" spans="2:13">
      <c r="B16" t="s">
        <v>211</v>
      </c>
      <c r="C16" t="s">
        <v>212</v>
      </c>
      <c r="D16" t="s">
        <v>205</v>
      </c>
      <c r="E16" t="s">
        <v>206</v>
      </c>
      <c r="F16" t="s">
        <v>207</v>
      </c>
      <c r="G16" t="s">
        <v>110</v>
      </c>
      <c r="H16" s="78">
        <v>0</v>
      </c>
      <c r="I16" s="78">
        <v>0</v>
      </c>
      <c r="J16" s="77">
        <v>72.199449620999999</v>
      </c>
      <c r="K16" s="78">
        <f t="shared" si="0"/>
        <v>7.9628973435471575E-4</v>
      </c>
      <c r="L16" s="78">
        <f>J16/'סכום נכסי הקרן'!$C$42</f>
        <v>1.3084468822980357E-4</v>
      </c>
    </row>
    <row r="17" spans="2:12">
      <c r="B17" t="s">
        <v>213</v>
      </c>
      <c r="C17" t="s">
        <v>214</v>
      </c>
      <c r="D17" t="s">
        <v>205</v>
      </c>
      <c r="E17" t="s">
        <v>206</v>
      </c>
      <c r="F17" t="s">
        <v>207</v>
      </c>
      <c r="G17" t="s">
        <v>106</v>
      </c>
      <c r="H17" s="78">
        <v>0</v>
      </c>
      <c r="I17" s="78">
        <v>0</v>
      </c>
      <c r="J17" s="77">
        <v>14711.4799962</v>
      </c>
      <c r="K17" s="78">
        <f t="shared" si="0"/>
        <v>0.16225332131522915</v>
      </c>
      <c r="L17" s="78">
        <f>J17/'סכום נכסי הקרן'!$C$42</f>
        <v>2.6661131402058461E-2</v>
      </c>
    </row>
    <row r="18" spans="2:12">
      <c r="B18" t="s">
        <v>215</v>
      </c>
      <c r="C18" t="s">
        <v>216</v>
      </c>
      <c r="D18" t="s">
        <v>205</v>
      </c>
      <c r="E18" t="s">
        <v>206</v>
      </c>
      <c r="F18" t="s">
        <v>207</v>
      </c>
      <c r="G18" t="s">
        <v>120</v>
      </c>
      <c r="H18" s="78">
        <v>0</v>
      </c>
      <c r="I18" s="78">
        <v>0</v>
      </c>
      <c r="J18" s="77">
        <v>423.31662823599999</v>
      </c>
      <c r="K18" s="78">
        <f t="shared" si="0"/>
        <v>4.6687708454211567E-3</v>
      </c>
      <c r="L18" s="78">
        <f>J18/'סכום נכסי הקרן'!$C$42</f>
        <v>7.6716280435357598E-4</v>
      </c>
    </row>
    <row r="19" spans="2:12">
      <c r="B19" t="s">
        <v>217</v>
      </c>
      <c r="C19" t="s">
        <v>218</v>
      </c>
      <c r="D19" t="s">
        <v>205</v>
      </c>
      <c r="E19" t="s">
        <v>206</v>
      </c>
      <c r="F19" t="s">
        <v>207</v>
      </c>
      <c r="G19" t="s">
        <v>200</v>
      </c>
      <c r="H19" s="78">
        <v>0</v>
      </c>
      <c r="I19" s="78">
        <v>0</v>
      </c>
      <c r="J19" s="77">
        <v>5.4334926909999997</v>
      </c>
      <c r="K19" s="78">
        <f t="shared" si="0"/>
        <v>5.9926141739953516E-5</v>
      </c>
      <c r="L19" s="78">
        <f>J19/'סכום נכסי הקרן'!$C$42</f>
        <v>9.8469401205244891E-6</v>
      </c>
    </row>
    <row r="20" spans="2:12">
      <c r="B20" t="s">
        <v>219</v>
      </c>
      <c r="C20" t="s">
        <v>220</v>
      </c>
      <c r="D20" t="s">
        <v>205</v>
      </c>
      <c r="E20" t="s">
        <v>206</v>
      </c>
      <c r="F20" t="s">
        <v>207</v>
      </c>
      <c r="G20" t="s">
        <v>113</v>
      </c>
      <c r="H20" s="78">
        <v>0</v>
      </c>
      <c r="I20" s="78">
        <v>0</v>
      </c>
      <c r="J20" s="77">
        <v>66.333366230999999</v>
      </c>
      <c r="K20" s="78">
        <f t="shared" si="0"/>
        <v>7.3159253778540734E-4</v>
      </c>
      <c r="L20" s="78">
        <f>J20/'סכום נכסי הקרן'!$C$42</f>
        <v>1.2021377821146281E-4</v>
      </c>
    </row>
    <row r="21" spans="2:12">
      <c r="B21" s="79" t="s">
        <v>221</v>
      </c>
      <c r="D21" s="16"/>
      <c r="I21" s="80">
        <v>0</v>
      </c>
      <c r="J21" s="81">
        <v>0</v>
      </c>
      <c r="K21" s="80">
        <v>0</v>
      </c>
      <c r="L21" s="80">
        <f>J21/'סכום נכסי הקרן'!$C$42</f>
        <v>0</v>
      </c>
    </row>
    <row r="22" spans="2:12">
      <c r="B22" t="s">
        <v>208</v>
      </c>
      <c r="C22" t="s">
        <v>208</v>
      </c>
      <c r="D22" s="16"/>
      <c r="E22" t="s">
        <v>208</v>
      </c>
      <c r="G22" t="s">
        <v>208</v>
      </c>
      <c r="H22" s="78">
        <v>0</v>
      </c>
      <c r="I22" s="78">
        <v>0</v>
      </c>
      <c r="J22" s="77">
        <v>0</v>
      </c>
      <c r="K22" s="78">
        <v>0</v>
      </c>
      <c r="L22" s="78">
        <f>J22/'סכום נכסי הקרן'!$C$42</f>
        <v>0</v>
      </c>
    </row>
    <row r="23" spans="2:12">
      <c r="B23" s="79" t="s">
        <v>222</v>
      </c>
      <c r="D23" s="16"/>
      <c r="I23" s="80">
        <v>0</v>
      </c>
      <c r="J23" s="81">
        <v>0</v>
      </c>
      <c r="K23" s="80">
        <v>0</v>
      </c>
      <c r="L23" s="80">
        <v>0</v>
      </c>
    </row>
    <row r="24" spans="2:12">
      <c r="B24" t="s">
        <v>208</v>
      </c>
      <c r="C24" t="s">
        <v>208</v>
      </c>
      <c r="D24" s="16"/>
      <c r="E24" t="s">
        <v>208</v>
      </c>
      <c r="G24" t="s">
        <v>208</v>
      </c>
      <c r="H24" s="78">
        <v>0</v>
      </c>
      <c r="I24" s="78">
        <v>0</v>
      </c>
      <c r="J24" s="77">
        <v>0</v>
      </c>
      <c r="K24" s="78">
        <v>0</v>
      </c>
      <c r="L24" s="78">
        <v>0</v>
      </c>
    </row>
    <row r="25" spans="2:12">
      <c r="B25" s="79" t="s">
        <v>223</v>
      </c>
      <c r="D25" s="16"/>
      <c r="I25" s="80">
        <v>0</v>
      </c>
      <c r="J25" s="81">
        <v>0</v>
      </c>
      <c r="K25" s="80">
        <v>0</v>
      </c>
      <c r="L25" s="80">
        <v>0</v>
      </c>
    </row>
    <row r="26" spans="2:12">
      <c r="B26" t="s">
        <v>208</v>
      </c>
      <c r="C26" t="s">
        <v>208</v>
      </c>
      <c r="D26" s="16"/>
      <c r="E26" t="s">
        <v>208</v>
      </c>
      <c r="G26" t="s">
        <v>208</v>
      </c>
      <c r="H26" s="78">
        <v>0</v>
      </c>
      <c r="I26" s="78">
        <v>0</v>
      </c>
      <c r="J26" s="77">
        <v>0</v>
      </c>
      <c r="K26" s="78">
        <v>0</v>
      </c>
      <c r="L26" s="78">
        <v>0</v>
      </c>
    </row>
    <row r="27" spans="2:12">
      <c r="B27" s="79" t="s">
        <v>224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t="s">
        <v>208</v>
      </c>
      <c r="C28" t="s">
        <v>208</v>
      </c>
      <c r="D28" s="16"/>
      <c r="E28" t="s">
        <v>208</v>
      </c>
      <c r="G28" t="s">
        <v>208</v>
      </c>
      <c r="H28" s="78">
        <v>0</v>
      </c>
      <c r="I28" s="78">
        <v>0</v>
      </c>
      <c r="J28" s="77">
        <v>0</v>
      </c>
      <c r="K28" s="78">
        <v>0</v>
      </c>
      <c r="L28" s="78">
        <v>0</v>
      </c>
    </row>
    <row r="29" spans="2:12">
      <c r="B29" s="79" t="s">
        <v>225</v>
      </c>
      <c r="D29" s="16"/>
      <c r="I29" s="80">
        <v>0</v>
      </c>
      <c r="J29" s="81">
        <v>0</v>
      </c>
      <c r="K29" s="80">
        <v>0</v>
      </c>
      <c r="L29" s="80">
        <v>0</v>
      </c>
    </row>
    <row r="30" spans="2:12">
      <c r="B30" t="s">
        <v>208</v>
      </c>
      <c r="C30" t="s">
        <v>208</v>
      </c>
      <c r="D30" s="16"/>
      <c r="E30" t="s">
        <v>208</v>
      </c>
      <c r="G30" t="s">
        <v>208</v>
      </c>
      <c r="H30" s="78">
        <v>0</v>
      </c>
      <c r="I30" s="78">
        <v>0</v>
      </c>
      <c r="J30" s="77">
        <v>0</v>
      </c>
      <c r="K30" s="78">
        <v>0</v>
      </c>
      <c r="L30" s="78">
        <v>0</v>
      </c>
    </row>
    <row r="31" spans="2:12">
      <c r="B31" s="79" t="s">
        <v>226</v>
      </c>
      <c r="D31" s="16"/>
      <c r="I31" s="80">
        <v>0</v>
      </c>
      <c r="J31" s="81">
        <v>0</v>
      </c>
      <c r="K31" s="80">
        <v>0</v>
      </c>
      <c r="L31" s="80">
        <v>0</v>
      </c>
    </row>
    <row r="32" spans="2:12">
      <c r="B32" s="79" t="s">
        <v>227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t="s">
        <v>208</v>
      </c>
      <c r="C33" t="s">
        <v>208</v>
      </c>
      <c r="D33" s="16"/>
      <c r="E33" t="s">
        <v>208</v>
      </c>
      <c r="G33" t="s">
        <v>208</v>
      </c>
      <c r="H33" s="78">
        <v>0</v>
      </c>
      <c r="I33" s="78">
        <v>0</v>
      </c>
      <c r="J33" s="77">
        <v>0</v>
      </c>
      <c r="K33" s="78">
        <v>0</v>
      </c>
      <c r="L33" s="78">
        <v>0</v>
      </c>
    </row>
    <row r="34" spans="2:12">
      <c r="B34" s="79" t="s">
        <v>225</v>
      </c>
      <c r="D34" s="16"/>
      <c r="I34" s="80">
        <v>0</v>
      </c>
      <c r="J34" s="81">
        <v>0</v>
      </c>
      <c r="K34" s="80">
        <v>0</v>
      </c>
      <c r="L34" s="80">
        <v>0</v>
      </c>
    </row>
    <row r="35" spans="2:12">
      <c r="B35" t="s">
        <v>208</v>
      </c>
      <c r="C35" t="s">
        <v>208</v>
      </c>
      <c r="D35" s="16"/>
      <c r="E35" t="s">
        <v>208</v>
      </c>
      <c r="G35" t="s">
        <v>208</v>
      </c>
      <c r="H35" s="78">
        <v>0</v>
      </c>
      <c r="I35" s="78">
        <v>0</v>
      </c>
      <c r="J35" s="77">
        <v>0</v>
      </c>
      <c r="K35" s="78">
        <v>0</v>
      </c>
      <c r="L35" s="78">
        <v>0</v>
      </c>
    </row>
    <row r="36" spans="2:12">
      <c r="B36" t="s">
        <v>228</v>
      </c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E486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</row>
    <row r="3" spans="2:49">
      <c r="B3" s="2" t="s">
        <v>2</v>
      </c>
      <c r="C3" t="s">
        <v>198</v>
      </c>
    </row>
    <row r="4" spans="2:49">
      <c r="B4" s="2" t="s">
        <v>3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0</v>
      </c>
      <c r="H11" s="7"/>
      <c r="I11" s="75">
        <v>0</v>
      </c>
      <c r="J11" s="76">
        <v>0</v>
      </c>
      <c r="K11" s="76">
        <v>0</v>
      </c>
      <c r="AW11" s="16"/>
    </row>
    <row r="12" spans="2:49">
      <c r="B12" s="79" t="s">
        <v>201</v>
      </c>
      <c r="C12" s="16"/>
      <c r="D12" s="16"/>
      <c r="G12" s="81">
        <v>0</v>
      </c>
      <c r="I12" s="81">
        <v>0</v>
      </c>
      <c r="J12" s="80">
        <v>0</v>
      </c>
      <c r="K12" s="80">
        <v>0</v>
      </c>
    </row>
    <row r="13" spans="2:49">
      <c r="B13" s="79" t="s">
        <v>1292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208</v>
      </c>
      <c r="C14" t="s">
        <v>208</v>
      </c>
      <c r="D14" t="s">
        <v>208</v>
      </c>
      <c r="E14" t="s">
        <v>208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1293</v>
      </c>
      <c r="C15" s="16"/>
      <c r="D15" s="16"/>
      <c r="G15" s="81">
        <v>0</v>
      </c>
      <c r="I15" s="81">
        <v>0</v>
      </c>
      <c r="J15" s="80">
        <v>0</v>
      </c>
      <c r="K15" s="80">
        <v>0</v>
      </c>
    </row>
    <row r="16" spans="2:49">
      <c r="B16" t="s">
        <v>208</v>
      </c>
      <c r="C16" t="s">
        <v>208</v>
      </c>
      <c r="D16" t="s">
        <v>208</v>
      </c>
      <c r="E16" t="s">
        <v>208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1381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208</v>
      </c>
      <c r="C18" t="s">
        <v>208</v>
      </c>
      <c r="D18" t="s">
        <v>208</v>
      </c>
      <c r="E18" t="s">
        <v>208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1294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208</v>
      </c>
      <c r="C20" t="s">
        <v>208</v>
      </c>
      <c r="D20" t="s">
        <v>208</v>
      </c>
      <c r="E20" t="s">
        <v>208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829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208</v>
      </c>
      <c r="C22" t="s">
        <v>208</v>
      </c>
      <c r="D22" t="s">
        <v>208</v>
      </c>
      <c r="E22" t="s">
        <v>208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226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1292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208</v>
      </c>
      <c r="C25" t="s">
        <v>208</v>
      </c>
      <c r="D25" t="s">
        <v>208</v>
      </c>
      <c r="E25" t="s">
        <v>208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1295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208</v>
      </c>
      <c r="C27" t="s">
        <v>208</v>
      </c>
      <c r="D27" t="s">
        <v>208</v>
      </c>
      <c r="E27" t="s">
        <v>208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1294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208</v>
      </c>
      <c r="C29" t="s">
        <v>208</v>
      </c>
      <c r="D29" t="s">
        <v>208</v>
      </c>
      <c r="E29" t="s">
        <v>208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829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208</v>
      </c>
      <c r="C31" t="s">
        <v>208</v>
      </c>
      <c r="D31" t="s">
        <v>208</v>
      </c>
      <c r="E31" t="s">
        <v>208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228</v>
      </c>
      <c r="C32" s="16"/>
      <c r="D32" s="16"/>
    </row>
    <row r="33" spans="2:4">
      <c r="B33" t="s">
        <v>289</v>
      </c>
      <c r="C33" s="16"/>
      <c r="D33" s="16"/>
    </row>
    <row r="34" spans="2:4">
      <c r="B34" t="s">
        <v>290</v>
      </c>
      <c r="C34" s="16"/>
      <c r="D34" s="16"/>
    </row>
    <row r="35" spans="2:4">
      <c r="B35" t="s">
        <v>291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</row>
    <row r="3" spans="2:78">
      <c r="B3" s="2" t="s">
        <v>2</v>
      </c>
      <c r="C3" t="s">
        <v>198</v>
      </c>
    </row>
    <row r="4" spans="2:78">
      <c r="B4" s="2" t="s">
        <v>3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201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1326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208</v>
      </c>
      <c r="C14" t="s">
        <v>208</v>
      </c>
      <c r="D14" s="16"/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1327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208</v>
      </c>
      <c r="C16" t="s">
        <v>208</v>
      </c>
      <c r="D16" s="16"/>
      <c r="E16" t="s">
        <v>208</v>
      </c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1328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1329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208</v>
      </c>
      <c r="C19" t="s">
        <v>208</v>
      </c>
      <c r="D19" s="16"/>
      <c r="E19" t="s">
        <v>208</v>
      </c>
      <c r="H19" s="77">
        <v>0</v>
      </c>
      <c r="I19" t="s">
        <v>208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1330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208</v>
      </c>
      <c r="C21" t="s">
        <v>208</v>
      </c>
      <c r="D21" s="16"/>
      <c r="E21" t="s">
        <v>208</v>
      </c>
      <c r="H21" s="77">
        <v>0</v>
      </c>
      <c r="I21" t="s">
        <v>208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1331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208</v>
      </c>
      <c r="C23" t="s">
        <v>208</v>
      </c>
      <c r="D23" s="16"/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1332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208</v>
      </c>
      <c r="C25" t="s">
        <v>208</v>
      </c>
      <c r="D25" s="16"/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226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1326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208</v>
      </c>
      <c r="C28" t="s">
        <v>208</v>
      </c>
      <c r="D28" s="16"/>
      <c r="E28" t="s">
        <v>208</v>
      </c>
      <c r="H28" s="77">
        <v>0</v>
      </c>
      <c r="I28" t="s">
        <v>208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1327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208</v>
      </c>
      <c r="C30" t="s">
        <v>208</v>
      </c>
      <c r="D30" s="16"/>
      <c r="E30" t="s">
        <v>208</v>
      </c>
      <c r="H30" s="77">
        <v>0</v>
      </c>
      <c r="I30" t="s">
        <v>208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1328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1329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208</v>
      </c>
      <c r="C33" t="s">
        <v>208</v>
      </c>
      <c r="D33" s="16"/>
      <c r="E33" t="s">
        <v>208</v>
      </c>
      <c r="H33" s="77">
        <v>0</v>
      </c>
      <c r="I33" t="s">
        <v>208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1330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208</v>
      </c>
      <c r="C35" t="s">
        <v>208</v>
      </c>
      <c r="D35" s="16"/>
      <c r="E35" t="s">
        <v>208</v>
      </c>
      <c r="H35" s="77">
        <v>0</v>
      </c>
      <c r="I35" t="s">
        <v>208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1331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208</v>
      </c>
      <c r="C37" t="s">
        <v>208</v>
      </c>
      <c r="D37" s="16"/>
      <c r="E37" t="s">
        <v>208</v>
      </c>
      <c r="H37" s="77">
        <v>0</v>
      </c>
      <c r="I37" t="s">
        <v>208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1332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208</v>
      </c>
      <c r="C39" t="s">
        <v>208</v>
      </c>
      <c r="D39" s="16"/>
      <c r="E39" t="s">
        <v>208</v>
      </c>
      <c r="H39" s="77">
        <v>0</v>
      </c>
      <c r="I39" t="s">
        <v>208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228</v>
      </c>
      <c r="D40" s="16"/>
    </row>
    <row r="41" spans="2:17">
      <c r="B41" t="s">
        <v>289</v>
      </c>
      <c r="D41" s="16"/>
    </row>
    <row r="42" spans="2:17">
      <c r="B42" t="s">
        <v>290</v>
      </c>
      <c r="D42" s="16"/>
    </row>
    <row r="43" spans="2:17">
      <c r="B43" t="s">
        <v>291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/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201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1382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208</v>
      </c>
      <c r="D14" t="s">
        <v>208</v>
      </c>
      <c r="F14" t="s">
        <v>208</v>
      </c>
      <c r="I14" s="77">
        <v>0</v>
      </c>
      <c r="J14" t="s">
        <v>208</v>
      </c>
      <c r="K14" t="s">
        <v>208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1383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208</v>
      </c>
      <c r="D16" t="s">
        <v>208</v>
      </c>
      <c r="F16" t="s">
        <v>208</v>
      </c>
      <c r="I16" s="77">
        <v>0</v>
      </c>
      <c r="J16" t="s">
        <v>208</v>
      </c>
      <c r="K16" t="s">
        <v>208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1384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208</v>
      </c>
      <c r="D18" t="s">
        <v>208</v>
      </c>
      <c r="F18" t="s">
        <v>208</v>
      </c>
      <c r="I18" s="77">
        <v>0</v>
      </c>
      <c r="J18" t="s">
        <v>208</v>
      </c>
      <c r="K18" t="s">
        <v>208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1385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208</v>
      </c>
      <c r="D20" t="s">
        <v>208</v>
      </c>
      <c r="F20" t="s">
        <v>208</v>
      </c>
      <c r="I20" s="77">
        <v>0</v>
      </c>
      <c r="J20" t="s">
        <v>208</v>
      </c>
      <c r="K20" t="s">
        <v>208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1386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208</v>
      </c>
      <c r="D22" t="s">
        <v>208</v>
      </c>
      <c r="F22" t="s">
        <v>208</v>
      </c>
      <c r="I22" s="77">
        <v>0</v>
      </c>
      <c r="J22" t="s">
        <v>208</v>
      </c>
      <c r="K22" t="s">
        <v>208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1387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1388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208</v>
      </c>
      <c r="D25" t="s">
        <v>208</v>
      </c>
      <c r="F25" t="s">
        <v>208</v>
      </c>
      <c r="I25" s="77">
        <v>0</v>
      </c>
      <c r="J25" t="s">
        <v>208</v>
      </c>
      <c r="K25" t="s">
        <v>208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1389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208</v>
      </c>
      <c r="D27" t="s">
        <v>208</v>
      </c>
      <c r="F27" t="s">
        <v>208</v>
      </c>
      <c r="I27" s="77">
        <v>0</v>
      </c>
      <c r="J27" t="s">
        <v>208</v>
      </c>
      <c r="K27" t="s">
        <v>208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1390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208</v>
      </c>
      <c r="D29" t="s">
        <v>208</v>
      </c>
      <c r="F29" t="s">
        <v>208</v>
      </c>
      <c r="I29" s="77">
        <v>0</v>
      </c>
      <c r="J29" t="s">
        <v>208</v>
      </c>
      <c r="K29" t="s">
        <v>208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1391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208</v>
      </c>
      <c r="D31" t="s">
        <v>208</v>
      </c>
      <c r="F31" t="s">
        <v>208</v>
      </c>
      <c r="I31" s="77">
        <v>0</v>
      </c>
      <c r="J31" t="s">
        <v>208</v>
      </c>
      <c r="K31" t="s">
        <v>208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226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1392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208</v>
      </c>
      <c r="D34" t="s">
        <v>208</v>
      </c>
      <c r="F34" t="s">
        <v>208</v>
      </c>
      <c r="I34" s="77">
        <v>0</v>
      </c>
      <c r="J34" t="s">
        <v>208</v>
      </c>
      <c r="K34" t="s">
        <v>208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1384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208</v>
      </c>
      <c r="D36" t="s">
        <v>208</v>
      </c>
      <c r="F36" t="s">
        <v>208</v>
      </c>
      <c r="I36" s="77">
        <v>0</v>
      </c>
      <c r="J36" t="s">
        <v>208</v>
      </c>
      <c r="K36" t="s">
        <v>208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1385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208</v>
      </c>
      <c r="D38" t="s">
        <v>208</v>
      </c>
      <c r="F38" t="s">
        <v>208</v>
      </c>
      <c r="I38" s="77">
        <v>0</v>
      </c>
      <c r="J38" t="s">
        <v>208</v>
      </c>
      <c r="K38" t="s">
        <v>208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1391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208</v>
      </c>
      <c r="D40" t="s">
        <v>208</v>
      </c>
      <c r="F40" t="s">
        <v>208</v>
      </c>
      <c r="I40" s="77">
        <v>0</v>
      </c>
      <c r="J40" t="s">
        <v>208</v>
      </c>
      <c r="K40" t="s">
        <v>208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228</v>
      </c>
    </row>
    <row r="42" spans="2:18">
      <c r="B42" t="s">
        <v>289</v>
      </c>
    </row>
    <row r="43" spans="2:18">
      <c r="B43" t="s">
        <v>290</v>
      </c>
    </row>
    <row r="44" spans="2:18">
      <c r="B44" t="s">
        <v>291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tabSelected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</row>
    <row r="3" spans="2:64">
      <c r="B3" s="2" t="s">
        <v>2</v>
      </c>
      <c r="C3" t="s">
        <v>198</v>
      </c>
    </row>
    <row r="4" spans="2:64">
      <c r="B4" s="2" t="s">
        <v>3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1338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208</v>
      </c>
      <c r="C14" t="s">
        <v>208</v>
      </c>
      <c r="E14" t="s">
        <v>208</v>
      </c>
      <c r="G14" s="77">
        <v>0</v>
      </c>
      <c r="H14" t="s">
        <v>208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1339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208</v>
      </c>
      <c r="C16" t="s">
        <v>208</v>
      </c>
      <c r="E16" t="s">
        <v>208</v>
      </c>
      <c r="G16" s="77">
        <v>0</v>
      </c>
      <c r="H16" t="s">
        <v>208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1393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208</v>
      </c>
      <c r="C18" t="s">
        <v>208</v>
      </c>
      <c r="E18" t="s">
        <v>208</v>
      </c>
      <c r="G18" s="77">
        <v>0</v>
      </c>
      <c r="H18" t="s">
        <v>208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1394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208</v>
      </c>
      <c r="C20" t="s">
        <v>208</v>
      </c>
      <c r="E20" t="s">
        <v>208</v>
      </c>
      <c r="G20" s="77">
        <v>0</v>
      </c>
      <c r="H20" t="s">
        <v>208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829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208</v>
      </c>
      <c r="C22" t="s">
        <v>208</v>
      </c>
      <c r="E22" t="s">
        <v>208</v>
      </c>
      <c r="G22" s="77">
        <v>0</v>
      </c>
      <c r="H22" t="s">
        <v>208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226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208</v>
      </c>
      <c r="C24" t="s">
        <v>208</v>
      </c>
      <c r="E24" t="s">
        <v>208</v>
      </c>
      <c r="G24" s="77">
        <v>0</v>
      </c>
      <c r="H24" t="s">
        <v>208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228</v>
      </c>
    </row>
    <row r="26" spans="2:15">
      <c r="B26" t="s">
        <v>289</v>
      </c>
    </row>
    <row r="27" spans="2:15">
      <c r="B27" t="s">
        <v>290</v>
      </c>
    </row>
    <row r="28" spans="2:15">
      <c r="B28" t="s">
        <v>291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201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1395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208</v>
      </c>
      <c r="E14" s="78">
        <v>0</v>
      </c>
      <c r="F14" t="s">
        <v>208</v>
      </c>
      <c r="G14" s="77">
        <v>0</v>
      </c>
      <c r="H14" s="78">
        <v>0</v>
      </c>
      <c r="I14" s="78">
        <v>0</v>
      </c>
    </row>
    <row r="15" spans="2:55">
      <c r="B15" s="79" t="s">
        <v>1396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208</v>
      </c>
      <c r="E16" s="78">
        <v>0</v>
      </c>
      <c r="F16" t="s">
        <v>208</v>
      </c>
      <c r="G16" s="77">
        <v>0</v>
      </c>
      <c r="H16" s="78">
        <v>0</v>
      </c>
      <c r="I16" s="78">
        <v>0</v>
      </c>
    </row>
    <row r="17" spans="2:9">
      <c r="B17" s="79" t="s">
        <v>226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1395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208</v>
      </c>
      <c r="E19" s="78">
        <v>0</v>
      </c>
      <c r="F19" t="s">
        <v>208</v>
      </c>
      <c r="G19" s="77">
        <v>0</v>
      </c>
      <c r="H19" s="78">
        <v>0</v>
      </c>
      <c r="I19" s="78">
        <v>0</v>
      </c>
    </row>
    <row r="20" spans="2:9">
      <c r="B20" s="79" t="s">
        <v>1396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208</v>
      </c>
      <c r="E21" s="78">
        <v>0</v>
      </c>
      <c r="F21" t="s">
        <v>208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/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208</v>
      </c>
      <c r="D13" t="s">
        <v>208</v>
      </c>
      <c r="E13" s="19"/>
      <c r="F13" s="78">
        <v>0</v>
      </c>
      <c r="G13" t="s">
        <v>208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226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208</v>
      </c>
      <c r="D15" t="s">
        <v>208</v>
      </c>
      <c r="E15" s="19"/>
      <c r="F15" s="78">
        <v>0</v>
      </c>
      <c r="G15" t="s">
        <v>208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11862.011476309</v>
      </c>
      <c r="J11" s="76">
        <v>1</v>
      </c>
      <c r="K11" s="76">
        <v>2.1600000000000001E-2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208</v>
      </c>
      <c r="C13" t="s">
        <v>208</v>
      </c>
      <c r="D13" t="s">
        <v>208</v>
      </c>
      <c r="E13" s="19"/>
      <c r="F13" s="78">
        <v>0</v>
      </c>
      <c r="G13" t="s">
        <v>208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226</v>
      </c>
      <c r="D14" s="19"/>
      <c r="E14" s="19"/>
      <c r="F14" s="19"/>
      <c r="G14" s="19"/>
      <c r="H14" s="80">
        <v>0</v>
      </c>
      <c r="I14" s="81">
        <v>11862.011476309</v>
      </c>
      <c r="J14" s="80">
        <v>1</v>
      </c>
      <c r="K14" s="80">
        <v>2.1600000000000001E-2</v>
      </c>
    </row>
    <row r="15" spans="2:60">
      <c r="B15" t="s">
        <v>1397</v>
      </c>
      <c r="C15" t="s">
        <v>1398</v>
      </c>
      <c r="D15" t="s">
        <v>208</v>
      </c>
      <c r="E15" t="s">
        <v>209</v>
      </c>
      <c r="F15" s="78">
        <v>0</v>
      </c>
      <c r="G15" t="s">
        <v>113</v>
      </c>
      <c r="H15" s="78">
        <v>0</v>
      </c>
      <c r="I15" s="77">
        <v>184.23090966500001</v>
      </c>
      <c r="J15" s="78">
        <v>1.55E-2</v>
      </c>
      <c r="K15" s="78">
        <v>2.9999999999999997E-4</v>
      </c>
    </row>
    <row r="16" spans="2:60">
      <c r="B16" t="s">
        <v>1399</v>
      </c>
      <c r="C16" t="s">
        <v>1400</v>
      </c>
      <c r="D16" t="s">
        <v>208</v>
      </c>
      <c r="E16" t="s">
        <v>209</v>
      </c>
      <c r="F16" s="78">
        <v>0</v>
      </c>
      <c r="G16" t="s">
        <v>200</v>
      </c>
      <c r="H16" s="78">
        <v>0</v>
      </c>
      <c r="I16" s="77">
        <v>-102.988636251</v>
      </c>
      <c r="J16" s="78">
        <v>-8.6999999999999994E-3</v>
      </c>
      <c r="K16" s="78">
        <v>-2.0000000000000001E-4</v>
      </c>
    </row>
    <row r="17" spans="2:11">
      <c r="B17" t="s">
        <v>1401</v>
      </c>
      <c r="C17" t="s">
        <v>1402</v>
      </c>
      <c r="D17" t="s">
        <v>208</v>
      </c>
      <c r="E17" t="s">
        <v>209</v>
      </c>
      <c r="F17" s="78">
        <v>0</v>
      </c>
      <c r="G17" t="s">
        <v>120</v>
      </c>
      <c r="H17" s="78">
        <v>0</v>
      </c>
      <c r="I17" s="77">
        <v>959.56235486200001</v>
      </c>
      <c r="J17" s="78">
        <v>8.09E-2</v>
      </c>
      <c r="K17" s="78">
        <v>1.6999999999999999E-3</v>
      </c>
    </row>
    <row r="18" spans="2:11">
      <c r="B18" t="s">
        <v>1403</v>
      </c>
      <c r="C18" t="s">
        <v>1404</v>
      </c>
      <c r="D18" t="s">
        <v>208</v>
      </c>
      <c r="E18" t="s">
        <v>209</v>
      </c>
      <c r="F18" s="78">
        <v>0</v>
      </c>
      <c r="G18" t="s">
        <v>110</v>
      </c>
      <c r="H18" s="78">
        <v>0</v>
      </c>
      <c r="I18" s="77">
        <v>3.1773081329999999</v>
      </c>
      <c r="J18" s="78">
        <v>2.9999999999999997E-4</v>
      </c>
      <c r="K18" s="78">
        <v>0</v>
      </c>
    </row>
    <row r="19" spans="2:11">
      <c r="B19" t="s">
        <v>1405</v>
      </c>
      <c r="C19" t="s">
        <v>1406</v>
      </c>
      <c r="D19" t="s">
        <v>208</v>
      </c>
      <c r="E19" t="s">
        <v>209</v>
      </c>
      <c r="F19" s="78">
        <v>0</v>
      </c>
      <c r="G19" t="s">
        <v>106</v>
      </c>
      <c r="H19" s="78">
        <v>0</v>
      </c>
      <c r="I19" s="77">
        <v>10818.029539900001</v>
      </c>
      <c r="J19" s="78">
        <v>0.91200000000000003</v>
      </c>
      <c r="K19" s="78">
        <v>1.9699999999999999E-2</v>
      </c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</row>
    <row r="3" spans="2:17">
      <c r="B3" s="2" t="s">
        <v>2</v>
      </c>
      <c r="C3" t="s">
        <v>198</v>
      </c>
    </row>
    <row r="4" spans="2:17">
      <c r="B4" s="2" t="s">
        <v>3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201</v>
      </c>
      <c r="C12" s="81">
        <v>0</v>
      </c>
    </row>
    <row r="13" spans="2:17">
      <c r="B13" t="s">
        <v>208</v>
      </c>
      <c r="C13" s="77">
        <v>0</v>
      </c>
    </row>
    <row r="14" spans="2:17">
      <c r="B14" s="79" t="s">
        <v>226</v>
      </c>
      <c r="C14" s="81">
        <v>0</v>
      </c>
    </row>
    <row r="15" spans="2:17">
      <c r="B15" t="s">
        <v>208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293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208</v>
      </c>
      <c r="C14" t="s">
        <v>208</v>
      </c>
      <c r="D14" t="s">
        <v>208</v>
      </c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238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208</v>
      </c>
      <c r="C16" t="s">
        <v>208</v>
      </c>
      <c r="D16" t="s">
        <v>208</v>
      </c>
      <c r="E16" t="s">
        <v>208</v>
      </c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294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208</v>
      </c>
      <c r="C18" t="s">
        <v>208</v>
      </c>
      <c r="D18" t="s">
        <v>208</v>
      </c>
      <c r="E18" t="s">
        <v>208</v>
      </c>
      <c r="H18" s="77">
        <v>0</v>
      </c>
      <c r="I18" t="s">
        <v>208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829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208</v>
      </c>
      <c r="C20" t="s">
        <v>208</v>
      </c>
      <c r="D20" t="s">
        <v>208</v>
      </c>
      <c r="E20" t="s">
        <v>208</v>
      </c>
      <c r="H20" s="77">
        <v>0</v>
      </c>
      <c r="I20" t="s">
        <v>208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295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296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228</v>
      </c>
      <c r="D26" s="16"/>
    </row>
    <row r="27" spans="2:16">
      <c r="B27" t="s">
        <v>289</v>
      </c>
      <c r="D27" s="16"/>
    </row>
    <row r="28" spans="2:16">
      <c r="B28" t="s">
        <v>291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1338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208</v>
      </c>
      <c r="C14" t="s">
        <v>208</v>
      </c>
      <c r="D14" t="s">
        <v>208</v>
      </c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1339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208</v>
      </c>
      <c r="C16" t="s">
        <v>208</v>
      </c>
      <c r="D16" t="s">
        <v>208</v>
      </c>
      <c r="E16" t="s">
        <v>208</v>
      </c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294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208</v>
      </c>
      <c r="C18" t="s">
        <v>208</v>
      </c>
      <c r="D18" t="s">
        <v>208</v>
      </c>
      <c r="E18" t="s">
        <v>208</v>
      </c>
      <c r="H18" s="77">
        <v>0</v>
      </c>
      <c r="I18" t="s">
        <v>208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829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208</v>
      </c>
      <c r="C20" t="s">
        <v>208</v>
      </c>
      <c r="D20" t="s">
        <v>208</v>
      </c>
      <c r="E20" t="s">
        <v>208</v>
      </c>
      <c r="H20" s="77">
        <v>0</v>
      </c>
      <c r="I20" t="s">
        <v>208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295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296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228</v>
      </c>
      <c r="D26" s="16"/>
    </row>
    <row r="27" spans="2:16">
      <c r="B27" t="s">
        <v>289</v>
      </c>
      <c r="D27" s="16"/>
    </row>
    <row r="28" spans="2:16">
      <c r="B28" t="s">
        <v>291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</row>
    <row r="3" spans="2:53">
      <c r="B3" s="2" t="s">
        <v>2</v>
      </c>
      <c r="C3" t="s">
        <v>198</v>
      </c>
    </row>
    <row r="4" spans="2:53">
      <c r="B4" s="2" t="s">
        <v>3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1.08</v>
      </c>
      <c r="I11" s="7"/>
      <c r="J11" s="7"/>
      <c r="K11" s="76">
        <v>0</v>
      </c>
      <c r="L11" s="75">
        <v>59189233</v>
      </c>
      <c r="M11" s="7"/>
      <c r="N11" s="75">
        <v>0</v>
      </c>
      <c r="O11" s="75">
        <v>59956.330492499997</v>
      </c>
      <c r="P11" s="7"/>
      <c r="Q11" s="76">
        <v>1</v>
      </c>
      <c r="R11" s="76">
        <v>0.10920000000000001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201</v>
      </c>
      <c r="C12" s="16"/>
      <c r="D12" s="16"/>
      <c r="H12" s="81">
        <v>1.08</v>
      </c>
      <c r="K12" s="80">
        <v>0</v>
      </c>
      <c r="L12" s="81">
        <v>59189233</v>
      </c>
      <c r="N12" s="81">
        <v>0</v>
      </c>
      <c r="O12" s="81">
        <v>59956.330492499997</v>
      </c>
      <c r="Q12" s="80">
        <v>1</v>
      </c>
      <c r="R12" s="80">
        <v>0.10920000000000001</v>
      </c>
    </row>
    <row r="13" spans="2:53">
      <c r="B13" s="79" t="s">
        <v>229</v>
      </c>
      <c r="C13" s="16"/>
      <c r="D13" s="16"/>
      <c r="H13" s="81">
        <v>0.87</v>
      </c>
      <c r="K13" s="80">
        <v>-2.4899999999999999E-2</v>
      </c>
      <c r="L13" s="81">
        <v>577479</v>
      </c>
      <c r="N13" s="81">
        <v>0</v>
      </c>
      <c r="O13" s="81">
        <v>642.98090850000006</v>
      </c>
      <c r="Q13" s="80">
        <v>1.0699999999999999E-2</v>
      </c>
      <c r="R13" s="80">
        <v>1.1999999999999999E-3</v>
      </c>
    </row>
    <row r="14" spans="2:53">
      <c r="B14" s="79" t="s">
        <v>230</v>
      </c>
      <c r="C14" s="16"/>
      <c r="D14" s="16"/>
      <c r="H14" s="81">
        <v>0.87</v>
      </c>
      <c r="K14" s="80">
        <v>-2.4899999999999999E-2</v>
      </c>
      <c r="L14" s="81">
        <v>577479</v>
      </c>
      <c r="N14" s="81">
        <v>0</v>
      </c>
      <c r="O14" s="81">
        <v>642.98090850000006</v>
      </c>
      <c r="Q14" s="80">
        <v>1.0699999999999999E-2</v>
      </c>
      <c r="R14" s="80">
        <v>1.1999999999999999E-3</v>
      </c>
    </row>
    <row r="15" spans="2:53">
      <c r="B15" t="s">
        <v>231</v>
      </c>
      <c r="C15" t="s">
        <v>232</v>
      </c>
      <c r="D15" t="s">
        <v>100</v>
      </c>
      <c r="E15" t="s">
        <v>233</v>
      </c>
      <c r="G15" t="s">
        <v>234</v>
      </c>
      <c r="H15" s="77">
        <v>0.75</v>
      </c>
      <c r="I15" t="s">
        <v>102</v>
      </c>
      <c r="J15" s="78">
        <v>2.75E-2</v>
      </c>
      <c r="K15" s="78">
        <v>-2.4899999999999999E-2</v>
      </c>
      <c r="L15" s="77">
        <v>507479</v>
      </c>
      <c r="M15" s="77">
        <v>111.15</v>
      </c>
      <c r="N15" s="77">
        <v>0</v>
      </c>
      <c r="O15" s="77">
        <v>564.06290850000005</v>
      </c>
      <c r="P15" s="78">
        <v>0</v>
      </c>
      <c r="Q15" s="78">
        <v>9.4000000000000004E-3</v>
      </c>
      <c r="R15" s="78">
        <v>1E-3</v>
      </c>
    </row>
    <row r="16" spans="2:53">
      <c r="B16" t="s">
        <v>235</v>
      </c>
      <c r="C16" t="s">
        <v>236</v>
      </c>
      <c r="D16" t="s">
        <v>100</v>
      </c>
      <c r="E16" t="s">
        <v>233</v>
      </c>
      <c r="G16" t="s">
        <v>237</v>
      </c>
      <c r="H16" s="77">
        <v>1.73</v>
      </c>
      <c r="I16" t="s">
        <v>102</v>
      </c>
      <c r="J16" s="78">
        <v>1.7500000000000002E-2</v>
      </c>
      <c r="K16" s="78">
        <v>-2.5100000000000001E-2</v>
      </c>
      <c r="L16" s="77">
        <v>70000</v>
      </c>
      <c r="M16" s="77">
        <v>112.74</v>
      </c>
      <c r="N16" s="77">
        <v>0</v>
      </c>
      <c r="O16" s="77">
        <v>78.918000000000006</v>
      </c>
      <c r="P16" s="78">
        <v>0</v>
      </c>
      <c r="Q16" s="78">
        <v>1.2999999999999999E-3</v>
      </c>
      <c r="R16" s="78">
        <v>1E-4</v>
      </c>
    </row>
    <row r="17" spans="2:18">
      <c r="B17" s="79" t="s">
        <v>238</v>
      </c>
      <c r="C17" s="16"/>
      <c r="D17" s="16"/>
      <c r="H17" s="81">
        <v>1.08</v>
      </c>
      <c r="K17" s="80">
        <v>2.0000000000000001E-4</v>
      </c>
      <c r="L17" s="81">
        <v>58611754</v>
      </c>
      <c r="N17" s="81">
        <v>0</v>
      </c>
      <c r="O17" s="81">
        <v>59313.349584000003</v>
      </c>
      <c r="Q17" s="80">
        <v>0.98929999999999996</v>
      </c>
      <c r="R17" s="80">
        <v>0.1081</v>
      </c>
    </row>
    <row r="18" spans="2:18">
      <c r="B18" s="79" t="s">
        <v>239</v>
      </c>
      <c r="C18" s="16"/>
      <c r="D18" s="16"/>
      <c r="H18" s="81">
        <v>0.56999999999999995</v>
      </c>
      <c r="K18" s="80">
        <v>2.9999999999999997E-4</v>
      </c>
      <c r="L18" s="81">
        <v>19693612</v>
      </c>
      <c r="N18" s="81">
        <v>0</v>
      </c>
      <c r="O18" s="81">
        <v>19691.2422802</v>
      </c>
      <c r="Q18" s="80">
        <v>0.32840000000000003</v>
      </c>
      <c r="R18" s="80">
        <v>3.5900000000000001E-2</v>
      </c>
    </row>
    <row r="19" spans="2:18">
      <c r="B19" t="s">
        <v>240</v>
      </c>
      <c r="C19" t="s">
        <v>241</v>
      </c>
      <c r="D19" t="s">
        <v>100</v>
      </c>
      <c r="E19" t="s">
        <v>233</v>
      </c>
      <c r="G19" t="s">
        <v>242</v>
      </c>
      <c r="H19" s="77">
        <v>0.84</v>
      </c>
      <c r="I19" t="s">
        <v>102</v>
      </c>
      <c r="J19" s="78">
        <v>0</v>
      </c>
      <c r="K19" s="78">
        <v>1E-4</v>
      </c>
      <c r="L19" s="77">
        <v>1580000</v>
      </c>
      <c r="M19" s="77">
        <v>99.99</v>
      </c>
      <c r="N19" s="77">
        <v>0</v>
      </c>
      <c r="O19" s="77">
        <v>1579.8420000000001</v>
      </c>
      <c r="P19" s="78">
        <v>1E-4</v>
      </c>
      <c r="Q19" s="78">
        <v>2.63E-2</v>
      </c>
      <c r="R19" s="78">
        <v>2.8999999999999998E-3</v>
      </c>
    </row>
    <row r="20" spans="2:18">
      <c r="B20" t="s">
        <v>243</v>
      </c>
      <c r="C20" t="s">
        <v>244</v>
      </c>
      <c r="D20" t="s">
        <v>100</v>
      </c>
      <c r="E20" t="s">
        <v>233</v>
      </c>
      <c r="G20" t="s">
        <v>245</v>
      </c>
      <c r="H20" s="77">
        <v>0.93</v>
      </c>
      <c r="I20" t="s">
        <v>102</v>
      </c>
      <c r="J20" s="78">
        <v>0</v>
      </c>
      <c r="K20" s="78">
        <v>1E-4</v>
      </c>
      <c r="L20" s="77">
        <v>1000000</v>
      </c>
      <c r="M20" s="77">
        <v>99.99</v>
      </c>
      <c r="N20" s="77">
        <v>0</v>
      </c>
      <c r="O20" s="77">
        <v>999.9</v>
      </c>
      <c r="P20" s="78">
        <v>1E-4</v>
      </c>
      <c r="Q20" s="78">
        <v>1.67E-2</v>
      </c>
      <c r="R20" s="78">
        <v>1.8E-3</v>
      </c>
    </row>
    <row r="21" spans="2:18">
      <c r="B21" t="s">
        <v>246</v>
      </c>
      <c r="C21" t="s">
        <v>247</v>
      </c>
      <c r="D21" t="s">
        <v>100</v>
      </c>
      <c r="E21" t="s">
        <v>233</v>
      </c>
      <c r="G21" t="s">
        <v>248</v>
      </c>
      <c r="H21" s="77">
        <v>0.17</v>
      </c>
      <c r="I21" t="s">
        <v>102</v>
      </c>
      <c r="J21" s="78">
        <v>0</v>
      </c>
      <c r="K21" s="78">
        <v>0</v>
      </c>
      <c r="L21" s="77">
        <v>280000</v>
      </c>
      <c r="M21" s="77">
        <v>100</v>
      </c>
      <c r="N21" s="77">
        <v>0</v>
      </c>
      <c r="O21" s="77">
        <v>280</v>
      </c>
      <c r="P21" s="78">
        <v>0</v>
      </c>
      <c r="Q21" s="78">
        <v>4.7000000000000002E-3</v>
      </c>
      <c r="R21" s="78">
        <v>5.0000000000000001E-4</v>
      </c>
    </row>
    <row r="22" spans="2:18">
      <c r="B22" t="s">
        <v>249</v>
      </c>
      <c r="C22" t="s">
        <v>250</v>
      </c>
      <c r="D22" t="s">
        <v>100</v>
      </c>
      <c r="E22" t="s">
        <v>233</v>
      </c>
      <c r="G22" t="s">
        <v>251</v>
      </c>
      <c r="H22" s="77">
        <v>0.51</v>
      </c>
      <c r="I22" t="s">
        <v>102</v>
      </c>
      <c r="J22" s="78">
        <v>0</v>
      </c>
      <c r="K22" s="78">
        <v>0</v>
      </c>
      <c r="L22" s="77">
        <v>1350000</v>
      </c>
      <c r="M22" s="77">
        <v>100</v>
      </c>
      <c r="N22" s="77">
        <v>0</v>
      </c>
      <c r="O22" s="77">
        <v>1350</v>
      </c>
      <c r="P22" s="78">
        <v>2.0000000000000001E-4</v>
      </c>
      <c r="Q22" s="78">
        <v>2.2499999999999999E-2</v>
      </c>
      <c r="R22" s="78">
        <v>2.5000000000000001E-3</v>
      </c>
    </row>
    <row r="23" spans="2:18">
      <c r="B23" t="s">
        <v>252</v>
      </c>
      <c r="C23" t="s">
        <v>253</v>
      </c>
      <c r="D23" t="s">
        <v>100</v>
      </c>
      <c r="E23" t="s">
        <v>233</v>
      </c>
      <c r="G23" t="s">
        <v>254</v>
      </c>
      <c r="H23" s="77">
        <v>0.26</v>
      </c>
      <c r="I23" t="s">
        <v>102</v>
      </c>
      <c r="J23" s="78">
        <v>0</v>
      </c>
      <c r="K23" s="78">
        <v>8.0000000000000004E-4</v>
      </c>
      <c r="L23" s="77">
        <v>4580000</v>
      </c>
      <c r="M23" s="77">
        <v>99.98</v>
      </c>
      <c r="N23" s="77">
        <v>0</v>
      </c>
      <c r="O23" s="77">
        <v>4579.0839999999998</v>
      </c>
      <c r="P23" s="78">
        <v>5.0000000000000001E-4</v>
      </c>
      <c r="Q23" s="78">
        <v>7.6399999999999996E-2</v>
      </c>
      <c r="R23" s="78">
        <v>8.3000000000000001E-3</v>
      </c>
    </row>
    <row r="24" spans="2:18">
      <c r="B24" t="s">
        <v>255</v>
      </c>
      <c r="C24" t="s">
        <v>256</v>
      </c>
      <c r="D24" t="s">
        <v>100</v>
      </c>
      <c r="E24" t="s">
        <v>233</v>
      </c>
      <c r="G24" t="s">
        <v>257</v>
      </c>
      <c r="H24" s="77">
        <v>0.34</v>
      </c>
      <c r="I24" t="s">
        <v>102</v>
      </c>
      <c r="J24" s="78">
        <v>0</v>
      </c>
      <c r="K24" s="78">
        <v>5.9999999999999995E-4</v>
      </c>
      <c r="L24" s="77">
        <v>1053586</v>
      </c>
      <c r="M24" s="77">
        <v>99.98</v>
      </c>
      <c r="N24" s="77">
        <v>0</v>
      </c>
      <c r="O24" s="77">
        <v>1053.3752827999999</v>
      </c>
      <c r="P24" s="78">
        <v>1E-4</v>
      </c>
      <c r="Q24" s="78">
        <v>1.7600000000000001E-2</v>
      </c>
      <c r="R24" s="78">
        <v>1.9E-3</v>
      </c>
    </row>
    <row r="25" spans="2:18">
      <c r="B25" t="s">
        <v>258</v>
      </c>
      <c r="C25" t="s">
        <v>259</v>
      </c>
      <c r="D25" t="s">
        <v>100</v>
      </c>
      <c r="E25" t="s">
        <v>233</v>
      </c>
      <c r="G25" t="s">
        <v>260</v>
      </c>
      <c r="H25" s="77">
        <v>0.59</v>
      </c>
      <c r="I25" t="s">
        <v>102</v>
      </c>
      <c r="J25" s="78">
        <v>0</v>
      </c>
      <c r="K25" s="78">
        <v>2.0000000000000001E-4</v>
      </c>
      <c r="L25" s="77">
        <v>510026</v>
      </c>
      <c r="M25" s="77">
        <v>99.99</v>
      </c>
      <c r="N25" s="77">
        <v>0</v>
      </c>
      <c r="O25" s="77">
        <v>509.97499740000001</v>
      </c>
      <c r="P25" s="78">
        <v>1E-4</v>
      </c>
      <c r="Q25" s="78">
        <v>8.5000000000000006E-3</v>
      </c>
      <c r="R25" s="78">
        <v>8.9999999999999998E-4</v>
      </c>
    </row>
    <row r="26" spans="2:18">
      <c r="B26" t="s">
        <v>261</v>
      </c>
      <c r="C26" t="s">
        <v>262</v>
      </c>
      <c r="D26" t="s">
        <v>100</v>
      </c>
      <c r="E26" t="s">
        <v>233</v>
      </c>
      <c r="G26" t="s">
        <v>263</v>
      </c>
      <c r="H26" s="77">
        <v>0.68</v>
      </c>
      <c r="I26" t="s">
        <v>102</v>
      </c>
      <c r="J26" s="78">
        <v>0</v>
      </c>
      <c r="K26" s="78">
        <v>1E-4</v>
      </c>
      <c r="L26" s="77">
        <v>9340000</v>
      </c>
      <c r="M26" s="77">
        <v>99.99</v>
      </c>
      <c r="N26" s="77">
        <v>0</v>
      </c>
      <c r="O26" s="77">
        <v>9339.0660000000007</v>
      </c>
      <c r="P26" s="78">
        <v>1E-3</v>
      </c>
      <c r="Q26" s="78">
        <v>0.15579999999999999</v>
      </c>
      <c r="R26" s="78">
        <v>1.7000000000000001E-2</v>
      </c>
    </row>
    <row r="27" spans="2:18">
      <c r="B27" s="79" t="s">
        <v>264</v>
      </c>
      <c r="C27" s="16"/>
      <c r="D27" s="16"/>
      <c r="H27" s="81">
        <v>1.34</v>
      </c>
      <c r="K27" s="80">
        <v>2.0000000000000001E-4</v>
      </c>
      <c r="L27" s="81">
        <v>38918142</v>
      </c>
      <c r="N27" s="81">
        <v>0</v>
      </c>
      <c r="O27" s="81">
        <v>39622.107303800003</v>
      </c>
      <c r="Q27" s="80">
        <v>0.66080000000000005</v>
      </c>
      <c r="R27" s="80">
        <v>7.22E-2</v>
      </c>
    </row>
    <row r="28" spans="2:18">
      <c r="B28" t="s">
        <v>265</v>
      </c>
      <c r="C28" t="s">
        <v>266</v>
      </c>
      <c r="D28" t="s">
        <v>100</v>
      </c>
      <c r="E28" t="s">
        <v>233</v>
      </c>
      <c r="G28" t="s">
        <v>267</v>
      </c>
      <c r="H28" s="77">
        <v>0.57999999999999996</v>
      </c>
      <c r="I28" t="s">
        <v>102</v>
      </c>
      <c r="J28" s="78">
        <v>7.4999999999999997E-3</v>
      </c>
      <c r="K28" s="78">
        <v>-2.9999999999999997E-4</v>
      </c>
      <c r="L28" s="77">
        <v>2750000</v>
      </c>
      <c r="M28" s="77">
        <v>100.77</v>
      </c>
      <c r="N28" s="77">
        <v>0</v>
      </c>
      <c r="O28" s="77">
        <v>2771.1750000000002</v>
      </c>
      <c r="P28" s="78">
        <v>2.0000000000000001E-4</v>
      </c>
      <c r="Q28" s="78">
        <v>4.6199999999999998E-2</v>
      </c>
      <c r="R28" s="78">
        <v>5.0000000000000001E-3</v>
      </c>
    </row>
    <row r="29" spans="2:18">
      <c r="B29" t="s">
        <v>268</v>
      </c>
      <c r="C29" t="s">
        <v>269</v>
      </c>
      <c r="D29" t="s">
        <v>100</v>
      </c>
      <c r="E29" t="s">
        <v>233</v>
      </c>
      <c r="G29" t="s">
        <v>260</v>
      </c>
      <c r="H29" s="77">
        <v>0.92</v>
      </c>
      <c r="I29" t="s">
        <v>102</v>
      </c>
      <c r="J29" s="78">
        <v>1.2500000000000001E-2</v>
      </c>
      <c r="K29" s="78">
        <v>4.0000000000000002E-4</v>
      </c>
      <c r="L29" s="77">
        <v>7450000</v>
      </c>
      <c r="M29" s="77">
        <v>101.21</v>
      </c>
      <c r="N29" s="77">
        <v>0</v>
      </c>
      <c r="O29" s="77">
        <v>7540.1450000000004</v>
      </c>
      <c r="P29" s="78">
        <v>5.0000000000000001E-4</v>
      </c>
      <c r="Q29" s="78">
        <v>0.1258</v>
      </c>
      <c r="R29" s="78">
        <v>1.37E-2</v>
      </c>
    </row>
    <row r="30" spans="2:18">
      <c r="B30" t="s">
        <v>270</v>
      </c>
      <c r="C30" t="s">
        <v>271</v>
      </c>
      <c r="D30" t="s">
        <v>100</v>
      </c>
      <c r="E30" t="s">
        <v>233</v>
      </c>
      <c r="G30" t="s">
        <v>272</v>
      </c>
      <c r="H30" s="77">
        <v>1.9</v>
      </c>
      <c r="I30" t="s">
        <v>102</v>
      </c>
      <c r="J30" s="78">
        <v>1.4999999999999999E-2</v>
      </c>
      <c r="K30" s="78">
        <v>5.9999999999999995E-4</v>
      </c>
      <c r="L30" s="77">
        <v>2453142</v>
      </c>
      <c r="M30" s="77">
        <v>102.89</v>
      </c>
      <c r="N30" s="77">
        <v>0</v>
      </c>
      <c r="O30" s="77">
        <v>2524.0378037999999</v>
      </c>
      <c r="P30" s="78">
        <v>1E-4</v>
      </c>
      <c r="Q30" s="78">
        <v>4.2099999999999999E-2</v>
      </c>
      <c r="R30" s="78">
        <v>4.5999999999999999E-3</v>
      </c>
    </row>
    <row r="31" spans="2:18">
      <c r="B31" t="s">
        <v>273</v>
      </c>
      <c r="C31" t="s">
        <v>274</v>
      </c>
      <c r="D31" t="s">
        <v>100</v>
      </c>
      <c r="E31" t="s">
        <v>233</v>
      </c>
      <c r="G31" t="s">
        <v>275</v>
      </c>
      <c r="H31" s="77">
        <v>0.08</v>
      </c>
      <c r="I31" t="s">
        <v>102</v>
      </c>
      <c r="J31" s="78">
        <v>5.5E-2</v>
      </c>
      <c r="K31" s="78">
        <v>1.1000000000000001E-3</v>
      </c>
      <c r="L31" s="77">
        <v>540000</v>
      </c>
      <c r="M31" s="77">
        <v>105.49</v>
      </c>
      <c r="N31" s="77">
        <v>0</v>
      </c>
      <c r="O31" s="77">
        <v>569.64599999999996</v>
      </c>
      <c r="P31" s="78">
        <v>0</v>
      </c>
      <c r="Q31" s="78">
        <v>9.4999999999999998E-3</v>
      </c>
      <c r="R31" s="78">
        <v>1E-3</v>
      </c>
    </row>
    <row r="32" spans="2:18">
      <c r="B32" t="s">
        <v>276</v>
      </c>
      <c r="C32" t="s">
        <v>277</v>
      </c>
      <c r="D32" t="s">
        <v>100</v>
      </c>
      <c r="E32" t="s">
        <v>233</v>
      </c>
      <c r="G32" t="s">
        <v>278</v>
      </c>
      <c r="H32" s="77">
        <v>1.21</v>
      </c>
      <c r="I32" t="s">
        <v>102</v>
      </c>
      <c r="J32" s="78">
        <v>4.2500000000000003E-2</v>
      </c>
      <c r="K32" s="78">
        <v>1E-4</v>
      </c>
      <c r="L32" s="77">
        <v>4865000</v>
      </c>
      <c r="M32" s="77">
        <v>108.49</v>
      </c>
      <c r="N32" s="77">
        <v>0</v>
      </c>
      <c r="O32" s="77">
        <v>5278.0384999999997</v>
      </c>
      <c r="P32" s="78">
        <v>2.9999999999999997E-4</v>
      </c>
      <c r="Q32" s="78">
        <v>8.7999999999999995E-2</v>
      </c>
      <c r="R32" s="78">
        <v>9.5999999999999992E-3</v>
      </c>
    </row>
    <row r="33" spans="2:18">
      <c r="B33" t="s">
        <v>279</v>
      </c>
      <c r="C33" t="s">
        <v>280</v>
      </c>
      <c r="D33" t="s">
        <v>100</v>
      </c>
      <c r="E33" t="s">
        <v>233</v>
      </c>
      <c r="G33" t="s">
        <v>281</v>
      </c>
      <c r="H33" s="77">
        <v>2.15</v>
      </c>
      <c r="I33" t="s">
        <v>102</v>
      </c>
      <c r="J33" s="78">
        <v>3.7499999999999999E-2</v>
      </c>
      <c r="K33" s="78">
        <v>5.9999999999999995E-4</v>
      </c>
      <c r="L33" s="77">
        <v>210000</v>
      </c>
      <c r="M33" s="77">
        <v>111.1</v>
      </c>
      <c r="N33" s="77">
        <v>0</v>
      </c>
      <c r="O33" s="77">
        <v>233.31</v>
      </c>
      <c r="P33" s="78">
        <v>0</v>
      </c>
      <c r="Q33" s="78">
        <v>3.8999999999999998E-3</v>
      </c>
      <c r="R33" s="78">
        <v>4.0000000000000002E-4</v>
      </c>
    </row>
    <row r="34" spans="2:18">
      <c r="B34" t="s">
        <v>282</v>
      </c>
      <c r="C34" t="s">
        <v>283</v>
      </c>
      <c r="D34" t="s">
        <v>100</v>
      </c>
      <c r="E34" t="s">
        <v>233</v>
      </c>
      <c r="G34" t="s">
        <v>284</v>
      </c>
      <c r="H34" s="77">
        <v>1.58</v>
      </c>
      <c r="I34" t="s">
        <v>102</v>
      </c>
      <c r="J34" s="78">
        <v>1.5E-3</v>
      </c>
      <c r="K34" s="78">
        <v>2.0000000000000001E-4</v>
      </c>
      <c r="L34" s="77">
        <v>20650000</v>
      </c>
      <c r="M34" s="77">
        <v>100.27</v>
      </c>
      <c r="N34" s="77">
        <v>0</v>
      </c>
      <c r="O34" s="77">
        <v>20705.755000000001</v>
      </c>
      <c r="P34" s="78">
        <v>1E-3</v>
      </c>
      <c r="Q34" s="78">
        <v>0.3453</v>
      </c>
      <c r="R34" s="78">
        <v>3.7699999999999997E-2</v>
      </c>
    </row>
    <row r="35" spans="2:18">
      <c r="B35" s="79" t="s">
        <v>285</v>
      </c>
      <c r="C35" s="16"/>
      <c r="D35" s="16"/>
      <c r="H35" s="81">
        <v>0</v>
      </c>
      <c r="K35" s="80">
        <v>0</v>
      </c>
      <c r="L35" s="81">
        <v>0</v>
      </c>
      <c r="N35" s="81">
        <v>0</v>
      </c>
      <c r="O35" s="81">
        <v>0</v>
      </c>
      <c r="Q35" s="80">
        <v>0</v>
      </c>
      <c r="R35" s="80">
        <v>0</v>
      </c>
    </row>
    <row r="36" spans="2:18">
      <c r="B36" t="s">
        <v>208</v>
      </c>
      <c r="C36" t="s">
        <v>208</v>
      </c>
      <c r="D36" s="16"/>
      <c r="E36" t="s">
        <v>208</v>
      </c>
      <c r="H36" s="77">
        <v>0</v>
      </c>
      <c r="I36" t="s">
        <v>208</v>
      </c>
      <c r="J36" s="78">
        <v>0</v>
      </c>
      <c r="K36" s="78">
        <v>0</v>
      </c>
      <c r="L36" s="77">
        <v>0</v>
      </c>
      <c r="M36" s="77">
        <v>0</v>
      </c>
      <c r="O36" s="77">
        <v>0</v>
      </c>
      <c r="P36" s="78">
        <v>0</v>
      </c>
      <c r="Q36" s="78">
        <v>0</v>
      </c>
      <c r="R36" s="78">
        <v>0</v>
      </c>
    </row>
    <row r="37" spans="2:18">
      <c r="B37" s="79" t="s">
        <v>286</v>
      </c>
      <c r="C37" s="16"/>
      <c r="D37" s="16"/>
      <c r="H37" s="81">
        <v>0</v>
      </c>
      <c r="K37" s="80">
        <v>0</v>
      </c>
      <c r="L37" s="81">
        <v>0</v>
      </c>
      <c r="N37" s="81">
        <v>0</v>
      </c>
      <c r="O37" s="81">
        <v>0</v>
      </c>
      <c r="Q37" s="80">
        <v>0</v>
      </c>
      <c r="R37" s="80">
        <v>0</v>
      </c>
    </row>
    <row r="38" spans="2:18">
      <c r="B38" t="s">
        <v>208</v>
      </c>
      <c r="C38" t="s">
        <v>208</v>
      </c>
      <c r="D38" s="16"/>
      <c r="E38" t="s">
        <v>208</v>
      </c>
      <c r="H38" s="77">
        <v>0</v>
      </c>
      <c r="I38" t="s">
        <v>208</v>
      </c>
      <c r="J38" s="78">
        <v>0</v>
      </c>
      <c r="K38" s="78">
        <v>0</v>
      </c>
      <c r="L38" s="77">
        <v>0</v>
      </c>
      <c r="M38" s="77">
        <v>0</v>
      </c>
      <c r="O38" s="77">
        <v>0</v>
      </c>
      <c r="P38" s="78">
        <v>0</v>
      </c>
      <c r="Q38" s="78">
        <v>0</v>
      </c>
      <c r="R38" s="78">
        <v>0</v>
      </c>
    </row>
    <row r="39" spans="2:18">
      <c r="B39" s="79" t="s">
        <v>226</v>
      </c>
      <c r="C39" s="16"/>
      <c r="D39" s="16"/>
      <c r="H39" s="81">
        <v>0</v>
      </c>
      <c r="K39" s="80">
        <v>0</v>
      </c>
      <c r="L39" s="81">
        <v>0</v>
      </c>
      <c r="N39" s="81">
        <v>0</v>
      </c>
      <c r="O39" s="81">
        <v>0</v>
      </c>
      <c r="Q39" s="80">
        <v>0</v>
      </c>
      <c r="R39" s="80">
        <v>0</v>
      </c>
    </row>
    <row r="40" spans="2:18">
      <c r="B40" s="79" t="s">
        <v>287</v>
      </c>
      <c r="C40" s="16"/>
      <c r="D40" s="16"/>
      <c r="H40" s="81">
        <v>0</v>
      </c>
      <c r="K40" s="80">
        <v>0</v>
      </c>
      <c r="L40" s="81">
        <v>0</v>
      </c>
      <c r="N40" s="81">
        <v>0</v>
      </c>
      <c r="O40" s="81">
        <v>0</v>
      </c>
      <c r="Q40" s="80">
        <v>0</v>
      </c>
      <c r="R40" s="80">
        <v>0</v>
      </c>
    </row>
    <row r="41" spans="2:18">
      <c r="B41" t="s">
        <v>208</v>
      </c>
      <c r="C41" t="s">
        <v>208</v>
      </c>
      <c r="D41" s="16"/>
      <c r="E41" t="s">
        <v>208</v>
      </c>
      <c r="H41" s="77">
        <v>0</v>
      </c>
      <c r="I41" t="s">
        <v>208</v>
      </c>
      <c r="J41" s="78">
        <v>0</v>
      </c>
      <c r="K41" s="78">
        <v>0</v>
      </c>
      <c r="L41" s="77">
        <v>0</v>
      </c>
      <c r="M41" s="77">
        <v>0</v>
      </c>
      <c r="O41" s="77">
        <v>0</v>
      </c>
      <c r="P41" s="78">
        <v>0</v>
      </c>
      <c r="Q41" s="78">
        <v>0</v>
      </c>
      <c r="R41" s="78">
        <v>0</v>
      </c>
    </row>
    <row r="42" spans="2:18">
      <c r="B42" s="79" t="s">
        <v>288</v>
      </c>
      <c r="C42" s="16"/>
      <c r="D42" s="16"/>
      <c r="H42" s="81">
        <v>0</v>
      </c>
      <c r="K42" s="80">
        <v>0</v>
      </c>
      <c r="L42" s="81">
        <v>0</v>
      </c>
      <c r="N42" s="81">
        <v>0</v>
      </c>
      <c r="O42" s="81">
        <v>0</v>
      </c>
      <c r="Q42" s="80">
        <v>0</v>
      </c>
      <c r="R42" s="80">
        <v>0</v>
      </c>
    </row>
    <row r="43" spans="2:18">
      <c r="B43" t="s">
        <v>208</v>
      </c>
      <c r="C43" t="s">
        <v>208</v>
      </c>
      <c r="D43" s="16"/>
      <c r="E43" t="s">
        <v>208</v>
      </c>
      <c r="H43" s="77">
        <v>0</v>
      </c>
      <c r="I43" t="s">
        <v>208</v>
      </c>
      <c r="J43" s="78">
        <v>0</v>
      </c>
      <c r="K43" s="78">
        <v>0</v>
      </c>
      <c r="L43" s="77">
        <v>0</v>
      </c>
      <c r="M43" s="77">
        <v>0</v>
      </c>
      <c r="O43" s="77">
        <v>0</v>
      </c>
      <c r="P43" s="78">
        <v>0</v>
      </c>
      <c r="Q43" s="78">
        <v>0</v>
      </c>
      <c r="R43" s="78">
        <v>0</v>
      </c>
    </row>
    <row r="44" spans="2:18">
      <c r="B44" t="s">
        <v>289</v>
      </c>
      <c r="C44" s="16"/>
      <c r="D44" s="16"/>
    </row>
    <row r="45" spans="2:18">
      <c r="B45" t="s">
        <v>290</v>
      </c>
      <c r="C45" s="16"/>
      <c r="D45" s="16"/>
    </row>
    <row r="46" spans="2:18">
      <c r="B46" t="s">
        <v>291</v>
      </c>
      <c r="C46" s="16"/>
      <c r="D46" s="16"/>
    </row>
    <row r="47" spans="2:18">
      <c r="B47" t="s">
        <v>292</v>
      </c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</row>
    <row r="3" spans="2:23">
      <c r="B3" s="2" t="s">
        <v>2</v>
      </c>
      <c r="C3" t="s">
        <v>198</v>
      </c>
    </row>
    <row r="4" spans="2:23">
      <c r="B4" s="2" t="s">
        <v>3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201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1338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208</v>
      </c>
      <c r="C14" t="s">
        <v>208</v>
      </c>
      <c r="D14" t="s">
        <v>208</v>
      </c>
      <c r="E14" t="s">
        <v>208</v>
      </c>
      <c r="F14" s="15"/>
      <c r="G14" s="15"/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1339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208</v>
      </c>
      <c r="C16" t="s">
        <v>208</v>
      </c>
      <c r="D16" t="s">
        <v>208</v>
      </c>
      <c r="E16" t="s">
        <v>208</v>
      </c>
      <c r="F16" s="15"/>
      <c r="G16" s="15"/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294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208</v>
      </c>
      <c r="C18" t="s">
        <v>208</v>
      </c>
      <c r="D18" t="s">
        <v>208</v>
      </c>
      <c r="E18" t="s">
        <v>208</v>
      </c>
      <c r="F18" s="15"/>
      <c r="G18" s="15"/>
      <c r="H18" s="77">
        <v>0</v>
      </c>
      <c r="I18" t="s">
        <v>208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829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208</v>
      </c>
      <c r="C20" t="s">
        <v>208</v>
      </c>
      <c r="D20" t="s">
        <v>208</v>
      </c>
      <c r="E20" t="s">
        <v>208</v>
      </c>
      <c r="F20" s="15"/>
      <c r="G20" s="15"/>
      <c r="H20" s="77">
        <v>0</v>
      </c>
      <c r="I20" t="s">
        <v>208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226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295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296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228</v>
      </c>
      <c r="D26" s="16"/>
    </row>
    <row r="27" spans="2:23">
      <c r="B27" t="s">
        <v>289</v>
      </c>
      <c r="D27" s="16"/>
    </row>
    <row r="28" spans="2:23">
      <c r="B28" t="s">
        <v>290</v>
      </c>
      <c r="D28" s="16"/>
    </row>
    <row r="29" spans="2:23">
      <c r="B29" t="s">
        <v>291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</row>
    <row r="3" spans="2:68">
      <c r="B3" s="2" t="s">
        <v>2</v>
      </c>
      <c r="C3" t="s">
        <v>198</v>
      </c>
    </row>
    <row r="4" spans="2:68">
      <c r="B4" s="2" t="s">
        <v>3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201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293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208</v>
      </c>
      <c r="C14" t="s">
        <v>208</v>
      </c>
      <c r="D14" s="16"/>
      <c r="E14" s="16"/>
      <c r="F14" s="16"/>
      <c r="G14" t="s">
        <v>208</v>
      </c>
      <c r="H14" t="s">
        <v>208</v>
      </c>
      <c r="K14" s="77">
        <v>0</v>
      </c>
      <c r="L14" t="s">
        <v>208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238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208</v>
      </c>
      <c r="C16" t="s">
        <v>208</v>
      </c>
      <c r="D16" s="16"/>
      <c r="E16" s="16"/>
      <c r="F16" s="16"/>
      <c r="G16" t="s">
        <v>208</v>
      </c>
      <c r="H16" t="s">
        <v>208</v>
      </c>
      <c r="K16" s="77">
        <v>0</v>
      </c>
      <c r="L16" t="s">
        <v>208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294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208</v>
      </c>
      <c r="C18" t="s">
        <v>208</v>
      </c>
      <c r="D18" s="16"/>
      <c r="E18" s="16"/>
      <c r="F18" s="16"/>
      <c r="G18" t="s">
        <v>208</v>
      </c>
      <c r="H18" t="s">
        <v>208</v>
      </c>
      <c r="K18" s="77">
        <v>0</v>
      </c>
      <c r="L18" t="s">
        <v>208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226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295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208</v>
      </c>
      <c r="C21" t="s">
        <v>208</v>
      </c>
      <c r="D21" s="16"/>
      <c r="E21" s="16"/>
      <c r="F21" s="16"/>
      <c r="G21" t="s">
        <v>208</v>
      </c>
      <c r="H21" t="s">
        <v>208</v>
      </c>
      <c r="K21" s="77">
        <v>0</v>
      </c>
      <c r="L21" t="s">
        <v>208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296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208</v>
      </c>
      <c r="C23" t="s">
        <v>208</v>
      </c>
      <c r="D23" s="16"/>
      <c r="E23" s="16"/>
      <c r="F23" s="16"/>
      <c r="G23" t="s">
        <v>208</v>
      </c>
      <c r="H23" t="s">
        <v>208</v>
      </c>
      <c r="K23" s="77">
        <v>0</v>
      </c>
      <c r="L23" t="s">
        <v>208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228</v>
      </c>
      <c r="C24" s="16"/>
      <c r="D24" s="16"/>
      <c r="E24" s="16"/>
      <c r="F24" s="16"/>
      <c r="G24" s="16"/>
    </row>
    <row r="25" spans="2:21">
      <c r="B25" t="s">
        <v>289</v>
      </c>
      <c r="C25" s="16"/>
      <c r="D25" s="16"/>
      <c r="E25" s="16"/>
      <c r="F25" s="16"/>
      <c r="G25" s="16"/>
    </row>
    <row r="26" spans="2:21">
      <c r="B26" t="s">
        <v>290</v>
      </c>
      <c r="C26" s="16"/>
      <c r="D26" s="16"/>
      <c r="E26" s="16"/>
      <c r="F26" s="16"/>
      <c r="G26" s="16"/>
    </row>
    <row r="27" spans="2:21">
      <c r="B27" t="s">
        <v>291</v>
      </c>
      <c r="C27" s="16"/>
      <c r="D27" s="16"/>
      <c r="E27" s="16"/>
      <c r="F27" s="16"/>
      <c r="G27" s="16"/>
    </row>
    <row r="28" spans="2:21">
      <c r="B28" t="s">
        <v>292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797"/>
  <sheetViews>
    <sheetView rightToLeft="1" topLeftCell="A7" workbookViewId="0">
      <selection activeCell="D27" sqref="D27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</row>
    <row r="3" spans="2:66">
      <c r="B3" s="2" t="s">
        <v>2</v>
      </c>
      <c r="C3" t="s">
        <v>198</v>
      </c>
    </row>
    <row r="4" spans="2:66">
      <c r="B4" s="2" t="s">
        <v>3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2.06</v>
      </c>
      <c r="L11" s="7"/>
      <c r="M11" s="7"/>
      <c r="N11" s="76">
        <v>5.5999999999999999E-3</v>
      </c>
      <c r="O11" s="75">
        <f>O12+O179</f>
        <v>12088705.389999997</v>
      </c>
      <c r="P11" s="33"/>
      <c r="Q11" s="75">
        <v>38.837850000000003</v>
      </c>
      <c r="R11" s="75">
        <v>12824.044687005795</v>
      </c>
      <c r="S11" s="7"/>
      <c r="T11" s="76">
        <v>1</v>
      </c>
      <c r="U11" s="76">
        <v>2.3400000000000001E-2</v>
      </c>
      <c r="V11" s="35"/>
      <c r="BI11" s="16"/>
      <c r="BJ11" s="19"/>
      <c r="BK11" s="16"/>
      <c r="BN11" s="16"/>
    </row>
    <row r="12" spans="2:66">
      <c r="B12" s="79" t="s">
        <v>201</v>
      </c>
      <c r="C12" s="16"/>
      <c r="D12" s="16"/>
      <c r="E12" s="16"/>
      <c r="F12" s="16"/>
      <c r="K12" s="81">
        <v>1.88</v>
      </c>
      <c r="N12" s="80">
        <v>4.3E-3</v>
      </c>
      <c r="O12" s="81">
        <f>O13+O79+O165+O177</f>
        <v>11953705.389999997</v>
      </c>
      <c r="Q12" s="81">
        <v>38.837850000000003</v>
      </c>
      <c r="R12" s="81">
        <v>12379.771825554355</v>
      </c>
      <c r="T12" s="80">
        <v>0.96540000000000004</v>
      </c>
      <c r="U12" s="80">
        <v>2.2599999999999999E-2</v>
      </c>
    </row>
    <row r="13" spans="2:66">
      <c r="B13" s="79" t="s">
        <v>293</v>
      </c>
      <c r="C13" s="16"/>
      <c r="D13" s="16"/>
      <c r="E13" s="16"/>
      <c r="F13" s="16"/>
      <c r="K13" s="81">
        <v>1.98</v>
      </c>
      <c r="N13" s="80">
        <v>-1.0999999999999999E-2</v>
      </c>
      <c r="O13" s="81">
        <f>SUM(O14:O78)</f>
        <v>4728674.6099999985</v>
      </c>
      <c r="Q13" s="81">
        <v>8.7986400000000007</v>
      </c>
      <c r="R13" s="81">
        <v>5157.410070299984</v>
      </c>
      <c r="T13" s="80">
        <v>0.4022</v>
      </c>
      <c r="U13" s="80">
        <v>9.4000000000000004E-3</v>
      </c>
    </row>
    <row r="14" spans="2:66">
      <c r="B14" t="s">
        <v>297</v>
      </c>
      <c r="C14" t="s">
        <v>298</v>
      </c>
      <c r="D14" t="s">
        <v>100</v>
      </c>
      <c r="E14" t="s">
        <v>123</v>
      </c>
      <c r="F14" t="s">
        <v>299</v>
      </c>
      <c r="G14" t="s">
        <v>300</v>
      </c>
      <c r="H14" t="s">
        <v>206</v>
      </c>
      <c r="I14" t="s">
        <v>207</v>
      </c>
      <c r="J14" t="s">
        <v>301</v>
      </c>
      <c r="K14" s="77">
        <v>0.84</v>
      </c>
      <c r="L14" t="s">
        <v>102</v>
      </c>
      <c r="M14" s="78">
        <v>6.1999999999999998E-3</v>
      </c>
      <c r="N14" s="78">
        <v>-5.2999999999999999E-2</v>
      </c>
      <c r="O14" s="77">
        <v>628100</v>
      </c>
      <c r="P14" s="77">
        <v>105.3</v>
      </c>
      <c r="Q14" s="77">
        <v>0</v>
      </c>
      <c r="R14" s="77">
        <v>661.38930000000005</v>
      </c>
      <c r="S14" s="78">
        <v>1E-4</v>
      </c>
      <c r="T14" s="78">
        <v>5.16E-2</v>
      </c>
      <c r="U14" s="78">
        <v>1.1999999999999999E-3</v>
      </c>
    </row>
    <row r="15" spans="2:66">
      <c r="B15" t="s">
        <v>302</v>
      </c>
      <c r="C15" t="s">
        <v>303</v>
      </c>
      <c r="D15" t="s">
        <v>100</v>
      </c>
      <c r="E15" t="s">
        <v>123</v>
      </c>
      <c r="F15" t="s">
        <v>299</v>
      </c>
      <c r="G15" t="s">
        <v>300</v>
      </c>
      <c r="H15" t="s">
        <v>206</v>
      </c>
      <c r="I15" t="s">
        <v>207</v>
      </c>
      <c r="J15" t="s">
        <v>304</v>
      </c>
      <c r="K15" s="77">
        <v>4.71</v>
      </c>
      <c r="L15" t="s">
        <v>102</v>
      </c>
      <c r="M15" s="78">
        <v>5.0000000000000001E-4</v>
      </c>
      <c r="N15" s="78">
        <v>-1.2200000000000001E-2</v>
      </c>
      <c r="O15" s="77">
        <v>94001.919999999998</v>
      </c>
      <c r="P15" s="77">
        <v>108.06</v>
      </c>
      <c r="Q15" s="77">
        <v>0</v>
      </c>
      <c r="R15" s="77">
        <v>101.57847475200001</v>
      </c>
      <c r="S15" s="78">
        <v>1E-4</v>
      </c>
      <c r="T15" s="78">
        <v>7.9000000000000008E-3</v>
      </c>
      <c r="U15" s="78">
        <v>2.0000000000000001E-4</v>
      </c>
    </row>
    <row r="16" spans="2:66">
      <c r="B16" t="s">
        <v>305</v>
      </c>
      <c r="C16" t="s">
        <v>306</v>
      </c>
      <c r="D16" t="s">
        <v>100</v>
      </c>
      <c r="E16" t="s">
        <v>123</v>
      </c>
      <c r="F16" t="s">
        <v>307</v>
      </c>
      <c r="G16" t="s">
        <v>308</v>
      </c>
      <c r="H16" t="s">
        <v>206</v>
      </c>
      <c r="I16" t="s">
        <v>207</v>
      </c>
      <c r="J16" t="s">
        <v>309</v>
      </c>
      <c r="K16" s="77">
        <v>3.69</v>
      </c>
      <c r="L16" t="s">
        <v>102</v>
      </c>
      <c r="M16" s="78">
        <v>1E-3</v>
      </c>
      <c r="N16" s="78">
        <v>-1.5900000000000001E-2</v>
      </c>
      <c r="O16" s="77">
        <v>26000</v>
      </c>
      <c r="P16" s="77">
        <v>108.42</v>
      </c>
      <c r="Q16" s="77">
        <v>0</v>
      </c>
      <c r="R16" s="77">
        <v>28.1892</v>
      </c>
      <c r="S16" s="78">
        <v>0</v>
      </c>
      <c r="T16" s="78">
        <v>2.2000000000000001E-3</v>
      </c>
      <c r="U16" s="78">
        <v>1E-4</v>
      </c>
    </row>
    <row r="17" spans="2:21">
      <c r="B17" t="s">
        <v>310</v>
      </c>
      <c r="C17" t="s">
        <v>311</v>
      </c>
      <c r="D17" t="s">
        <v>100</v>
      </c>
      <c r="E17" t="s">
        <v>123</v>
      </c>
      <c r="F17" t="s">
        <v>312</v>
      </c>
      <c r="G17" t="s">
        <v>308</v>
      </c>
      <c r="H17" t="s">
        <v>313</v>
      </c>
      <c r="I17" t="s">
        <v>150</v>
      </c>
      <c r="J17" t="s">
        <v>314</v>
      </c>
      <c r="K17" s="77">
        <v>1.67</v>
      </c>
      <c r="L17" t="s">
        <v>102</v>
      </c>
      <c r="M17" s="78">
        <v>0.01</v>
      </c>
      <c r="N17" s="78">
        <v>-1.9599999999999999E-2</v>
      </c>
      <c r="O17" s="77">
        <v>293000</v>
      </c>
      <c r="P17" s="77">
        <v>107.74</v>
      </c>
      <c r="Q17" s="77">
        <v>0</v>
      </c>
      <c r="R17" s="77">
        <v>315.6782</v>
      </c>
      <c r="S17" s="78">
        <v>1E-4</v>
      </c>
      <c r="T17" s="78">
        <v>2.46E-2</v>
      </c>
      <c r="U17" s="78">
        <v>5.9999999999999995E-4</v>
      </c>
    </row>
    <row r="18" spans="2:21">
      <c r="B18" t="s">
        <v>315</v>
      </c>
      <c r="C18" t="s">
        <v>316</v>
      </c>
      <c r="D18" t="s">
        <v>100</v>
      </c>
      <c r="E18" t="s">
        <v>123</v>
      </c>
      <c r="F18" t="s">
        <v>318</v>
      </c>
      <c r="G18" t="s">
        <v>308</v>
      </c>
      <c r="H18" t="s">
        <v>313</v>
      </c>
      <c r="I18" t="s">
        <v>150</v>
      </c>
      <c r="J18" t="s">
        <v>319</v>
      </c>
      <c r="K18" s="77">
        <v>1.68</v>
      </c>
      <c r="L18" t="s">
        <v>102</v>
      </c>
      <c r="M18" s="78">
        <v>9.4999999999999998E-3</v>
      </c>
      <c r="N18" s="78">
        <v>-1.9199999999999998E-2</v>
      </c>
      <c r="O18" s="77">
        <v>344000.47</v>
      </c>
      <c r="P18" s="77">
        <v>109.06</v>
      </c>
      <c r="Q18" s="77">
        <v>0</v>
      </c>
      <c r="R18" s="77">
        <v>375.16691258200001</v>
      </c>
      <c r="S18" s="78">
        <v>5.0000000000000001E-4</v>
      </c>
      <c r="T18" s="78">
        <v>2.93E-2</v>
      </c>
      <c r="U18" s="78">
        <v>6.9999999999999999E-4</v>
      </c>
    </row>
    <row r="19" spans="2:21">
      <c r="B19" t="s">
        <v>320</v>
      </c>
      <c r="C19" t="s">
        <v>321</v>
      </c>
      <c r="D19" t="s">
        <v>100</v>
      </c>
      <c r="E19" t="s">
        <v>123</v>
      </c>
      <c r="F19" t="s">
        <v>318</v>
      </c>
      <c r="G19" t="s">
        <v>308</v>
      </c>
      <c r="H19" t="s">
        <v>313</v>
      </c>
      <c r="I19" t="s">
        <v>150</v>
      </c>
      <c r="J19" t="s">
        <v>322</v>
      </c>
      <c r="K19" s="77">
        <v>0.71</v>
      </c>
      <c r="L19" t="s">
        <v>102</v>
      </c>
      <c r="M19" s="78">
        <v>2.8E-3</v>
      </c>
      <c r="N19" s="78">
        <v>5.0000000000000001E-4</v>
      </c>
      <c r="O19" s="77">
        <v>59000</v>
      </c>
      <c r="P19" s="77">
        <v>103.89</v>
      </c>
      <c r="Q19" s="77">
        <v>0</v>
      </c>
      <c r="R19" s="77">
        <v>61.295099999999998</v>
      </c>
      <c r="S19" s="78">
        <v>1E-4</v>
      </c>
      <c r="T19" s="78">
        <v>4.7999999999999996E-3</v>
      </c>
      <c r="U19" s="78">
        <v>1E-4</v>
      </c>
    </row>
    <row r="20" spans="2:21">
      <c r="B20" t="s">
        <v>323</v>
      </c>
      <c r="C20" t="s">
        <v>324</v>
      </c>
      <c r="D20" t="s">
        <v>100</v>
      </c>
      <c r="E20" t="s">
        <v>123</v>
      </c>
      <c r="F20" t="s">
        <v>318</v>
      </c>
      <c r="G20" t="s">
        <v>308</v>
      </c>
      <c r="H20" t="s">
        <v>313</v>
      </c>
      <c r="I20" t="s">
        <v>150</v>
      </c>
      <c r="J20" t="s">
        <v>267</v>
      </c>
      <c r="K20" s="77">
        <v>2.23</v>
      </c>
      <c r="L20" t="s">
        <v>102</v>
      </c>
      <c r="M20" s="78">
        <v>0.01</v>
      </c>
      <c r="N20" s="78">
        <v>-1.83E-2</v>
      </c>
      <c r="O20" s="77">
        <v>85000</v>
      </c>
      <c r="P20" s="77">
        <v>110.02</v>
      </c>
      <c r="Q20" s="77">
        <v>0</v>
      </c>
      <c r="R20" s="77">
        <v>93.516999999999996</v>
      </c>
      <c r="S20" s="78">
        <v>2.0000000000000001E-4</v>
      </c>
      <c r="T20" s="78">
        <v>7.3000000000000001E-3</v>
      </c>
      <c r="U20" s="78">
        <v>2.0000000000000001E-4</v>
      </c>
    </row>
    <row r="21" spans="2:21">
      <c r="B21" t="s">
        <v>325</v>
      </c>
      <c r="C21" t="s">
        <v>326</v>
      </c>
      <c r="D21" t="s">
        <v>100</v>
      </c>
      <c r="E21" t="s">
        <v>123</v>
      </c>
      <c r="F21" t="s">
        <v>318</v>
      </c>
      <c r="G21" t="s">
        <v>308</v>
      </c>
      <c r="H21" t="s">
        <v>206</v>
      </c>
      <c r="I21" t="s">
        <v>207</v>
      </c>
      <c r="J21" t="s">
        <v>327</v>
      </c>
      <c r="K21" s="77">
        <v>2.72</v>
      </c>
      <c r="L21" t="s">
        <v>102</v>
      </c>
      <c r="M21" s="78">
        <v>8.6E-3</v>
      </c>
      <c r="N21" s="78">
        <v>-1.7500000000000002E-2</v>
      </c>
      <c r="O21" s="77">
        <v>85000</v>
      </c>
      <c r="P21" s="77">
        <v>111.32</v>
      </c>
      <c r="Q21" s="77">
        <v>0</v>
      </c>
      <c r="R21" s="77">
        <v>94.622</v>
      </c>
      <c r="S21" s="78">
        <v>0</v>
      </c>
      <c r="T21" s="78">
        <v>7.4000000000000003E-3</v>
      </c>
      <c r="U21" s="78">
        <v>2.0000000000000001E-4</v>
      </c>
    </row>
    <row r="22" spans="2:21">
      <c r="B22" t="s">
        <v>328</v>
      </c>
      <c r="C22" t="s">
        <v>329</v>
      </c>
      <c r="D22" t="s">
        <v>100</v>
      </c>
      <c r="E22" t="s">
        <v>123</v>
      </c>
      <c r="F22" t="s">
        <v>318</v>
      </c>
      <c r="G22" t="s">
        <v>308</v>
      </c>
      <c r="H22" t="s">
        <v>206</v>
      </c>
      <c r="I22" t="s">
        <v>207</v>
      </c>
      <c r="J22" t="s">
        <v>330</v>
      </c>
      <c r="K22" s="77">
        <v>1.83</v>
      </c>
      <c r="L22" t="s">
        <v>102</v>
      </c>
      <c r="M22" s="78">
        <v>1E-3</v>
      </c>
      <c r="N22" s="78">
        <v>-1.77E-2</v>
      </c>
      <c r="O22" s="77">
        <v>1018483</v>
      </c>
      <c r="P22" s="77">
        <v>105.37</v>
      </c>
      <c r="Q22" s="77">
        <v>0</v>
      </c>
      <c r="R22" s="77">
        <v>1073.1755370999999</v>
      </c>
      <c r="S22" s="78">
        <v>4.0000000000000002E-4</v>
      </c>
      <c r="T22" s="78">
        <v>8.3699999999999997E-2</v>
      </c>
      <c r="U22" s="78">
        <v>2E-3</v>
      </c>
    </row>
    <row r="23" spans="2:21">
      <c r="B23" t="s">
        <v>331</v>
      </c>
      <c r="C23" t="s">
        <v>332</v>
      </c>
      <c r="D23" t="s">
        <v>100</v>
      </c>
      <c r="E23" t="s">
        <v>123</v>
      </c>
      <c r="F23" t="s">
        <v>318</v>
      </c>
      <c r="G23" t="s">
        <v>308</v>
      </c>
      <c r="H23" t="s">
        <v>206</v>
      </c>
      <c r="I23" t="s">
        <v>207</v>
      </c>
      <c r="J23" t="s">
        <v>278</v>
      </c>
      <c r="K23" s="77">
        <v>0.73</v>
      </c>
      <c r="L23" t="s">
        <v>102</v>
      </c>
      <c r="M23" s="78">
        <v>9.9000000000000008E-3</v>
      </c>
      <c r="N23" s="78">
        <v>-1.5699999999999999E-2</v>
      </c>
      <c r="O23" s="77">
        <v>257000</v>
      </c>
      <c r="P23" s="77">
        <v>105.56</v>
      </c>
      <c r="Q23" s="77">
        <v>0</v>
      </c>
      <c r="R23" s="77">
        <v>271.28919999999999</v>
      </c>
      <c r="S23" s="78">
        <v>1E-4</v>
      </c>
      <c r="T23" s="78">
        <v>2.12E-2</v>
      </c>
      <c r="U23" s="78">
        <v>5.0000000000000001E-4</v>
      </c>
    </row>
    <row r="24" spans="2:21">
      <c r="B24" t="s">
        <v>333</v>
      </c>
      <c r="C24" t="s">
        <v>334</v>
      </c>
      <c r="D24" t="s">
        <v>100</v>
      </c>
      <c r="E24" t="s">
        <v>123</v>
      </c>
      <c r="F24" t="s">
        <v>335</v>
      </c>
      <c r="G24" t="s">
        <v>308</v>
      </c>
      <c r="H24" t="s">
        <v>206</v>
      </c>
      <c r="I24" t="s">
        <v>207</v>
      </c>
      <c r="J24" t="s">
        <v>336</v>
      </c>
      <c r="K24" s="77">
        <v>1.05</v>
      </c>
      <c r="L24" t="s">
        <v>102</v>
      </c>
      <c r="M24" s="78">
        <v>3.5499999999999997E-2</v>
      </c>
      <c r="N24" s="78">
        <v>0.1074</v>
      </c>
      <c r="O24" s="77">
        <v>7666.79</v>
      </c>
      <c r="P24" s="77">
        <v>119.12</v>
      </c>
      <c r="Q24" s="77">
        <v>0</v>
      </c>
      <c r="R24" s="77">
        <v>9.1326802479999998</v>
      </c>
      <c r="S24" s="78">
        <v>1E-4</v>
      </c>
      <c r="T24" s="78">
        <v>6.9999999999999999E-4</v>
      </c>
      <c r="U24" s="78">
        <v>0</v>
      </c>
    </row>
    <row r="25" spans="2:21">
      <c r="B25" t="s">
        <v>337</v>
      </c>
      <c r="C25" t="s">
        <v>338</v>
      </c>
      <c r="D25" t="s">
        <v>100</v>
      </c>
      <c r="E25" t="s">
        <v>123</v>
      </c>
      <c r="F25" t="s">
        <v>339</v>
      </c>
      <c r="G25" t="s">
        <v>308</v>
      </c>
      <c r="H25" t="s">
        <v>206</v>
      </c>
      <c r="I25" t="s">
        <v>207</v>
      </c>
      <c r="J25" t="s">
        <v>237</v>
      </c>
      <c r="K25" s="77">
        <v>0.73</v>
      </c>
      <c r="L25" t="s">
        <v>102</v>
      </c>
      <c r="M25" s="78">
        <v>7.0000000000000001E-3</v>
      </c>
      <c r="N25" s="78">
        <v>-8.6999999999999994E-3</v>
      </c>
      <c r="O25" s="77">
        <v>78000.73</v>
      </c>
      <c r="P25" s="77">
        <v>105.82</v>
      </c>
      <c r="Q25" s="77">
        <v>0</v>
      </c>
      <c r="R25" s="77">
        <v>82.540372485999995</v>
      </c>
      <c r="S25" s="78">
        <v>1E-4</v>
      </c>
      <c r="T25" s="78">
        <v>6.4000000000000003E-3</v>
      </c>
      <c r="U25" s="78">
        <v>2.0000000000000001E-4</v>
      </c>
    </row>
    <row r="26" spans="2:21">
      <c r="B26" t="s">
        <v>340</v>
      </c>
      <c r="C26" t="s">
        <v>341</v>
      </c>
      <c r="D26" t="s">
        <v>100</v>
      </c>
      <c r="E26" t="s">
        <v>123</v>
      </c>
      <c r="F26" t="s">
        <v>339</v>
      </c>
      <c r="G26" t="s">
        <v>308</v>
      </c>
      <c r="H26" t="s">
        <v>206</v>
      </c>
      <c r="I26" t="s">
        <v>207</v>
      </c>
      <c r="J26" t="s">
        <v>342</v>
      </c>
      <c r="K26" s="77">
        <v>1.08</v>
      </c>
      <c r="L26" t="s">
        <v>102</v>
      </c>
      <c r="M26" s="78">
        <v>0.05</v>
      </c>
      <c r="N26" s="78">
        <v>-1.67E-2</v>
      </c>
      <c r="O26" s="77">
        <v>64666.7</v>
      </c>
      <c r="P26" s="77">
        <v>115.76</v>
      </c>
      <c r="Q26" s="77">
        <v>0</v>
      </c>
      <c r="R26" s="77">
        <v>74.858171920000004</v>
      </c>
      <c r="S26" s="78">
        <v>0</v>
      </c>
      <c r="T26" s="78">
        <v>5.7999999999999996E-3</v>
      </c>
      <c r="U26" s="78">
        <v>1E-4</v>
      </c>
    </row>
    <row r="27" spans="2:21">
      <c r="B27" t="s">
        <v>343</v>
      </c>
      <c r="C27" t="s">
        <v>344</v>
      </c>
      <c r="D27" t="s">
        <v>100</v>
      </c>
      <c r="E27" t="s">
        <v>123</v>
      </c>
      <c r="F27" t="s">
        <v>345</v>
      </c>
      <c r="G27" t="s">
        <v>308</v>
      </c>
      <c r="H27" t="s">
        <v>346</v>
      </c>
      <c r="I27" t="s">
        <v>207</v>
      </c>
      <c r="J27" t="s">
        <v>347</v>
      </c>
      <c r="K27" s="77">
        <v>0.83</v>
      </c>
      <c r="L27" t="s">
        <v>102</v>
      </c>
      <c r="M27" s="78">
        <v>4.7500000000000001E-2</v>
      </c>
      <c r="N27" s="78">
        <v>0.22059999999999999</v>
      </c>
      <c r="O27" s="77">
        <v>84500.3</v>
      </c>
      <c r="P27" s="77">
        <v>128.72999999999999</v>
      </c>
      <c r="Q27" s="77">
        <v>0</v>
      </c>
      <c r="R27" s="77">
        <v>108.77723619</v>
      </c>
      <c r="S27" s="78">
        <v>1.1999999999999999E-3</v>
      </c>
      <c r="T27" s="78">
        <v>8.5000000000000006E-3</v>
      </c>
      <c r="U27" s="78">
        <v>2.0000000000000001E-4</v>
      </c>
    </row>
    <row r="28" spans="2:21">
      <c r="B28" t="s">
        <v>348</v>
      </c>
      <c r="C28" t="s">
        <v>349</v>
      </c>
      <c r="D28" t="s">
        <v>100</v>
      </c>
      <c r="E28" t="s">
        <v>123</v>
      </c>
      <c r="F28" t="s">
        <v>350</v>
      </c>
      <c r="G28" t="s">
        <v>351</v>
      </c>
      <c r="H28" t="s">
        <v>346</v>
      </c>
      <c r="I28" t="s">
        <v>207</v>
      </c>
      <c r="J28" t="s">
        <v>352</v>
      </c>
      <c r="K28" s="77">
        <v>0.67</v>
      </c>
      <c r="L28" t="s">
        <v>102</v>
      </c>
      <c r="M28" s="78">
        <v>3.6400000000000002E-2</v>
      </c>
      <c r="N28" s="78">
        <v>-1.4800000000000001E-2</v>
      </c>
      <c r="O28" s="77">
        <v>5000.13</v>
      </c>
      <c r="P28" s="77">
        <v>116.88</v>
      </c>
      <c r="Q28" s="77">
        <v>0</v>
      </c>
      <c r="R28" s="77">
        <v>5.844151944</v>
      </c>
      <c r="S28" s="78">
        <v>2.9999999999999997E-4</v>
      </c>
      <c r="T28" s="78">
        <v>5.0000000000000001E-4</v>
      </c>
      <c r="U28" s="78">
        <v>0</v>
      </c>
    </row>
    <row r="29" spans="2:21">
      <c r="B29" t="s">
        <v>353</v>
      </c>
      <c r="C29" t="s">
        <v>354</v>
      </c>
      <c r="D29" t="s">
        <v>100</v>
      </c>
      <c r="E29" t="s">
        <v>123</v>
      </c>
      <c r="F29" t="s">
        <v>355</v>
      </c>
      <c r="G29" t="s">
        <v>356</v>
      </c>
      <c r="H29" t="s">
        <v>346</v>
      </c>
      <c r="I29" t="s">
        <v>207</v>
      </c>
      <c r="J29" t="s">
        <v>357</v>
      </c>
      <c r="K29" s="77">
        <v>7.85</v>
      </c>
      <c r="L29" t="s">
        <v>102</v>
      </c>
      <c r="M29" s="78">
        <v>2.6499999999999999E-2</v>
      </c>
      <c r="N29" s="78">
        <v>-4.3E-3</v>
      </c>
      <c r="O29" s="77">
        <v>6871.5</v>
      </c>
      <c r="P29" s="77">
        <v>133.31</v>
      </c>
      <c r="Q29" s="77">
        <v>0</v>
      </c>
      <c r="R29" s="77">
        <v>9.1603966499999991</v>
      </c>
      <c r="S29" s="78">
        <v>0</v>
      </c>
      <c r="T29" s="78">
        <v>6.9999999999999999E-4</v>
      </c>
      <c r="U29" s="78">
        <v>0</v>
      </c>
    </row>
    <row r="30" spans="2:21">
      <c r="B30" t="s">
        <v>358</v>
      </c>
      <c r="C30" t="s">
        <v>359</v>
      </c>
      <c r="D30" t="s">
        <v>100</v>
      </c>
      <c r="E30" t="s">
        <v>123</v>
      </c>
      <c r="F30" t="s">
        <v>339</v>
      </c>
      <c r="G30" t="s">
        <v>308</v>
      </c>
      <c r="H30" t="s">
        <v>346</v>
      </c>
      <c r="I30" t="s">
        <v>207</v>
      </c>
      <c r="J30" t="s">
        <v>360</v>
      </c>
      <c r="K30" s="77">
        <v>0.9</v>
      </c>
      <c r="L30" t="s">
        <v>102</v>
      </c>
      <c r="M30" s="78">
        <v>4.2000000000000003E-2</v>
      </c>
      <c r="N30" s="78">
        <v>-1.29E-2</v>
      </c>
      <c r="O30" s="77">
        <v>40666.69</v>
      </c>
      <c r="P30" s="77">
        <v>112.33</v>
      </c>
      <c r="Q30" s="77">
        <v>0</v>
      </c>
      <c r="R30" s="77">
        <v>45.680892876999998</v>
      </c>
      <c r="S30" s="78">
        <v>1E-4</v>
      </c>
      <c r="T30" s="78">
        <v>3.5999999999999999E-3</v>
      </c>
      <c r="U30" s="78">
        <v>1E-4</v>
      </c>
    </row>
    <row r="31" spans="2:21">
      <c r="B31" t="s">
        <v>361</v>
      </c>
      <c r="C31" t="s">
        <v>362</v>
      </c>
      <c r="D31" t="s">
        <v>100</v>
      </c>
      <c r="E31" t="s">
        <v>123</v>
      </c>
      <c r="F31" t="s">
        <v>339</v>
      </c>
      <c r="G31" t="s">
        <v>308</v>
      </c>
      <c r="H31" t="s">
        <v>346</v>
      </c>
      <c r="I31" t="s">
        <v>207</v>
      </c>
      <c r="J31" t="s">
        <v>363</v>
      </c>
      <c r="K31" s="77">
        <v>0.92</v>
      </c>
      <c r="L31" t="s">
        <v>102</v>
      </c>
      <c r="M31" s="78">
        <v>0.04</v>
      </c>
      <c r="N31" s="78">
        <v>-1.38E-2</v>
      </c>
      <c r="O31" s="77">
        <v>20000</v>
      </c>
      <c r="P31" s="77">
        <v>114.34</v>
      </c>
      <c r="Q31" s="77">
        <v>0</v>
      </c>
      <c r="R31" s="77">
        <v>22.867999999999999</v>
      </c>
      <c r="S31" s="78">
        <v>0</v>
      </c>
      <c r="T31" s="78">
        <v>1.8E-3</v>
      </c>
      <c r="U31" s="78">
        <v>0</v>
      </c>
    </row>
    <row r="32" spans="2:21">
      <c r="B32" t="s">
        <v>364</v>
      </c>
      <c r="C32">
        <v>11727820</v>
      </c>
      <c r="D32" t="s">
        <v>100</v>
      </c>
      <c r="E32" t="s">
        <v>123</v>
      </c>
      <c r="F32" t="s">
        <v>365</v>
      </c>
      <c r="G32" t="s">
        <v>351</v>
      </c>
      <c r="H32" t="s">
        <v>366</v>
      </c>
      <c r="I32" t="s">
        <v>207</v>
      </c>
      <c r="J32" t="s">
        <v>367</v>
      </c>
      <c r="K32" s="77">
        <v>0</v>
      </c>
      <c r="L32" t="s">
        <v>102</v>
      </c>
      <c r="M32" s="78">
        <v>9.1999999999999998E-3</v>
      </c>
      <c r="N32" s="78">
        <v>0</v>
      </c>
      <c r="O32" s="77">
        <v>13500</v>
      </c>
      <c r="P32" s="77">
        <f>R32*1000/O32*100</f>
        <v>111.39658530661809</v>
      </c>
      <c r="Q32" s="77">
        <v>0.11208</v>
      </c>
      <c r="R32" s="77">
        <f>15.17808-0.139540983606558</f>
        <v>15.038539016393441</v>
      </c>
      <c r="S32" s="78">
        <v>0</v>
      </c>
      <c r="T32" s="78">
        <f>R32/$R$11</f>
        <v>1.1726829860185628E-3</v>
      </c>
      <c r="U32" s="78">
        <f>R32/'סכום נכסי הקרן'!$C$42</f>
        <v>2.7253849708840522E-5</v>
      </c>
    </row>
    <row r="33" spans="2:21">
      <c r="B33" t="s">
        <v>368</v>
      </c>
      <c r="C33" t="s">
        <v>369</v>
      </c>
      <c r="D33" t="s">
        <v>100</v>
      </c>
      <c r="E33" t="s">
        <v>123</v>
      </c>
      <c r="F33" t="s">
        <v>370</v>
      </c>
      <c r="G33" t="s">
        <v>351</v>
      </c>
      <c r="H33" t="s">
        <v>366</v>
      </c>
      <c r="I33" t="s">
        <v>207</v>
      </c>
      <c r="J33" t="s">
        <v>248</v>
      </c>
      <c r="K33" s="77">
        <v>5.63</v>
      </c>
      <c r="L33" t="s">
        <v>102</v>
      </c>
      <c r="M33" s="78">
        <v>6.8999999999999999E-3</v>
      </c>
      <c r="N33" s="78">
        <v>-7.1999999999999998E-3</v>
      </c>
      <c r="O33" s="77">
        <v>16000</v>
      </c>
      <c r="P33" s="77">
        <v>111.1</v>
      </c>
      <c r="Q33" s="77">
        <v>0</v>
      </c>
      <c r="R33" s="77">
        <v>17.776</v>
      </c>
      <c r="S33" s="78">
        <v>1E-4</v>
      </c>
      <c r="T33" s="78">
        <v>1.4E-3</v>
      </c>
      <c r="U33" s="78">
        <v>0</v>
      </c>
    </row>
    <row r="34" spans="2:21">
      <c r="B34" t="s">
        <v>371</v>
      </c>
      <c r="C34" t="s">
        <v>372</v>
      </c>
      <c r="D34" t="s">
        <v>100</v>
      </c>
      <c r="E34" t="s">
        <v>123</v>
      </c>
      <c r="F34" t="s">
        <v>373</v>
      </c>
      <c r="G34" t="s">
        <v>351</v>
      </c>
      <c r="H34" t="s">
        <v>366</v>
      </c>
      <c r="I34" t="s">
        <v>207</v>
      </c>
      <c r="J34" t="s">
        <v>251</v>
      </c>
      <c r="K34" s="77">
        <v>3.98</v>
      </c>
      <c r="L34" t="s">
        <v>102</v>
      </c>
      <c r="M34" s="78">
        <v>2.1499999999999998E-2</v>
      </c>
      <c r="N34" s="78">
        <v>-1.17E-2</v>
      </c>
      <c r="O34" s="77">
        <v>10000.879999999999</v>
      </c>
      <c r="P34" s="77">
        <v>119.36</v>
      </c>
      <c r="Q34" s="77">
        <v>0</v>
      </c>
      <c r="R34" s="77">
        <v>11.937050368</v>
      </c>
      <c r="S34" s="78">
        <v>0</v>
      </c>
      <c r="T34" s="78">
        <v>8.9999999999999998E-4</v>
      </c>
      <c r="U34" s="78">
        <v>0</v>
      </c>
    </row>
    <row r="35" spans="2:21">
      <c r="B35" t="s">
        <v>374</v>
      </c>
      <c r="C35" t="s">
        <v>375</v>
      </c>
      <c r="D35" t="s">
        <v>100</v>
      </c>
      <c r="E35" t="s">
        <v>123</v>
      </c>
      <c r="F35" t="s">
        <v>373</v>
      </c>
      <c r="G35" t="s">
        <v>351</v>
      </c>
      <c r="H35" t="s">
        <v>366</v>
      </c>
      <c r="I35" t="s">
        <v>207</v>
      </c>
      <c r="J35" t="s">
        <v>376</v>
      </c>
      <c r="K35" s="77">
        <v>4.72</v>
      </c>
      <c r="L35" t="s">
        <v>102</v>
      </c>
      <c r="M35" s="78">
        <v>2.35E-2</v>
      </c>
      <c r="N35" s="78">
        <v>-9.1999999999999998E-3</v>
      </c>
      <c r="O35" s="77">
        <v>7912.22</v>
      </c>
      <c r="P35" s="77">
        <v>121.46</v>
      </c>
      <c r="Q35" s="77">
        <v>0</v>
      </c>
      <c r="R35" s="77">
        <v>9.6101824120000003</v>
      </c>
      <c r="S35" s="78">
        <v>0</v>
      </c>
      <c r="T35" s="78">
        <v>6.9999999999999999E-4</v>
      </c>
      <c r="U35" s="78">
        <v>0</v>
      </c>
    </row>
    <row r="36" spans="2:21">
      <c r="B36" t="s">
        <v>377</v>
      </c>
      <c r="C36" t="s">
        <v>378</v>
      </c>
      <c r="D36" t="s">
        <v>100</v>
      </c>
      <c r="E36" t="s">
        <v>123</v>
      </c>
      <c r="F36" t="s">
        <v>373</v>
      </c>
      <c r="G36" t="s">
        <v>351</v>
      </c>
      <c r="H36" t="s">
        <v>366</v>
      </c>
      <c r="I36" t="s">
        <v>207</v>
      </c>
      <c r="J36" t="s">
        <v>278</v>
      </c>
      <c r="K36" s="77">
        <v>0</v>
      </c>
      <c r="L36" t="s">
        <v>102</v>
      </c>
      <c r="M36" s="78">
        <v>2.5499999999999998E-2</v>
      </c>
      <c r="N36" s="78">
        <v>0</v>
      </c>
      <c r="O36" s="77">
        <v>32000.83</v>
      </c>
      <c r="P36" s="77">
        <v>104.92</v>
      </c>
      <c r="Q36" s="77">
        <v>0</v>
      </c>
      <c r="R36" s="77">
        <v>33.575270836000001</v>
      </c>
      <c r="S36" s="78">
        <v>0</v>
      </c>
      <c r="T36" s="78">
        <v>2.5999999999999999E-3</v>
      </c>
      <c r="U36" s="78">
        <v>1E-4</v>
      </c>
    </row>
    <row r="37" spans="2:21">
      <c r="B37" t="s">
        <v>379</v>
      </c>
      <c r="C37">
        <v>11575690</v>
      </c>
      <c r="D37" t="s">
        <v>100</v>
      </c>
      <c r="E37" t="s">
        <v>123</v>
      </c>
      <c r="F37" t="s">
        <v>380</v>
      </c>
      <c r="G37" t="s">
        <v>351</v>
      </c>
      <c r="H37" t="s">
        <v>366</v>
      </c>
      <c r="I37" t="s">
        <v>207</v>
      </c>
      <c r="J37" t="s">
        <v>242</v>
      </c>
      <c r="K37" s="77">
        <v>0</v>
      </c>
      <c r="L37" t="s">
        <v>102</v>
      </c>
      <c r="M37" s="78">
        <v>1.4200000000000001E-2</v>
      </c>
      <c r="N37" s="78">
        <v>0</v>
      </c>
      <c r="O37" s="77">
        <v>19000</v>
      </c>
      <c r="P37" s="77">
        <f>R37*1000/O37*100</f>
        <v>113.4172447512221</v>
      </c>
      <c r="Q37" s="77">
        <v>0</v>
      </c>
      <c r="R37" s="77">
        <f>21549.2765027322/1000</f>
        <v>21.549276502732198</v>
      </c>
      <c r="S37" s="78">
        <v>0</v>
      </c>
      <c r="T37" s="78">
        <f>R37/$R$11</f>
        <v>1.6803806465652297E-3</v>
      </c>
      <c r="U37" s="78">
        <f>R37/'סכום נכסי הקרן'!$C$42</f>
        <v>3.9053045146173977E-5</v>
      </c>
    </row>
    <row r="38" spans="2:21">
      <c r="B38" t="s">
        <v>381</v>
      </c>
      <c r="C38" t="s">
        <v>382</v>
      </c>
      <c r="D38" t="s">
        <v>100</v>
      </c>
      <c r="E38" t="s">
        <v>123</v>
      </c>
      <c r="F38" t="s">
        <v>383</v>
      </c>
      <c r="G38" t="s">
        <v>351</v>
      </c>
      <c r="H38" t="s">
        <v>366</v>
      </c>
      <c r="I38" t="s">
        <v>207</v>
      </c>
      <c r="J38" t="s">
        <v>384</v>
      </c>
      <c r="K38" s="77">
        <v>5.72</v>
      </c>
      <c r="L38" t="s">
        <v>102</v>
      </c>
      <c r="M38" s="78">
        <v>3.5000000000000003E-2</v>
      </c>
      <c r="N38" s="78">
        <v>-7.0000000000000001E-3</v>
      </c>
      <c r="O38" s="77">
        <v>10000</v>
      </c>
      <c r="P38" s="77">
        <v>132.6</v>
      </c>
      <c r="Q38" s="77">
        <v>0</v>
      </c>
      <c r="R38" s="77">
        <v>13.26</v>
      </c>
      <c r="S38" s="78">
        <v>0</v>
      </c>
      <c r="T38" s="78">
        <v>1E-3</v>
      </c>
      <c r="U38" s="78">
        <v>0</v>
      </c>
    </row>
    <row r="39" spans="2:21">
      <c r="B39" t="s">
        <v>385</v>
      </c>
      <c r="C39" t="s">
        <v>386</v>
      </c>
      <c r="D39" t="s">
        <v>100</v>
      </c>
      <c r="E39" t="s">
        <v>123</v>
      </c>
      <c r="F39" t="s">
        <v>383</v>
      </c>
      <c r="G39" t="s">
        <v>351</v>
      </c>
      <c r="H39" t="s">
        <v>366</v>
      </c>
      <c r="I39" t="s">
        <v>207</v>
      </c>
      <c r="J39" t="s">
        <v>387</v>
      </c>
      <c r="K39" s="77">
        <v>7.52</v>
      </c>
      <c r="L39" t="s">
        <v>102</v>
      </c>
      <c r="M39" s="78">
        <v>2.5000000000000001E-2</v>
      </c>
      <c r="N39" s="78">
        <v>-1.1000000000000001E-3</v>
      </c>
      <c r="O39" s="77">
        <v>20000</v>
      </c>
      <c r="P39" s="77">
        <v>125.02</v>
      </c>
      <c r="Q39" s="77">
        <v>0</v>
      </c>
      <c r="R39" s="77">
        <v>25.004000000000001</v>
      </c>
      <c r="S39" s="78">
        <v>1E-4</v>
      </c>
      <c r="T39" s="78">
        <v>1.9E-3</v>
      </c>
      <c r="U39" s="78">
        <v>0</v>
      </c>
    </row>
    <row r="40" spans="2:21">
      <c r="B40" t="s">
        <v>388</v>
      </c>
      <c r="C40" t="s">
        <v>389</v>
      </c>
      <c r="D40" t="s">
        <v>100</v>
      </c>
      <c r="E40" t="s">
        <v>123</v>
      </c>
      <c r="F40" t="s">
        <v>383</v>
      </c>
      <c r="G40" t="s">
        <v>351</v>
      </c>
      <c r="H40" t="s">
        <v>366</v>
      </c>
      <c r="I40" t="s">
        <v>207</v>
      </c>
      <c r="J40" t="s">
        <v>357</v>
      </c>
      <c r="K40" s="77">
        <v>1.69</v>
      </c>
      <c r="L40" t="s">
        <v>102</v>
      </c>
      <c r="M40" s="78">
        <v>0.04</v>
      </c>
      <c r="N40" s="78">
        <v>-1.8800000000000001E-2</v>
      </c>
      <c r="O40" s="77">
        <v>48800.15</v>
      </c>
      <c r="P40" s="77">
        <v>113.95</v>
      </c>
      <c r="Q40" s="77">
        <v>0</v>
      </c>
      <c r="R40" s="77">
        <v>55.607770924999997</v>
      </c>
      <c r="S40" s="78">
        <v>2.0000000000000001E-4</v>
      </c>
      <c r="T40" s="78">
        <v>4.3E-3</v>
      </c>
      <c r="U40" s="78">
        <v>1E-4</v>
      </c>
    </row>
    <row r="41" spans="2:21">
      <c r="B41" t="s">
        <v>390</v>
      </c>
      <c r="C41" t="s">
        <v>391</v>
      </c>
      <c r="D41" t="s">
        <v>100</v>
      </c>
      <c r="E41" t="s">
        <v>123</v>
      </c>
      <c r="F41" t="s">
        <v>392</v>
      </c>
      <c r="G41" t="s">
        <v>393</v>
      </c>
      <c r="H41" t="s">
        <v>366</v>
      </c>
      <c r="I41" t="s">
        <v>207</v>
      </c>
      <c r="J41" t="s">
        <v>394</v>
      </c>
      <c r="K41" s="77">
        <v>3.69</v>
      </c>
      <c r="L41" t="s">
        <v>102</v>
      </c>
      <c r="M41" s="78">
        <v>4.2999999999999997E-2</v>
      </c>
      <c r="N41" s="78">
        <v>-1.49E-2</v>
      </c>
      <c r="O41" s="77">
        <v>14000.59</v>
      </c>
      <c r="P41" s="77">
        <v>126.77</v>
      </c>
      <c r="Q41" s="77">
        <v>0</v>
      </c>
      <c r="R41" s="77">
        <v>17.748547942999998</v>
      </c>
      <c r="S41" s="78">
        <v>0</v>
      </c>
      <c r="T41" s="78">
        <v>1.4E-3</v>
      </c>
      <c r="U41" s="78">
        <v>0</v>
      </c>
    </row>
    <row r="42" spans="2:21">
      <c r="B42" t="s">
        <v>395</v>
      </c>
      <c r="C42" t="s">
        <v>396</v>
      </c>
      <c r="D42" t="s">
        <v>100</v>
      </c>
      <c r="E42" t="s">
        <v>123</v>
      </c>
      <c r="F42" t="s">
        <v>397</v>
      </c>
      <c r="G42" t="s">
        <v>356</v>
      </c>
      <c r="H42" t="s">
        <v>366</v>
      </c>
      <c r="I42" t="s">
        <v>207</v>
      </c>
      <c r="J42" t="s">
        <v>398</v>
      </c>
      <c r="K42" s="77">
        <v>2.34</v>
      </c>
      <c r="L42" t="s">
        <v>102</v>
      </c>
      <c r="M42" s="78">
        <v>1.7999999999999999E-2</v>
      </c>
      <c r="N42" s="78">
        <v>-1.49E-2</v>
      </c>
      <c r="O42" s="77">
        <v>15158.11</v>
      </c>
      <c r="P42" s="77">
        <v>111.13</v>
      </c>
      <c r="Q42" s="77">
        <v>0</v>
      </c>
      <c r="R42" s="77">
        <v>16.845207642999998</v>
      </c>
      <c r="S42" s="78">
        <v>0</v>
      </c>
      <c r="T42" s="78">
        <v>1.2999999999999999E-3</v>
      </c>
      <c r="U42" s="78">
        <v>0</v>
      </c>
    </row>
    <row r="43" spans="2:21">
      <c r="B43" t="s">
        <v>399</v>
      </c>
      <c r="C43" t="s">
        <v>400</v>
      </c>
      <c r="D43" t="s">
        <v>100</v>
      </c>
      <c r="E43" t="s">
        <v>123</v>
      </c>
      <c r="F43" t="s">
        <v>401</v>
      </c>
      <c r="G43" t="s">
        <v>402</v>
      </c>
      <c r="H43" t="s">
        <v>403</v>
      </c>
      <c r="I43" t="s">
        <v>207</v>
      </c>
      <c r="J43" t="s">
        <v>404</v>
      </c>
      <c r="K43" s="77">
        <v>7.18</v>
      </c>
      <c r="L43" t="s">
        <v>102</v>
      </c>
      <c r="M43" s="78">
        <v>5.1499999999999997E-2</v>
      </c>
      <c r="N43" s="78">
        <v>-8.9999999999999998E-4</v>
      </c>
      <c r="O43" s="77">
        <v>4688.21</v>
      </c>
      <c r="P43" s="77">
        <v>175.45</v>
      </c>
      <c r="Q43" s="77">
        <v>0</v>
      </c>
      <c r="R43" s="77">
        <v>8.2254644450000001</v>
      </c>
      <c r="S43" s="78">
        <v>0</v>
      </c>
      <c r="T43" s="78">
        <v>5.9999999999999995E-4</v>
      </c>
      <c r="U43" s="78">
        <v>0</v>
      </c>
    </row>
    <row r="44" spans="2:21">
      <c r="B44" t="s">
        <v>405</v>
      </c>
      <c r="C44" t="s">
        <v>406</v>
      </c>
      <c r="D44" t="s">
        <v>100</v>
      </c>
      <c r="E44" t="s">
        <v>123</v>
      </c>
      <c r="F44" t="s">
        <v>407</v>
      </c>
      <c r="G44" t="s">
        <v>132</v>
      </c>
      <c r="H44" t="s">
        <v>403</v>
      </c>
      <c r="I44" t="s">
        <v>207</v>
      </c>
      <c r="J44" t="s">
        <v>408</v>
      </c>
      <c r="K44" s="77">
        <v>0.91</v>
      </c>
      <c r="L44" t="s">
        <v>102</v>
      </c>
      <c r="M44" s="78">
        <v>3.6999999999999998E-2</v>
      </c>
      <c r="N44" s="78">
        <v>-1.5599999999999999E-2</v>
      </c>
      <c r="O44" s="77">
        <v>32500</v>
      </c>
      <c r="P44" s="77">
        <v>111.67</v>
      </c>
      <c r="Q44" s="77">
        <v>0</v>
      </c>
      <c r="R44" s="77">
        <v>36.292749999999998</v>
      </c>
      <c r="S44" s="78">
        <v>1E-4</v>
      </c>
      <c r="T44" s="78">
        <v>2.8E-3</v>
      </c>
      <c r="U44" s="78">
        <v>1E-4</v>
      </c>
    </row>
    <row r="45" spans="2:21">
      <c r="B45" t="s">
        <v>409</v>
      </c>
      <c r="C45" t="s">
        <v>410</v>
      </c>
      <c r="D45" t="s">
        <v>100</v>
      </c>
      <c r="E45" t="s">
        <v>123</v>
      </c>
      <c r="F45" t="s">
        <v>411</v>
      </c>
      <c r="G45" t="s">
        <v>412</v>
      </c>
      <c r="H45" t="s">
        <v>403</v>
      </c>
      <c r="I45" t="s">
        <v>207</v>
      </c>
      <c r="J45" t="s">
        <v>394</v>
      </c>
      <c r="K45" s="77">
        <v>5.1100000000000003</v>
      </c>
      <c r="L45" t="s">
        <v>102</v>
      </c>
      <c r="M45" s="78">
        <v>1.29E-2</v>
      </c>
      <c r="N45" s="78">
        <v>1.3599999999999999E-2</v>
      </c>
      <c r="O45" s="77">
        <v>139000</v>
      </c>
      <c r="P45" s="77">
        <v>101.78</v>
      </c>
      <c r="Q45" s="77">
        <v>0</v>
      </c>
      <c r="R45" s="77">
        <v>141.4742</v>
      </c>
      <c r="S45" s="78">
        <v>1E-4</v>
      </c>
      <c r="T45" s="78">
        <v>1.0999999999999999E-2</v>
      </c>
      <c r="U45" s="78">
        <v>2.9999999999999997E-4</v>
      </c>
    </row>
    <row r="46" spans="2:21">
      <c r="B46" t="s">
        <v>413</v>
      </c>
      <c r="C46" t="s">
        <v>414</v>
      </c>
      <c r="D46" t="s">
        <v>100</v>
      </c>
      <c r="E46" t="s">
        <v>123</v>
      </c>
      <c r="F46" t="s">
        <v>411</v>
      </c>
      <c r="G46" t="s">
        <v>412</v>
      </c>
      <c r="H46" t="s">
        <v>403</v>
      </c>
      <c r="I46" t="s">
        <v>207</v>
      </c>
      <c r="J46" t="s">
        <v>415</v>
      </c>
      <c r="K46" s="77">
        <v>5.72</v>
      </c>
      <c r="L46" t="s">
        <v>102</v>
      </c>
      <c r="M46" s="78">
        <v>1.2500000000000001E-2</v>
      </c>
      <c r="N46" s="78">
        <v>5.0000000000000001E-3</v>
      </c>
      <c r="O46" s="77">
        <v>29000</v>
      </c>
      <c r="P46" s="77">
        <v>105.17</v>
      </c>
      <c r="Q46" s="77">
        <v>0</v>
      </c>
      <c r="R46" s="77">
        <v>30.499300000000002</v>
      </c>
      <c r="S46" s="78">
        <v>0</v>
      </c>
      <c r="T46" s="78">
        <v>2.3999999999999998E-3</v>
      </c>
      <c r="U46" s="78">
        <v>1E-4</v>
      </c>
    </row>
    <row r="47" spans="2:21">
      <c r="B47" t="s">
        <v>416</v>
      </c>
      <c r="C47" t="s">
        <v>417</v>
      </c>
      <c r="D47" t="s">
        <v>100</v>
      </c>
      <c r="E47" t="s">
        <v>123</v>
      </c>
      <c r="F47" t="s">
        <v>418</v>
      </c>
      <c r="G47" t="s">
        <v>419</v>
      </c>
      <c r="H47" t="s">
        <v>403</v>
      </c>
      <c r="I47" t="s">
        <v>207</v>
      </c>
      <c r="J47" t="s">
        <v>420</v>
      </c>
      <c r="K47" s="77">
        <v>0.86</v>
      </c>
      <c r="L47" t="s">
        <v>102</v>
      </c>
      <c r="M47" s="78">
        <v>2.6499999999999999E-2</v>
      </c>
      <c r="N47" s="78">
        <v>-1.4999999999999999E-2</v>
      </c>
      <c r="O47" s="77">
        <v>36167.26</v>
      </c>
      <c r="P47" s="77">
        <v>106.68</v>
      </c>
      <c r="Q47" s="77">
        <v>0</v>
      </c>
      <c r="R47" s="77">
        <v>38.583232967999997</v>
      </c>
      <c r="S47" s="78">
        <v>1E-4</v>
      </c>
      <c r="T47" s="78">
        <v>3.0000000000000001E-3</v>
      </c>
      <c r="U47" s="78">
        <v>1E-4</v>
      </c>
    </row>
    <row r="48" spans="2:21">
      <c r="B48" t="s">
        <v>421</v>
      </c>
      <c r="C48" t="s">
        <v>422</v>
      </c>
      <c r="D48" t="s">
        <v>100</v>
      </c>
      <c r="E48" t="s">
        <v>123</v>
      </c>
      <c r="F48" t="s">
        <v>418</v>
      </c>
      <c r="G48" t="s">
        <v>419</v>
      </c>
      <c r="H48" t="s">
        <v>403</v>
      </c>
      <c r="I48" t="s">
        <v>207</v>
      </c>
      <c r="J48" t="s">
        <v>254</v>
      </c>
      <c r="K48" s="77">
        <v>2.86</v>
      </c>
      <c r="L48" t="s">
        <v>102</v>
      </c>
      <c r="M48" s="78">
        <v>1.0500000000000001E-2</v>
      </c>
      <c r="N48" s="78">
        <v>-1.0200000000000001E-2</v>
      </c>
      <c r="O48" s="77">
        <v>5000</v>
      </c>
      <c r="P48" s="77">
        <v>107.95</v>
      </c>
      <c r="Q48" s="77">
        <v>0</v>
      </c>
      <c r="R48" s="77">
        <v>5.3975</v>
      </c>
      <c r="S48" s="78">
        <v>0</v>
      </c>
      <c r="T48" s="78">
        <v>4.0000000000000002E-4</v>
      </c>
      <c r="U48" s="78">
        <v>0</v>
      </c>
    </row>
    <row r="49" spans="2:21">
      <c r="B49" t="s">
        <v>423</v>
      </c>
      <c r="C49" t="s">
        <v>424</v>
      </c>
      <c r="D49" t="s">
        <v>100</v>
      </c>
      <c r="E49" t="s">
        <v>123</v>
      </c>
      <c r="F49" t="s">
        <v>425</v>
      </c>
      <c r="G49" t="s">
        <v>308</v>
      </c>
      <c r="H49" t="s">
        <v>403</v>
      </c>
      <c r="I49" t="s">
        <v>207</v>
      </c>
      <c r="J49" t="s">
        <v>426</v>
      </c>
      <c r="K49" s="77">
        <v>5.75</v>
      </c>
      <c r="L49" t="s">
        <v>102</v>
      </c>
      <c r="M49" s="78">
        <v>2E-3</v>
      </c>
      <c r="N49" s="78">
        <v>-1.15E-2</v>
      </c>
      <c r="O49" s="77">
        <v>45000</v>
      </c>
      <c r="P49" s="77">
        <v>108</v>
      </c>
      <c r="Q49" s="77">
        <v>0</v>
      </c>
      <c r="R49" s="77">
        <v>48.6</v>
      </c>
      <c r="S49" s="78">
        <v>1E-4</v>
      </c>
      <c r="T49" s="78">
        <v>3.8E-3</v>
      </c>
      <c r="U49" s="78">
        <v>1E-4</v>
      </c>
    </row>
    <row r="50" spans="2:21">
      <c r="B50" t="s">
        <v>427</v>
      </c>
      <c r="C50">
        <v>11425120</v>
      </c>
      <c r="D50" t="s">
        <v>100</v>
      </c>
      <c r="E50" t="s">
        <v>123</v>
      </c>
      <c r="F50" t="s">
        <v>425</v>
      </c>
      <c r="G50" t="s">
        <v>308</v>
      </c>
      <c r="H50" t="s">
        <v>403</v>
      </c>
      <c r="I50" t="s">
        <v>207</v>
      </c>
      <c r="J50" t="s">
        <v>428</v>
      </c>
      <c r="K50" s="77">
        <v>1.42</v>
      </c>
      <c r="L50" t="s">
        <v>102</v>
      </c>
      <c r="M50" s="78">
        <v>6.7999999999999996E-3</v>
      </c>
      <c r="N50" s="78">
        <v>-1.54E-2</v>
      </c>
      <c r="O50" s="77">
        <v>15000</v>
      </c>
      <c r="P50" s="77">
        <f>R50*1000/O50*100</f>
        <v>106.72724954462669</v>
      </c>
      <c r="Q50" s="77">
        <v>0</v>
      </c>
      <c r="R50" s="77">
        <f>16009.087431694/1000</f>
        <v>16.009087431694002</v>
      </c>
      <c r="S50" s="78">
        <v>0</v>
      </c>
      <c r="T50" s="78">
        <f>R50/$R$11</f>
        <v>1.2483649131319319E-3</v>
      </c>
      <c r="U50" s="78">
        <f>R50/'סכום נכסי הקרן'!$C$42</f>
        <v>2.9012742684874997E-5</v>
      </c>
    </row>
    <row r="51" spans="2:21">
      <c r="B51" t="s">
        <v>429</v>
      </c>
      <c r="C51" t="s">
        <v>430</v>
      </c>
      <c r="D51" t="s">
        <v>100</v>
      </c>
      <c r="E51" t="s">
        <v>123</v>
      </c>
      <c r="F51" t="s">
        <v>431</v>
      </c>
      <c r="G51" t="s">
        <v>432</v>
      </c>
      <c r="H51" t="s">
        <v>433</v>
      </c>
      <c r="I51" t="s">
        <v>150</v>
      </c>
      <c r="J51" t="s">
        <v>434</v>
      </c>
      <c r="K51" s="77">
        <v>0.5</v>
      </c>
      <c r="L51" t="s">
        <v>102</v>
      </c>
      <c r="M51" s="78">
        <v>4.0500000000000001E-2</v>
      </c>
      <c r="N51" s="78">
        <v>-1.18E-2</v>
      </c>
      <c r="O51" s="77">
        <v>2750.03</v>
      </c>
      <c r="P51" s="77">
        <v>129.13999999999999</v>
      </c>
      <c r="Q51" s="77">
        <v>0</v>
      </c>
      <c r="R51" s="77">
        <v>3.5513887419999999</v>
      </c>
      <c r="S51" s="78">
        <v>1E-4</v>
      </c>
      <c r="T51" s="78">
        <v>2.9999999999999997E-4</v>
      </c>
      <c r="U51" s="78">
        <v>0</v>
      </c>
    </row>
    <row r="52" spans="2:21">
      <c r="B52" t="s">
        <v>435</v>
      </c>
      <c r="C52" t="s">
        <v>436</v>
      </c>
      <c r="D52" t="s">
        <v>100</v>
      </c>
      <c r="E52" t="s">
        <v>123</v>
      </c>
      <c r="F52" t="s">
        <v>437</v>
      </c>
      <c r="G52" t="s">
        <v>351</v>
      </c>
      <c r="H52" t="s">
        <v>433</v>
      </c>
      <c r="I52" t="s">
        <v>150</v>
      </c>
      <c r="J52" t="s">
        <v>438</v>
      </c>
      <c r="K52" s="77">
        <v>1.54</v>
      </c>
      <c r="L52" t="s">
        <v>102</v>
      </c>
      <c r="M52" s="78">
        <v>2.75E-2</v>
      </c>
      <c r="N52" s="78">
        <v>-1.5299999999999999E-2</v>
      </c>
      <c r="O52" s="77">
        <v>25500.61</v>
      </c>
      <c r="P52" s="77">
        <v>110.3</v>
      </c>
      <c r="Q52" s="77">
        <v>8.6865600000000001</v>
      </c>
      <c r="R52" s="77">
        <v>36.813732829999999</v>
      </c>
      <c r="S52" s="78">
        <v>1E-4</v>
      </c>
      <c r="T52" s="78">
        <v>2.8999999999999998E-3</v>
      </c>
      <c r="U52" s="78">
        <v>1E-4</v>
      </c>
    </row>
    <row r="53" spans="2:21">
      <c r="B53" t="s">
        <v>439</v>
      </c>
      <c r="C53" t="s">
        <v>440</v>
      </c>
      <c r="D53" t="s">
        <v>100</v>
      </c>
      <c r="E53" t="s">
        <v>123</v>
      </c>
      <c r="F53" t="s">
        <v>437</v>
      </c>
      <c r="G53" t="s">
        <v>351</v>
      </c>
      <c r="H53" t="s">
        <v>433</v>
      </c>
      <c r="I53" t="s">
        <v>150</v>
      </c>
      <c r="J53" t="s">
        <v>441</v>
      </c>
      <c r="K53" s="77">
        <v>6.86</v>
      </c>
      <c r="L53" t="s">
        <v>102</v>
      </c>
      <c r="M53" s="78">
        <v>1.5800000000000002E-2</v>
      </c>
      <c r="N53" s="78">
        <v>-1.9E-3</v>
      </c>
      <c r="O53" s="77">
        <v>65000</v>
      </c>
      <c r="P53" s="77">
        <v>115.86</v>
      </c>
      <c r="Q53" s="77">
        <v>0</v>
      </c>
      <c r="R53" s="77">
        <v>75.308999999999997</v>
      </c>
      <c r="S53" s="78">
        <v>1E-4</v>
      </c>
      <c r="T53" s="78">
        <v>5.8999999999999999E-3</v>
      </c>
      <c r="U53" s="78">
        <v>1E-4</v>
      </c>
    </row>
    <row r="54" spans="2:21">
      <c r="B54" t="s">
        <v>379</v>
      </c>
      <c r="C54">
        <v>1157569</v>
      </c>
      <c r="D54" t="s">
        <v>100</v>
      </c>
      <c r="E54" t="s">
        <v>123</v>
      </c>
      <c r="F54" t="s">
        <v>380</v>
      </c>
      <c r="G54" t="s">
        <v>351</v>
      </c>
      <c r="H54" t="s">
        <v>403</v>
      </c>
      <c r="I54" t="s">
        <v>207</v>
      </c>
      <c r="J54" t="s">
        <v>242</v>
      </c>
      <c r="K54" s="77">
        <v>0</v>
      </c>
      <c r="L54" t="s">
        <v>102</v>
      </c>
      <c r="M54" s="78">
        <v>0</v>
      </c>
      <c r="N54" s="78">
        <v>0</v>
      </c>
      <c r="O54" s="77">
        <v>18000.440000000002</v>
      </c>
      <c r="P54" s="77">
        <f>R54*1000/O54*100</f>
        <v>114.47999999999998</v>
      </c>
      <c r="Q54" s="77">
        <v>0</v>
      </c>
      <c r="R54" s="77">
        <f>20606.9037119999/1000</f>
        <v>20.606903711999998</v>
      </c>
      <c r="S54" s="78">
        <v>0</v>
      </c>
      <c r="T54" s="78">
        <f>R54/$R$11</f>
        <v>1.6068958129006156E-3</v>
      </c>
      <c r="U54" s="78">
        <f>R54/'סכום נכסי הקרן'!$C$42</f>
        <v>3.7345213927973937E-5</v>
      </c>
    </row>
    <row r="55" spans="2:21">
      <c r="B55" t="s">
        <v>442</v>
      </c>
      <c r="C55" t="s">
        <v>443</v>
      </c>
      <c r="D55" t="s">
        <v>100</v>
      </c>
      <c r="E55" t="s">
        <v>123</v>
      </c>
      <c r="F55" t="s">
        <v>380</v>
      </c>
      <c r="G55" t="s">
        <v>351</v>
      </c>
      <c r="H55" t="s">
        <v>433</v>
      </c>
      <c r="I55" t="s">
        <v>150</v>
      </c>
      <c r="J55" t="s">
        <v>444</v>
      </c>
      <c r="K55" s="77">
        <v>3.84</v>
      </c>
      <c r="L55" t="s">
        <v>102</v>
      </c>
      <c r="M55" s="78">
        <v>1.6E-2</v>
      </c>
      <c r="N55" s="78">
        <v>-1.04E-2</v>
      </c>
      <c r="O55" s="77">
        <v>14979.22</v>
      </c>
      <c r="P55" s="77">
        <v>115.05</v>
      </c>
      <c r="Q55" s="77">
        <v>0</v>
      </c>
      <c r="R55" s="77">
        <v>17.233592609999999</v>
      </c>
      <c r="S55" s="78">
        <v>0</v>
      </c>
      <c r="T55" s="78">
        <v>1.2999999999999999E-3</v>
      </c>
      <c r="U55" s="78">
        <v>0</v>
      </c>
    </row>
    <row r="56" spans="2:21">
      <c r="B56" t="s">
        <v>445</v>
      </c>
      <c r="C56" t="s">
        <v>446</v>
      </c>
      <c r="D56" t="s">
        <v>100</v>
      </c>
      <c r="E56" t="s">
        <v>123</v>
      </c>
      <c r="F56" t="s">
        <v>447</v>
      </c>
      <c r="G56" t="s">
        <v>351</v>
      </c>
      <c r="H56" t="s">
        <v>448</v>
      </c>
      <c r="I56" t="s">
        <v>150</v>
      </c>
      <c r="J56" t="s">
        <v>449</v>
      </c>
      <c r="K56" s="77">
        <v>3.09</v>
      </c>
      <c r="L56" t="s">
        <v>102</v>
      </c>
      <c r="M56" s="78">
        <v>2.5000000000000001E-2</v>
      </c>
      <c r="N56" s="78">
        <v>2.0299999999999999E-2</v>
      </c>
      <c r="O56" s="77">
        <v>39375.440000000002</v>
      </c>
      <c r="P56" s="77">
        <v>117.24</v>
      </c>
      <c r="Q56" s="77">
        <v>0</v>
      </c>
      <c r="R56" s="77">
        <v>46.163765855999998</v>
      </c>
      <c r="S56" s="78">
        <v>1E-4</v>
      </c>
      <c r="T56" s="78">
        <v>3.5999999999999999E-3</v>
      </c>
      <c r="U56" s="78">
        <v>1E-4</v>
      </c>
    </row>
    <row r="57" spans="2:21">
      <c r="B57" t="s">
        <v>450</v>
      </c>
      <c r="C57" t="s">
        <v>451</v>
      </c>
      <c r="D57" t="s">
        <v>100</v>
      </c>
      <c r="E57" t="s">
        <v>123</v>
      </c>
      <c r="F57" t="s">
        <v>447</v>
      </c>
      <c r="G57" t="s">
        <v>351</v>
      </c>
      <c r="H57" t="s">
        <v>448</v>
      </c>
      <c r="I57" t="s">
        <v>150</v>
      </c>
      <c r="J57" t="s">
        <v>260</v>
      </c>
      <c r="K57" s="77">
        <v>8.67</v>
      </c>
      <c r="L57" t="s">
        <v>102</v>
      </c>
      <c r="M57" s="78">
        <v>3.8999999999999998E-3</v>
      </c>
      <c r="N57" s="78">
        <v>3.8999999999999998E-3</v>
      </c>
      <c r="O57" s="77">
        <v>20000</v>
      </c>
      <c r="P57" s="77">
        <v>99.98</v>
      </c>
      <c r="Q57" s="77">
        <v>0</v>
      </c>
      <c r="R57" s="77">
        <v>19.995999999999999</v>
      </c>
      <c r="S57" s="78">
        <v>1E-4</v>
      </c>
      <c r="T57" s="78">
        <v>1.6000000000000001E-3</v>
      </c>
      <c r="U57" s="78">
        <v>0</v>
      </c>
    </row>
    <row r="58" spans="2:21">
      <c r="B58" t="s">
        <v>452</v>
      </c>
      <c r="C58" t="s">
        <v>453</v>
      </c>
      <c r="D58" t="s">
        <v>100</v>
      </c>
      <c r="E58" t="s">
        <v>123</v>
      </c>
      <c r="F58" t="s">
        <v>447</v>
      </c>
      <c r="G58" t="s">
        <v>351</v>
      </c>
      <c r="H58" t="s">
        <v>448</v>
      </c>
      <c r="I58" t="s">
        <v>150</v>
      </c>
      <c r="J58" t="s">
        <v>454</v>
      </c>
      <c r="K58" s="77">
        <v>6.57</v>
      </c>
      <c r="L58" t="s">
        <v>102</v>
      </c>
      <c r="M58" s="78">
        <v>1.9E-2</v>
      </c>
      <c r="N58" s="78">
        <v>-1.9E-3</v>
      </c>
      <c r="O58" s="77">
        <v>22243.9</v>
      </c>
      <c r="P58" s="77">
        <v>117.75</v>
      </c>
      <c r="Q58" s="77">
        <v>0</v>
      </c>
      <c r="R58" s="77">
        <v>26.192192250000002</v>
      </c>
      <c r="S58" s="78">
        <v>1E-4</v>
      </c>
      <c r="T58" s="78">
        <v>2E-3</v>
      </c>
      <c r="U58" s="78">
        <v>0</v>
      </c>
    </row>
    <row r="59" spans="2:21">
      <c r="B59" t="s">
        <v>455</v>
      </c>
      <c r="C59" t="s">
        <v>456</v>
      </c>
      <c r="D59" t="s">
        <v>100</v>
      </c>
      <c r="E59" t="s">
        <v>123</v>
      </c>
      <c r="F59" t="s">
        <v>457</v>
      </c>
      <c r="G59" t="s">
        <v>458</v>
      </c>
      <c r="H59" t="s">
        <v>459</v>
      </c>
      <c r="I59" t="s">
        <v>207</v>
      </c>
      <c r="J59" t="s">
        <v>460</v>
      </c>
      <c r="K59" s="77">
        <v>5.98</v>
      </c>
      <c r="L59" t="s">
        <v>102</v>
      </c>
      <c r="M59" s="78">
        <v>7.4999999999999997E-3</v>
      </c>
      <c r="N59" s="78">
        <v>-4.0000000000000002E-4</v>
      </c>
      <c r="O59" s="77">
        <v>10000</v>
      </c>
      <c r="P59" s="77">
        <v>105.81</v>
      </c>
      <c r="Q59" s="77">
        <v>0</v>
      </c>
      <c r="R59" s="77">
        <v>10.581</v>
      </c>
      <c r="S59" s="78">
        <v>0</v>
      </c>
      <c r="T59" s="78">
        <v>8.0000000000000004E-4</v>
      </c>
      <c r="U59" s="78">
        <v>0</v>
      </c>
    </row>
    <row r="60" spans="2:21">
      <c r="B60" t="s">
        <v>461</v>
      </c>
      <c r="C60" t="s">
        <v>462</v>
      </c>
      <c r="D60" t="s">
        <v>100</v>
      </c>
      <c r="E60" t="s">
        <v>123</v>
      </c>
      <c r="F60" t="s">
        <v>463</v>
      </c>
      <c r="G60" t="s">
        <v>351</v>
      </c>
      <c r="H60" t="s">
        <v>459</v>
      </c>
      <c r="I60" t="s">
        <v>207</v>
      </c>
      <c r="J60" t="s">
        <v>464</v>
      </c>
      <c r="K60" s="77">
        <v>7.5</v>
      </c>
      <c r="L60" t="s">
        <v>102</v>
      </c>
      <c r="M60" s="78">
        <v>5.0000000000000001E-3</v>
      </c>
      <c r="N60" s="78">
        <v>1.1000000000000001E-3</v>
      </c>
      <c r="O60" s="77">
        <v>15000</v>
      </c>
      <c r="P60" s="77">
        <v>104.09</v>
      </c>
      <c r="Q60" s="77">
        <v>0</v>
      </c>
      <c r="R60" s="77">
        <v>15.6135</v>
      </c>
      <c r="S60" s="78">
        <v>1E-4</v>
      </c>
      <c r="T60" s="78">
        <v>1.1999999999999999E-3</v>
      </c>
      <c r="U60" s="78">
        <v>0</v>
      </c>
    </row>
    <row r="61" spans="2:21">
      <c r="B61" t="s">
        <v>465</v>
      </c>
      <c r="C61" t="s">
        <v>466</v>
      </c>
      <c r="D61" t="s">
        <v>100</v>
      </c>
      <c r="E61" t="s">
        <v>123</v>
      </c>
      <c r="F61" t="s">
        <v>380</v>
      </c>
      <c r="G61" t="s">
        <v>351</v>
      </c>
      <c r="H61" t="s">
        <v>448</v>
      </c>
      <c r="I61" t="s">
        <v>150</v>
      </c>
      <c r="J61" t="s">
        <v>467</v>
      </c>
      <c r="K61" s="77">
        <v>3.86</v>
      </c>
      <c r="L61" t="s">
        <v>102</v>
      </c>
      <c r="M61" s="78">
        <v>2.1499999999999998E-2</v>
      </c>
      <c r="N61" s="78">
        <v>-5.7000000000000002E-3</v>
      </c>
      <c r="O61" s="77">
        <v>10000</v>
      </c>
      <c r="P61" s="77">
        <v>115.45</v>
      </c>
      <c r="Q61" s="77">
        <v>0</v>
      </c>
      <c r="R61" s="77">
        <v>11.545</v>
      </c>
      <c r="S61" s="78">
        <v>0</v>
      </c>
      <c r="T61" s="78">
        <v>8.9999999999999998E-4</v>
      </c>
      <c r="U61" s="78">
        <v>0</v>
      </c>
    </row>
    <row r="62" spans="2:21">
      <c r="B62" t="s">
        <v>468</v>
      </c>
      <c r="C62" t="s">
        <v>469</v>
      </c>
      <c r="D62" t="s">
        <v>100</v>
      </c>
      <c r="E62" t="s">
        <v>123</v>
      </c>
      <c r="F62" t="s">
        <v>470</v>
      </c>
      <c r="G62" t="s">
        <v>412</v>
      </c>
      <c r="H62" t="s">
        <v>471</v>
      </c>
      <c r="I62" t="s">
        <v>150</v>
      </c>
      <c r="J62" t="s">
        <v>472</v>
      </c>
      <c r="K62" s="77">
        <v>5.24</v>
      </c>
      <c r="L62" t="s">
        <v>102</v>
      </c>
      <c r="M62" s="78">
        <v>2.4500000000000001E-2</v>
      </c>
      <c r="N62" s="78">
        <v>1.9E-3</v>
      </c>
      <c r="O62" s="77">
        <v>8000</v>
      </c>
      <c r="P62" s="77">
        <v>115.54</v>
      </c>
      <c r="Q62" s="77">
        <v>0</v>
      </c>
      <c r="R62" s="77">
        <v>9.2431999999999999</v>
      </c>
      <c r="S62" s="78">
        <v>0</v>
      </c>
      <c r="T62" s="78">
        <v>6.9999999999999999E-4</v>
      </c>
      <c r="U62" s="78">
        <v>0</v>
      </c>
    </row>
    <row r="63" spans="2:21">
      <c r="B63" t="s">
        <v>475</v>
      </c>
      <c r="C63">
        <v>11782920</v>
      </c>
      <c r="D63" t="s">
        <v>100</v>
      </c>
      <c r="E63" t="s">
        <v>123</v>
      </c>
      <c r="F63" t="s">
        <v>473</v>
      </c>
      <c r="G63" t="s">
        <v>412</v>
      </c>
      <c r="H63" t="s">
        <v>471</v>
      </c>
      <c r="I63" t="s">
        <v>150</v>
      </c>
      <c r="J63" t="s">
        <v>474</v>
      </c>
      <c r="K63" s="77">
        <v>0</v>
      </c>
      <c r="L63" t="s">
        <v>102</v>
      </c>
      <c r="M63" s="78">
        <v>1.09E-2</v>
      </c>
      <c r="N63" s="78">
        <v>0</v>
      </c>
      <c r="O63" s="77">
        <v>30000</v>
      </c>
      <c r="P63" s="77">
        <f>R63*1000/O63*100</f>
        <v>104.89699453551913</v>
      </c>
      <c r="Q63" s="77">
        <v>0</v>
      </c>
      <c r="R63" s="77">
        <f>31.935-0.465901639344261</f>
        <v>31.469098360655739</v>
      </c>
      <c r="S63" s="78">
        <v>1E-4</v>
      </c>
      <c r="T63" s="78">
        <f>R63/$R$11</f>
        <v>2.4539136542889931E-3</v>
      </c>
      <c r="U63" s="78">
        <f>R63/'סכום נכסי הקרן'!$C$42</f>
        <v>5.7030412080528996E-5</v>
      </c>
    </row>
    <row r="64" spans="2:21">
      <c r="B64" t="s">
        <v>476</v>
      </c>
      <c r="C64" t="s">
        <v>477</v>
      </c>
      <c r="D64" t="s">
        <v>100</v>
      </c>
      <c r="E64" t="s">
        <v>123</v>
      </c>
      <c r="F64" t="s">
        <v>478</v>
      </c>
      <c r="G64" t="s">
        <v>308</v>
      </c>
      <c r="H64" t="s">
        <v>479</v>
      </c>
      <c r="I64" t="s">
        <v>207</v>
      </c>
      <c r="J64" t="s">
        <v>347</v>
      </c>
      <c r="K64" s="77">
        <v>0</v>
      </c>
      <c r="L64" t="s">
        <v>102</v>
      </c>
      <c r="M64" s="78">
        <v>5.0999999999999997E-2</v>
      </c>
      <c r="N64" s="78">
        <v>0</v>
      </c>
      <c r="O64" s="77">
        <v>250000</v>
      </c>
      <c r="P64" s="77">
        <v>125.2</v>
      </c>
      <c r="Q64" s="77">
        <v>0</v>
      </c>
      <c r="R64" s="77">
        <v>313</v>
      </c>
      <c r="S64" s="78">
        <v>2.0000000000000001E-4</v>
      </c>
      <c r="T64" s="78">
        <v>2.4400000000000002E-2</v>
      </c>
      <c r="U64" s="78">
        <v>5.9999999999999995E-4</v>
      </c>
    </row>
    <row r="65" spans="2:21">
      <c r="B65" t="s">
        <v>480</v>
      </c>
      <c r="C65" t="s">
        <v>481</v>
      </c>
      <c r="D65" t="s">
        <v>100</v>
      </c>
      <c r="E65" t="s">
        <v>123</v>
      </c>
      <c r="F65" t="s">
        <v>482</v>
      </c>
      <c r="G65" t="s">
        <v>483</v>
      </c>
      <c r="H65" t="s">
        <v>471</v>
      </c>
      <c r="I65" t="s">
        <v>150</v>
      </c>
      <c r="J65" t="s">
        <v>484</v>
      </c>
      <c r="K65" s="77">
        <v>0.89</v>
      </c>
      <c r="L65" t="s">
        <v>102</v>
      </c>
      <c r="M65" s="78">
        <v>1.35E-2</v>
      </c>
      <c r="N65" s="78">
        <v>-9.4000000000000004E-3</v>
      </c>
      <c r="O65" s="77">
        <v>34467.1</v>
      </c>
      <c r="P65" s="77">
        <v>104.46</v>
      </c>
      <c r="Q65" s="77">
        <v>0</v>
      </c>
      <c r="R65" s="77">
        <v>36.004332660000003</v>
      </c>
      <c r="S65" s="78">
        <v>1E-4</v>
      </c>
      <c r="T65" s="78">
        <v>2.8E-3</v>
      </c>
      <c r="U65" s="78">
        <v>1E-4</v>
      </c>
    </row>
    <row r="66" spans="2:21">
      <c r="B66" t="s">
        <v>485</v>
      </c>
      <c r="C66">
        <v>11756600</v>
      </c>
      <c r="D66" t="s">
        <v>100</v>
      </c>
      <c r="E66" t="s">
        <v>123</v>
      </c>
      <c r="F66" t="s">
        <v>482</v>
      </c>
      <c r="G66" t="s">
        <v>483</v>
      </c>
      <c r="H66" t="s">
        <v>471</v>
      </c>
      <c r="I66" t="s">
        <v>150</v>
      </c>
      <c r="J66" t="s">
        <v>486</v>
      </c>
      <c r="K66" s="77">
        <v>2.38</v>
      </c>
      <c r="L66" t="s">
        <v>102</v>
      </c>
      <c r="M66" s="78">
        <v>0.01</v>
      </c>
      <c r="N66" s="78">
        <v>-8.6999999999999994E-3</v>
      </c>
      <c r="O66" s="77">
        <v>15000</v>
      </c>
      <c r="P66" s="77">
        <f>R66*1000/O66*100</f>
        <v>106.32925318761383</v>
      </c>
      <c r="Q66" s="77">
        <v>0</v>
      </c>
      <c r="R66" s="77">
        <f>15.966-0.0166120218579232</f>
        <v>15.949387978142076</v>
      </c>
      <c r="S66" s="78">
        <v>0</v>
      </c>
      <c r="T66" s="78">
        <f>R66/$R$11</f>
        <v>1.2437096382160219E-3</v>
      </c>
      <c r="U66" s="78">
        <f>R66/'סכום נכסי הקרן'!$C$42</f>
        <v>2.8904551328451977E-5</v>
      </c>
    </row>
    <row r="67" spans="2:21">
      <c r="B67" t="s">
        <v>487</v>
      </c>
      <c r="C67" t="s">
        <v>488</v>
      </c>
      <c r="D67" t="s">
        <v>100</v>
      </c>
      <c r="E67" t="s">
        <v>123</v>
      </c>
      <c r="F67" t="s">
        <v>482</v>
      </c>
      <c r="G67" t="s">
        <v>483</v>
      </c>
      <c r="H67" t="s">
        <v>471</v>
      </c>
      <c r="I67" t="s">
        <v>150</v>
      </c>
      <c r="J67" t="s">
        <v>489</v>
      </c>
      <c r="K67" s="77">
        <v>2.31</v>
      </c>
      <c r="L67" t="s">
        <v>102</v>
      </c>
      <c r="M67" s="78">
        <v>1.8499999999999999E-2</v>
      </c>
      <c r="N67" s="78">
        <v>-1.06E-2</v>
      </c>
      <c r="O67" s="77">
        <v>45000</v>
      </c>
      <c r="P67" s="77">
        <v>109.45</v>
      </c>
      <c r="Q67" s="77">
        <v>0</v>
      </c>
      <c r="R67" s="77">
        <v>49.252499999999998</v>
      </c>
      <c r="S67" s="78">
        <v>0</v>
      </c>
      <c r="T67" s="78">
        <v>3.8E-3</v>
      </c>
      <c r="U67" s="78">
        <v>1E-4</v>
      </c>
    </row>
    <row r="68" spans="2:21">
      <c r="B68" t="s">
        <v>490</v>
      </c>
      <c r="C68" t="s">
        <v>491</v>
      </c>
      <c r="D68" t="s">
        <v>100</v>
      </c>
      <c r="E68" t="s">
        <v>123</v>
      </c>
      <c r="F68" t="s">
        <v>492</v>
      </c>
      <c r="G68" t="s">
        <v>351</v>
      </c>
      <c r="H68" t="s">
        <v>493</v>
      </c>
      <c r="I68" t="s">
        <v>207</v>
      </c>
      <c r="J68" t="s">
        <v>494</v>
      </c>
      <c r="K68" s="77">
        <v>4.46</v>
      </c>
      <c r="L68" t="s">
        <v>102</v>
      </c>
      <c r="M68" s="78">
        <v>3.3000000000000002E-2</v>
      </c>
      <c r="N68" s="78">
        <v>6.7999999999999996E-3</v>
      </c>
      <c r="O68" s="77">
        <v>17000</v>
      </c>
      <c r="P68" s="77">
        <v>114.6</v>
      </c>
      <c r="Q68" s="77">
        <v>0</v>
      </c>
      <c r="R68" s="77">
        <v>19.481999999999999</v>
      </c>
      <c r="S68" s="78">
        <v>0</v>
      </c>
      <c r="T68" s="78">
        <v>1.5E-3</v>
      </c>
      <c r="U68" s="78">
        <v>0</v>
      </c>
    </row>
    <row r="69" spans="2:21">
      <c r="B69" t="s">
        <v>495</v>
      </c>
      <c r="C69" t="s">
        <v>496</v>
      </c>
      <c r="D69" t="s">
        <v>100</v>
      </c>
      <c r="E69" t="s">
        <v>123</v>
      </c>
      <c r="F69" t="s">
        <v>497</v>
      </c>
      <c r="G69" t="s">
        <v>351</v>
      </c>
      <c r="H69" t="s">
        <v>493</v>
      </c>
      <c r="I69" t="s">
        <v>207</v>
      </c>
      <c r="J69" t="s">
        <v>254</v>
      </c>
      <c r="K69" s="77">
        <v>0.5</v>
      </c>
      <c r="L69" t="s">
        <v>102</v>
      </c>
      <c r="M69" s="78">
        <v>0.01</v>
      </c>
      <c r="N69" s="78">
        <v>2.0500000000000001E-2</v>
      </c>
      <c r="O69" s="77">
        <v>10000</v>
      </c>
      <c r="P69" s="77">
        <v>104.55</v>
      </c>
      <c r="Q69" s="77">
        <v>0</v>
      </c>
      <c r="R69" s="77">
        <v>10.455</v>
      </c>
      <c r="S69" s="78">
        <v>0</v>
      </c>
      <c r="T69" s="78">
        <v>8.0000000000000004E-4</v>
      </c>
      <c r="U69" s="78">
        <v>0</v>
      </c>
    </row>
    <row r="70" spans="2:21">
      <c r="B70" t="s">
        <v>498</v>
      </c>
      <c r="C70">
        <v>11759750</v>
      </c>
      <c r="D70" t="s">
        <v>100</v>
      </c>
      <c r="E70" t="s">
        <v>123</v>
      </c>
      <c r="F70" t="s">
        <v>497</v>
      </c>
      <c r="G70" t="s">
        <v>351</v>
      </c>
      <c r="H70" t="s">
        <v>493</v>
      </c>
      <c r="I70" t="s">
        <v>207</v>
      </c>
      <c r="J70" t="s">
        <v>234</v>
      </c>
      <c r="K70" s="77">
        <v>0</v>
      </c>
      <c r="L70" t="s">
        <v>102</v>
      </c>
      <c r="M70" s="78">
        <v>3.0000000000000001E-3</v>
      </c>
      <c r="N70" s="78">
        <v>0</v>
      </c>
      <c r="O70" s="77">
        <v>8000</v>
      </c>
      <c r="P70" s="77">
        <f t="shared" ref="P70:P75" si="0">R70*1000/O70*100</f>
        <v>103.51101092896174</v>
      </c>
      <c r="Q70" s="77">
        <v>0</v>
      </c>
      <c r="R70" s="77">
        <f>8.3584-0.0775191256830601</f>
        <v>8.2808808743169386</v>
      </c>
      <c r="S70" s="78">
        <v>0</v>
      </c>
      <c r="T70" s="78">
        <f>R70/$R$11</f>
        <v>6.4573081866345155E-4</v>
      </c>
      <c r="U70" s="78">
        <f>R70/'סכום נכסי הקרן'!$C$42</f>
        <v>1.500716808723418E-5</v>
      </c>
    </row>
    <row r="71" spans="2:21">
      <c r="B71" t="s">
        <v>499</v>
      </c>
      <c r="C71">
        <v>11787970</v>
      </c>
      <c r="D71" t="s">
        <v>100</v>
      </c>
      <c r="E71" t="s">
        <v>123</v>
      </c>
      <c r="F71" t="s">
        <v>500</v>
      </c>
      <c r="G71" t="s">
        <v>412</v>
      </c>
      <c r="H71" t="s">
        <v>501</v>
      </c>
      <c r="I71" t="s">
        <v>150</v>
      </c>
      <c r="J71" t="s">
        <v>502</v>
      </c>
      <c r="K71" s="77">
        <v>0</v>
      </c>
      <c r="L71" t="s">
        <v>102</v>
      </c>
      <c r="M71" s="78">
        <v>3.3700000000000001E-2</v>
      </c>
      <c r="N71" s="78">
        <v>0</v>
      </c>
      <c r="O71" s="77">
        <v>40000</v>
      </c>
      <c r="P71" s="77">
        <f t="shared" si="0"/>
        <v>107.67196721311474</v>
      </c>
      <c r="Q71" s="77">
        <v>0</v>
      </c>
      <c r="R71" s="77">
        <f>43068.7868852459/1000</f>
        <v>43.068786885245899</v>
      </c>
      <c r="S71" s="78">
        <v>2.9999999999999997E-4</v>
      </c>
      <c r="T71" s="78">
        <f t="shared" ref="T71:T72" si="1">R71/$R$11</f>
        <v>3.3584401751879547E-3</v>
      </c>
      <c r="U71" s="78">
        <f>R71/'סכום נכסי הקרן'!$C$42</f>
        <v>7.8052146131551091E-5</v>
      </c>
    </row>
    <row r="72" spans="2:21">
      <c r="B72" t="s">
        <v>499</v>
      </c>
      <c r="C72">
        <v>1178797</v>
      </c>
      <c r="D72" t="s">
        <v>100</v>
      </c>
      <c r="E72" t="s">
        <v>123</v>
      </c>
      <c r="F72" t="s">
        <v>500</v>
      </c>
      <c r="G72" t="s">
        <v>412</v>
      </c>
      <c r="H72" t="s">
        <v>501</v>
      </c>
      <c r="I72" t="s">
        <v>150</v>
      </c>
      <c r="J72" t="s">
        <v>502</v>
      </c>
      <c r="K72" s="77">
        <v>0</v>
      </c>
      <c r="L72" t="s">
        <v>102</v>
      </c>
      <c r="M72" s="78">
        <v>0</v>
      </c>
      <c r="N72" s="78">
        <v>0</v>
      </c>
      <c r="O72" s="77">
        <v>10000</v>
      </c>
      <c r="P72" s="77">
        <f t="shared" si="0"/>
        <v>111.21000000000001</v>
      </c>
      <c r="Q72" s="77">
        <v>0</v>
      </c>
      <c r="R72" s="77">
        <f>11121/1000</f>
        <v>11.121</v>
      </c>
      <c r="S72" s="78">
        <v>0</v>
      </c>
      <c r="T72" s="78">
        <f t="shared" si="1"/>
        <v>8.6719909914760075E-4</v>
      </c>
      <c r="U72" s="78">
        <f>R72/'סכום נכסי הקרן'!$C$42</f>
        <v>2.0154222579840928E-5</v>
      </c>
    </row>
    <row r="73" spans="2:21">
      <c r="B73" t="s">
        <v>503</v>
      </c>
      <c r="C73">
        <v>11791340</v>
      </c>
      <c r="D73" t="s">
        <v>100</v>
      </c>
      <c r="E73" t="s">
        <v>123</v>
      </c>
      <c r="F73" t="s">
        <v>504</v>
      </c>
      <c r="G73" t="s">
        <v>505</v>
      </c>
      <c r="H73" t="s">
        <v>208</v>
      </c>
      <c r="I73" t="s">
        <v>209</v>
      </c>
      <c r="J73" t="s">
        <v>248</v>
      </c>
      <c r="K73" s="77">
        <v>4.42</v>
      </c>
      <c r="L73" t="s">
        <v>102</v>
      </c>
      <c r="M73" s="78">
        <v>1.5800000000000002E-2</v>
      </c>
      <c r="N73" s="78">
        <v>6.6E-3</v>
      </c>
      <c r="O73" s="77">
        <v>20000</v>
      </c>
      <c r="P73" s="77">
        <f t="shared" si="0"/>
        <v>104.7681967213115</v>
      </c>
      <c r="Q73" s="77">
        <v>0</v>
      </c>
      <c r="R73" s="77">
        <f>20953.6393442623/1000</f>
        <v>20.953639344262299</v>
      </c>
      <c r="S73" s="78">
        <v>2.0000000000000001E-4</v>
      </c>
      <c r="T73" s="78">
        <f t="shared" ref="T73:T74" si="2">R73/$R$11</f>
        <v>1.6339337436568643E-3</v>
      </c>
      <c r="U73" s="78">
        <f>R73/'סכום נכסי הקרן'!$C$42</f>
        <v>3.7973591511732259E-5</v>
      </c>
    </row>
    <row r="74" spans="2:21">
      <c r="B74" t="s">
        <v>503</v>
      </c>
      <c r="C74">
        <v>1179134</v>
      </c>
      <c r="D74" t="s">
        <v>100</v>
      </c>
      <c r="E74" t="s">
        <v>123</v>
      </c>
      <c r="F74" t="s">
        <v>504</v>
      </c>
      <c r="G74" t="s">
        <v>505</v>
      </c>
      <c r="H74" t="s">
        <v>208</v>
      </c>
      <c r="I74" t="s">
        <v>209</v>
      </c>
      <c r="J74" t="s">
        <v>248</v>
      </c>
      <c r="K74" s="77">
        <v>0</v>
      </c>
      <c r="L74" t="s">
        <v>102</v>
      </c>
      <c r="M74" s="78">
        <v>0</v>
      </c>
      <c r="N74" s="78">
        <v>0</v>
      </c>
      <c r="O74" s="77">
        <v>115000</v>
      </c>
      <c r="P74" s="77">
        <f t="shared" si="0"/>
        <v>105.67999999999999</v>
      </c>
      <c r="Q74" s="77">
        <v>0</v>
      </c>
      <c r="R74" s="77">
        <f>121532/1000</f>
        <v>121.532</v>
      </c>
      <c r="S74" s="78">
        <v>0</v>
      </c>
      <c r="T74" s="78">
        <f t="shared" si="2"/>
        <v>9.4768852547078685E-3</v>
      </c>
      <c r="U74" s="78">
        <f>R74/'סכום נכסי הקרן'!$C$42</f>
        <v>2.2024844695380159E-4</v>
      </c>
    </row>
    <row r="75" spans="2:21">
      <c r="B75" t="s">
        <v>506</v>
      </c>
      <c r="C75">
        <v>11605060</v>
      </c>
      <c r="D75" t="s">
        <v>100</v>
      </c>
      <c r="E75" t="s">
        <v>123</v>
      </c>
      <c r="F75" t="s">
        <v>507</v>
      </c>
      <c r="G75" t="s">
        <v>508</v>
      </c>
      <c r="H75" t="s">
        <v>208</v>
      </c>
      <c r="I75" t="s">
        <v>209</v>
      </c>
      <c r="J75" t="s">
        <v>509</v>
      </c>
      <c r="K75" s="77">
        <v>3.56</v>
      </c>
      <c r="L75" t="s">
        <v>102</v>
      </c>
      <c r="M75" s="78">
        <v>2.35E-2</v>
      </c>
      <c r="N75" s="78">
        <v>5.4000000000000003E-3</v>
      </c>
      <c r="O75" s="77">
        <v>20000</v>
      </c>
      <c r="P75" s="77">
        <f t="shared" si="0"/>
        <v>108.73065573770491</v>
      </c>
      <c r="Q75" s="77">
        <v>0</v>
      </c>
      <c r="R75" s="77">
        <f>21.994-0.247868852459016</f>
        <v>21.746131147540982</v>
      </c>
      <c r="S75" s="78">
        <v>2.0000000000000001E-4</v>
      </c>
      <c r="T75" s="78">
        <f>R75/$R$11</f>
        <v>1.6957310800371477E-3</v>
      </c>
      <c r="U75" s="78">
        <f>R75/'סכום נכסי הקרן'!$C$42</f>
        <v>3.9409798345288425E-5</v>
      </c>
    </row>
    <row r="76" spans="2:21">
      <c r="B76" t="s">
        <v>510</v>
      </c>
      <c r="C76" t="s">
        <v>511</v>
      </c>
      <c r="D76" t="s">
        <v>100</v>
      </c>
      <c r="E76" t="s">
        <v>123</v>
      </c>
      <c r="F76" t="s">
        <v>512</v>
      </c>
      <c r="G76" t="s">
        <v>351</v>
      </c>
      <c r="H76" t="s">
        <v>208</v>
      </c>
      <c r="I76" t="s">
        <v>209</v>
      </c>
      <c r="J76" t="s">
        <v>513</v>
      </c>
      <c r="K76" s="77">
        <v>1.18</v>
      </c>
      <c r="L76" t="s">
        <v>102</v>
      </c>
      <c r="M76" s="78">
        <v>2.1000000000000001E-2</v>
      </c>
      <c r="N76" s="78">
        <v>-7.1999999999999998E-3</v>
      </c>
      <c r="O76" s="77">
        <v>87671.39</v>
      </c>
      <c r="P76" s="77">
        <v>107.9</v>
      </c>
      <c r="Q76" s="77">
        <v>0</v>
      </c>
      <c r="R76" s="77">
        <v>94.597429809999994</v>
      </c>
      <c r="S76" s="78">
        <v>4.0000000000000002E-4</v>
      </c>
      <c r="T76" s="78">
        <v>7.4000000000000003E-3</v>
      </c>
      <c r="U76" s="78">
        <v>2.0000000000000001E-4</v>
      </c>
    </row>
    <row r="77" spans="2:21">
      <c r="B77" t="s">
        <v>514</v>
      </c>
      <c r="C77" t="s">
        <v>515</v>
      </c>
      <c r="D77" t="s">
        <v>100</v>
      </c>
      <c r="E77" t="s">
        <v>123</v>
      </c>
      <c r="F77" t="s">
        <v>512</v>
      </c>
      <c r="G77" t="s">
        <v>351</v>
      </c>
      <c r="H77" t="s">
        <v>208</v>
      </c>
      <c r="I77" t="s">
        <v>209</v>
      </c>
      <c r="J77" t="s">
        <v>516</v>
      </c>
      <c r="K77" s="77">
        <v>6.94</v>
      </c>
      <c r="L77" t="s">
        <v>102</v>
      </c>
      <c r="M77" s="78">
        <v>8.5000000000000006E-3</v>
      </c>
      <c r="N77" s="78">
        <v>-1.4E-3</v>
      </c>
      <c r="O77" s="77">
        <v>20000</v>
      </c>
      <c r="P77" s="77">
        <v>108.13</v>
      </c>
      <c r="Q77" s="77">
        <v>0</v>
      </c>
      <c r="R77" s="77">
        <v>21.626000000000001</v>
      </c>
      <c r="S77" s="78">
        <v>1E-4</v>
      </c>
      <c r="T77" s="78">
        <v>1.6999999999999999E-3</v>
      </c>
      <c r="U77" s="78">
        <v>0</v>
      </c>
    </row>
    <row r="78" spans="2:21">
      <c r="B78" t="s">
        <v>517</v>
      </c>
      <c r="C78" t="s">
        <v>518</v>
      </c>
      <c r="D78" t="s">
        <v>100</v>
      </c>
      <c r="E78" t="s">
        <v>123</v>
      </c>
      <c r="F78" t="s">
        <v>519</v>
      </c>
      <c r="G78" t="s">
        <v>505</v>
      </c>
      <c r="H78" t="s">
        <v>208</v>
      </c>
      <c r="I78" t="s">
        <v>209</v>
      </c>
      <c r="J78" t="s">
        <v>520</v>
      </c>
      <c r="K78" s="77">
        <v>4.42</v>
      </c>
      <c r="L78" t="s">
        <v>102</v>
      </c>
      <c r="M78" s="78">
        <v>1.4800000000000001E-2</v>
      </c>
      <c r="N78" s="78">
        <v>6.4000000000000003E-3</v>
      </c>
      <c r="O78" s="77">
        <v>46000</v>
      </c>
      <c r="P78" s="77">
        <v>104.84</v>
      </c>
      <c r="Q78" s="77">
        <v>0</v>
      </c>
      <c r="R78" s="77">
        <v>48.226399999999998</v>
      </c>
      <c r="S78" s="78">
        <v>1E-4</v>
      </c>
      <c r="T78" s="78">
        <v>3.8E-3</v>
      </c>
      <c r="U78" s="78">
        <v>1E-4</v>
      </c>
    </row>
    <row r="79" spans="2:21">
      <c r="B79" t="s">
        <v>238</v>
      </c>
      <c r="C79"/>
      <c r="D79"/>
      <c r="E79"/>
      <c r="F79"/>
      <c r="G79"/>
      <c r="H79"/>
      <c r="I79"/>
      <c r="J79"/>
      <c r="K79" s="77">
        <v>1.8</v>
      </c>
      <c r="L79"/>
      <c r="M79" s="78"/>
      <c r="N79" s="78">
        <v>1.2699999999999999E-2</v>
      </c>
      <c r="O79" s="77">
        <f>SUM(O80:O164)</f>
        <v>6128703.709999999</v>
      </c>
      <c r="P79" s="77"/>
      <c r="Q79" s="77">
        <v>8.8686699999999998</v>
      </c>
      <c r="R79" s="77">
        <v>6245.5743372203715</v>
      </c>
      <c r="S79" s="78"/>
      <c r="T79" s="78">
        <v>0.48699999999999999</v>
      </c>
      <c r="U79" s="78">
        <v>1.14E-2</v>
      </c>
    </row>
    <row r="80" spans="2:21">
      <c r="B80" t="s">
        <v>521</v>
      </c>
      <c r="C80" t="s">
        <v>522</v>
      </c>
      <c r="D80" t="s">
        <v>100</v>
      </c>
      <c r="E80" t="s">
        <v>123</v>
      </c>
      <c r="F80" t="s">
        <v>345</v>
      </c>
      <c r="G80" t="s">
        <v>308</v>
      </c>
      <c r="H80" t="s">
        <v>206</v>
      </c>
      <c r="I80" t="s">
        <v>207</v>
      </c>
      <c r="J80" t="s">
        <v>284</v>
      </c>
      <c r="K80" s="77">
        <v>1.91</v>
      </c>
      <c r="L80" t="s">
        <v>102</v>
      </c>
      <c r="M80" s="78">
        <v>1.8700000000000001E-2</v>
      </c>
      <c r="N80" s="78">
        <v>4.7999999999999996E-3</v>
      </c>
      <c r="O80" s="77">
        <v>1023480.02</v>
      </c>
      <c r="P80" s="77">
        <v>102.8</v>
      </c>
      <c r="Q80" s="77">
        <v>0</v>
      </c>
      <c r="R80" s="77">
        <v>1052.1374605599999</v>
      </c>
      <c r="S80" s="78">
        <v>1.1999999999999999E-3</v>
      </c>
      <c r="T80" s="78">
        <v>8.2000000000000003E-2</v>
      </c>
      <c r="U80" s="78">
        <v>1.9E-3</v>
      </c>
    </row>
    <row r="81" spans="2:21">
      <c r="B81" t="s">
        <v>523</v>
      </c>
      <c r="C81" t="s">
        <v>524</v>
      </c>
      <c r="D81" t="s">
        <v>100</v>
      </c>
      <c r="E81" t="s">
        <v>123</v>
      </c>
      <c r="F81" t="s">
        <v>525</v>
      </c>
      <c r="G81" t="s">
        <v>300</v>
      </c>
      <c r="H81" t="s">
        <v>313</v>
      </c>
      <c r="I81" t="s">
        <v>150</v>
      </c>
      <c r="J81" t="s">
        <v>526</v>
      </c>
      <c r="K81" s="77">
        <v>2.6</v>
      </c>
      <c r="L81" t="s">
        <v>102</v>
      </c>
      <c r="M81" s="78">
        <v>3.3999999999999998E-3</v>
      </c>
      <c r="N81" s="78">
        <v>1.9E-3</v>
      </c>
      <c r="O81" s="77">
        <v>13000</v>
      </c>
      <c r="P81" s="77">
        <v>101.21</v>
      </c>
      <c r="Q81" s="77">
        <v>0</v>
      </c>
      <c r="R81" s="77">
        <v>13.157299999999999</v>
      </c>
      <c r="S81" s="78">
        <v>0</v>
      </c>
      <c r="T81" s="78">
        <v>1E-3</v>
      </c>
      <c r="U81" s="78">
        <v>0</v>
      </c>
    </row>
    <row r="82" spans="2:21">
      <c r="B82" t="s">
        <v>527</v>
      </c>
      <c r="C82" t="s">
        <v>528</v>
      </c>
      <c r="D82" t="s">
        <v>100</v>
      </c>
      <c r="E82" t="s">
        <v>123</v>
      </c>
      <c r="F82" t="s">
        <v>312</v>
      </c>
      <c r="G82" t="s">
        <v>308</v>
      </c>
      <c r="H82" t="s">
        <v>206</v>
      </c>
      <c r="I82" t="s">
        <v>207</v>
      </c>
      <c r="J82" t="s">
        <v>237</v>
      </c>
      <c r="K82" s="77">
        <v>2.1800000000000002</v>
      </c>
      <c r="L82" t="s">
        <v>102</v>
      </c>
      <c r="M82" s="78">
        <v>3.0099999999999998E-2</v>
      </c>
      <c r="N82" s="78">
        <v>6.1999999999999998E-3</v>
      </c>
      <c r="O82" s="77">
        <v>383000</v>
      </c>
      <c r="P82" s="77">
        <v>106.08</v>
      </c>
      <c r="Q82" s="77">
        <v>0</v>
      </c>
      <c r="R82" s="77">
        <v>406.28640000000001</v>
      </c>
      <c r="S82" s="78">
        <v>2.9999999999999997E-4</v>
      </c>
      <c r="T82" s="78">
        <v>3.1699999999999999E-2</v>
      </c>
      <c r="U82" s="78">
        <v>6.9999999999999999E-4</v>
      </c>
    </row>
    <row r="83" spans="2:21">
      <c r="B83" t="s">
        <v>529</v>
      </c>
      <c r="C83" t="s">
        <v>530</v>
      </c>
      <c r="D83" t="s">
        <v>100</v>
      </c>
      <c r="E83" t="s">
        <v>123</v>
      </c>
      <c r="F83" t="s">
        <v>312</v>
      </c>
      <c r="G83" t="s">
        <v>308</v>
      </c>
      <c r="H83" t="s">
        <v>206</v>
      </c>
      <c r="I83" t="s">
        <v>207</v>
      </c>
      <c r="J83" t="s">
        <v>281</v>
      </c>
      <c r="K83" s="77">
        <v>2.11</v>
      </c>
      <c r="L83" t="s">
        <v>102</v>
      </c>
      <c r="M83" s="78">
        <v>2.0199999999999999E-2</v>
      </c>
      <c r="N83" s="78">
        <v>5.3E-3</v>
      </c>
      <c r="O83" s="77">
        <v>640000</v>
      </c>
      <c r="P83" s="77">
        <v>104.88</v>
      </c>
      <c r="Q83" s="77">
        <v>0</v>
      </c>
      <c r="R83" s="77">
        <v>671.23199999999997</v>
      </c>
      <c r="S83" s="78">
        <v>4.0000000000000002E-4</v>
      </c>
      <c r="T83" s="78">
        <v>5.2299999999999999E-2</v>
      </c>
      <c r="U83" s="78">
        <v>1.1999999999999999E-3</v>
      </c>
    </row>
    <row r="84" spans="2:21">
      <c r="B84" t="s">
        <v>531</v>
      </c>
      <c r="C84" t="s">
        <v>532</v>
      </c>
      <c r="D84" t="s">
        <v>100</v>
      </c>
      <c r="E84" t="s">
        <v>123</v>
      </c>
      <c r="F84" t="s">
        <v>318</v>
      </c>
      <c r="G84" t="s">
        <v>308</v>
      </c>
      <c r="H84" t="s">
        <v>206</v>
      </c>
      <c r="I84" t="s">
        <v>207</v>
      </c>
      <c r="J84" t="s">
        <v>533</v>
      </c>
      <c r="K84" s="77">
        <v>0.43</v>
      </c>
      <c r="L84" t="s">
        <v>102</v>
      </c>
      <c r="M84" s="78">
        <v>2.47E-2</v>
      </c>
      <c r="N84" s="78">
        <v>1.4E-3</v>
      </c>
      <c r="O84" s="77">
        <v>800000</v>
      </c>
      <c r="P84" s="77">
        <v>102.41</v>
      </c>
      <c r="Q84" s="77">
        <v>0</v>
      </c>
      <c r="R84" s="77">
        <v>819.28</v>
      </c>
      <c r="S84" s="78">
        <v>2.0000000000000001E-4</v>
      </c>
      <c r="T84" s="78">
        <v>6.3899999999999998E-2</v>
      </c>
      <c r="U84" s="78">
        <v>1.5E-3</v>
      </c>
    </row>
    <row r="85" spans="2:21">
      <c r="B85" t="s">
        <v>534</v>
      </c>
      <c r="C85" t="s">
        <v>535</v>
      </c>
      <c r="D85" t="s">
        <v>100</v>
      </c>
      <c r="E85" t="s">
        <v>123</v>
      </c>
      <c r="F85" t="s">
        <v>536</v>
      </c>
      <c r="G85" t="s">
        <v>458</v>
      </c>
      <c r="H85" t="s">
        <v>346</v>
      </c>
      <c r="I85" t="s">
        <v>207</v>
      </c>
      <c r="J85" t="s">
        <v>537</v>
      </c>
      <c r="K85" s="77">
        <v>1.25</v>
      </c>
      <c r="L85" t="s">
        <v>102</v>
      </c>
      <c r="M85" s="78">
        <v>4.8000000000000001E-2</v>
      </c>
      <c r="N85" s="78">
        <v>3.8E-3</v>
      </c>
      <c r="O85" s="77">
        <v>97000.16</v>
      </c>
      <c r="P85" s="77">
        <v>106.69</v>
      </c>
      <c r="Q85" s="77">
        <v>0</v>
      </c>
      <c r="R85" s="77">
        <v>103.489470704</v>
      </c>
      <c r="S85" s="78">
        <v>1E-4</v>
      </c>
      <c r="T85" s="78">
        <v>8.0999999999999996E-3</v>
      </c>
      <c r="U85" s="78">
        <v>2.0000000000000001E-4</v>
      </c>
    </row>
    <row r="86" spans="2:21">
      <c r="B86" t="s">
        <v>538</v>
      </c>
      <c r="C86" t="s">
        <v>539</v>
      </c>
      <c r="D86" t="s">
        <v>100</v>
      </c>
      <c r="E86" t="s">
        <v>123</v>
      </c>
      <c r="F86" t="s">
        <v>339</v>
      </c>
      <c r="G86" t="s">
        <v>308</v>
      </c>
      <c r="H86" t="s">
        <v>346</v>
      </c>
      <c r="I86" t="s">
        <v>207</v>
      </c>
      <c r="J86" t="s">
        <v>267</v>
      </c>
      <c r="K86" s="77">
        <v>0.89</v>
      </c>
      <c r="L86" t="s">
        <v>102</v>
      </c>
      <c r="M86" s="78">
        <v>6.5000000000000002E-2</v>
      </c>
      <c r="N86" s="78">
        <v>6.3E-3</v>
      </c>
      <c r="O86" s="77">
        <v>75000.34</v>
      </c>
      <c r="P86" s="77">
        <v>109.13</v>
      </c>
      <c r="Q86" s="77">
        <v>0</v>
      </c>
      <c r="R86" s="77">
        <v>81.847871041999994</v>
      </c>
      <c r="S86" s="78">
        <v>5.0000000000000001E-4</v>
      </c>
      <c r="T86" s="78">
        <v>6.4000000000000003E-3</v>
      </c>
      <c r="U86" s="78">
        <v>1E-4</v>
      </c>
    </row>
    <row r="87" spans="2:21">
      <c r="B87" t="s">
        <v>540</v>
      </c>
      <c r="C87" t="s">
        <v>541</v>
      </c>
      <c r="D87" t="s">
        <v>100</v>
      </c>
      <c r="E87" t="s">
        <v>123</v>
      </c>
      <c r="F87" t="s">
        <v>542</v>
      </c>
      <c r="G87" t="s">
        <v>543</v>
      </c>
      <c r="H87" t="s">
        <v>346</v>
      </c>
      <c r="I87" t="s">
        <v>207</v>
      </c>
      <c r="J87" t="s">
        <v>284</v>
      </c>
      <c r="K87" s="77">
        <v>3.54</v>
      </c>
      <c r="L87" t="s">
        <v>102</v>
      </c>
      <c r="M87" s="78">
        <v>2.6100000000000002E-2</v>
      </c>
      <c r="N87" s="78">
        <v>7.1000000000000004E-3</v>
      </c>
      <c r="O87" s="77">
        <v>10000</v>
      </c>
      <c r="P87" s="77">
        <v>106.83</v>
      </c>
      <c r="Q87" s="77">
        <v>0</v>
      </c>
      <c r="R87" s="77">
        <v>10.683</v>
      </c>
      <c r="S87" s="78">
        <v>0</v>
      </c>
      <c r="T87" s="78">
        <v>8.0000000000000004E-4</v>
      </c>
      <c r="U87" s="78">
        <v>0</v>
      </c>
    </row>
    <row r="88" spans="2:21">
      <c r="B88" t="s">
        <v>544</v>
      </c>
      <c r="C88" t="s">
        <v>545</v>
      </c>
      <c r="D88" t="s">
        <v>100</v>
      </c>
      <c r="E88" t="s">
        <v>123</v>
      </c>
      <c r="F88" t="s">
        <v>546</v>
      </c>
      <c r="G88" t="s">
        <v>547</v>
      </c>
      <c r="H88" t="s">
        <v>346</v>
      </c>
      <c r="I88" t="s">
        <v>207</v>
      </c>
      <c r="J88" t="s">
        <v>272</v>
      </c>
      <c r="K88" s="77">
        <v>1.41</v>
      </c>
      <c r="L88" t="s">
        <v>102</v>
      </c>
      <c r="M88" s="78">
        <v>1.0500000000000001E-2</v>
      </c>
      <c r="N88" s="78">
        <v>1.5E-3</v>
      </c>
      <c r="O88" s="77">
        <v>45000.2</v>
      </c>
      <c r="P88" s="77">
        <v>101.36</v>
      </c>
      <c r="Q88" s="77">
        <v>0</v>
      </c>
      <c r="R88" s="77">
        <v>45.612202719999999</v>
      </c>
      <c r="S88" s="78">
        <v>1E-4</v>
      </c>
      <c r="T88" s="78">
        <v>3.5999999999999999E-3</v>
      </c>
      <c r="U88" s="78">
        <v>1E-4</v>
      </c>
    </row>
    <row r="89" spans="2:21">
      <c r="B89" t="s">
        <v>548</v>
      </c>
      <c r="C89" t="s">
        <v>549</v>
      </c>
      <c r="D89" t="s">
        <v>100</v>
      </c>
      <c r="E89" t="s">
        <v>123</v>
      </c>
      <c r="F89" t="s">
        <v>550</v>
      </c>
      <c r="G89" t="s">
        <v>551</v>
      </c>
      <c r="H89" t="s">
        <v>366</v>
      </c>
      <c r="I89" t="s">
        <v>207</v>
      </c>
      <c r="J89" t="s">
        <v>237</v>
      </c>
      <c r="K89" s="77">
        <v>1.27</v>
      </c>
      <c r="L89" t="s">
        <v>102</v>
      </c>
      <c r="M89" s="78">
        <v>1.9099999999999999E-2</v>
      </c>
      <c r="N89" s="78">
        <v>8.6999999999999994E-3</v>
      </c>
      <c r="O89" s="77">
        <v>25000.55</v>
      </c>
      <c r="P89" s="77">
        <v>102.17</v>
      </c>
      <c r="Q89" s="77">
        <v>0</v>
      </c>
      <c r="R89" s="77">
        <v>25.543061935000001</v>
      </c>
      <c r="S89" s="78">
        <v>1E-4</v>
      </c>
      <c r="T89" s="78">
        <v>2E-3</v>
      </c>
      <c r="U89" s="78">
        <v>0</v>
      </c>
    </row>
    <row r="90" spans="2:21">
      <c r="B90" t="s">
        <v>552</v>
      </c>
      <c r="C90" t="s">
        <v>553</v>
      </c>
      <c r="D90" t="s">
        <v>100</v>
      </c>
      <c r="E90" t="s">
        <v>123</v>
      </c>
      <c r="F90" t="s">
        <v>554</v>
      </c>
      <c r="G90" t="s">
        <v>412</v>
      </c>
      <c r="H90" t="s">
        <v>366</v>
      </c>
      <c r="I90" t="s">
        <v>207</v>
      </c>
      <c r="J90" t="s">
        <v>254</v>
      </c>
      <c r="K90" s="77">
        <v>3.17</v>
      </c>
      <c r="L90" t="s">
        <v>102</v>
      </c>
      <c r="M90" s="78">
        <v>5.45E-2</v>
      </c>
      <c r="N90" s="78">
        <v>3.9600000000000003E-2</v>
      </c>
      <c r="O90" s="77">
        <v>35000.82</v>
      </c>
      <c r="P90" s="77">
        <v>105.42</v>
      </c>
      <c r="Q90" s="77">
        <v>0</v>
      </c>
      <c r="R90" s="77">
        <v>36.897864444</v>
      </c>
      <c r="S90" s="78">
        <v>1E-4</v>
      </c>
      <c r="T90" s="78">
        <v>2.8999999999999998E-3</v>
      </c>
      <c r="U90" s="78">
        <v>1E-4</v>
      </c>
    </row>
    <row r="91" spans="2:21">
      <c r="B91" t="s">
        <v>555</v>
      </c>
      <c r="C91" t="s">
        <v>556</v>
      </c>
      <c r="D91" t="s">
        <v>100</v>
      </c>
      <c r="E91" t="s">
        <v>123</v>
      </c>
      <c r="F91" t="s">
        <v>557</v>
      </c>
      <c r="G91" t="s">
        <v>402</v>
      </c>
      <c r="H91" t="s">
        <v>366</v>
      </c>
      <c r="I91" t="s">
        <v>207</v>
      </c>
      <c r="J91" t="s">
        <v>234</v>
      </c>
      <c r="K91" s="77">
        <v>1.24</v>
      </c>
      <c r="L91" t="s">
        <v>102</v>
      </c>
      <c r="M91" s="78">
        <v>2.4500000000000001E-2</v>
      </c>
      <c r="N91" s="78">
        <v>3.5999999999999999E-3</v>
      </c>
      <c r="O91" s="77">
        <v>100000</v>
      </c>
      <c r="P91" s="77">
        <v>103.21</v>
      </c>
      <c r="Q91" s="77">
        <v>0</v>
      </c>
      <c r="R91" s="77">
        <v>103.21</v>
      </c>
      <c r="S91" s="78">
        <v>1E-4</v>
      </c>
      <c r="T91" s="78">
        <v>8.0000000000000002E-3</v>
      </c>
      <c r="U91" s="78">
        <v>2.0000000000000001E-4</v>
      </c>
    </row>
    <row r="92" spans="2:21">
      <c r="B92" t="s">
        <v>558</v>
      </c>
      <c r="C92" t="s">
        <v>559</v>
      </c>
      <c r="D92" t="s">
        <v>100</v>
      </c>
      <c r="E92" t="s">
        <v>123</v>
      </c>
      <c r="F92" t="s">
        <v>560</v>
      </c>
      <c r="G92" t="s">
        <v>561</v>
      </c>
      <c r="H92" t="s">
        <v>366</v>
      </c>
      <c r="I92" t="s">
        <v>207</v>
      </c>
      <c r="J92" t="s">
        <v>284</v>
      </c>
      <c r="K92" s="77">
        <v>1.56</v>
      </c>
      <c r="L92" t="s">
        <v>102</v>
      </c>
      <c r="M92" s="78">
        <v>2.3599999999999999E-2</v>
      </c>
      <c r="N92" s="78">
        <v>6.1000000000000004E-3</v>
      </c>
      <c r="O92" s="77">
        <v>28000.57</v>
      </c>
      <c r="P92" s="77">
        <v>103.8</v>
      </c>
      <c r="Q92" s="77">
        <v>0</v>
      </c>
      <c r="R92" s="77">
        <v>29.064591660000001</v>
      </c>
      <c r="S92" s="78">
        <v>1E-4</v>
      </c>
      <c r="T92" s="78">
        <v>2.3E-3</v>
      </c>
      <c r="U92" s="78">
        <v>1E-4</v>
      </c>
    </row>
    <row r="93" spans="2:21">
      <c r="B93" t="s">
        <v>562</v>
      </c>
      <c r="C93">
        <v>39004950</v>
      </c>
      <c r="D93" t="s">
        <v>100</v>
      </c>
      <c r="E93" t="s">
        <v>123</v>
      </c>
      <c r="F93" t="s">
        <v>563</v>
      </c>
      <c r="G93" t="s">
        <v>351</v>
      </c>
      <c r="H93" t="s">
        <v>403</v>
      </c>
      <c r="I93" t="s">
        <v>207</v>
      </c>
      <c r="J93" t="s">
        <v>564</v>
      </c>
      <c r="K93" s="77">
        <v>0</v>
      </c>
      <c r="L93" t="s">
        <v>102</v>
      </c>
      <c r="M93" s="78">
        <v>2.41E-2</v>
      </c>
      <c r="N93" s="78">
        <v>0</v>
      </c>
      <c r="O93" s="77">
        <v>20000</v>
      </c>
      <c r="P93" s="77">
        <f>R93*1000/O93*100</f>
        <v>104.61</v>
      </c>
      <c r="Q93" s="77">
        <v>0</v>
      </c>
      <c r="R93" s="77">
        <f>21.034-0.112</f>
        <v>20.922000000000001</v>
      </c>
      <c r="S93" s="78">
        <v>0</v>
      </c>
      <c r="T93" s="78">
        <v>1.6000000000000001E-3</v>
      </c>
      <c r="U93" s="78">
        <v>0</v>
      </c>
    </row>
    <row r="94" spans="2:21">
      <c r="B94" t="s">
        <v>565</v>
      </c>
      <c r="C94" t="s">
        <v>566</v>
      </c>
      <c r="D94" t="s">
        <v>100</v>
      </c>
      <c r="E94" t="s">
        <v>123</v>
      </c>
      <c r="F94" t="s">
        <v>370</v>
      </c>
      <c r="G94" t="s">
        <v>351</v>
      </c>
      <c r="H94" t="s">
        <v>403</v>
      </c>
      <c r="I94" t="s">
        <v>207</v>
      </c>
      <c r="J94" t="s">
        <v>502</v>
      </c>
      <c r="K94" s="77">
        <v>6.4</v>
      </c>
      <c r="L94" t="s">
        <v>102</v>
      </c>
      <c r="M94" s="78">
        <v>2.0899999999999998E-2</v>
      </c>
      <c r="N94" s="78">
        <v>1.72E-2</v>
      </c>
      <c r="O94" s="77">
        <v>11000</v>
      </c>
      <c r="P94" s="77">
        <v>102.86</v>
      </c>
      <c r="Q94" s="77">
        <v>0</v>
      </c>
      <c r="R94" s="77">
        <v>11.3146</v>
      </c>
      <c r="S94" s="78">
        <v>1E-4</v>
      </c>
      <c r="T94" s="78">
        <v>8.9999999999999998E-4</v>
      </c>
      <c r="U94" s="78">
        <v>0</v>
      </c>
    </row>
    <row r="95" spans="2:21">
      <c r="B95" t="s">
        <v>567</v>
      </c>
      <c r="C95" t="s">
        <v>568</v>
      </c>
      <c r="D95" t="s">
        <v>100</v>
      </c>
      <c r="E95" t="s">
        <v>123</v>
      </c>
      <c r="F95" t="s">
        <v>554</v>
      </c>
      <c r="G95" t="s">
        <v>412</v>
      </c>
      <c r="H95" t="s">
        <v>403</v>
      </c>
      <c r="I95" t="s">
        <v>207</v>
      </c>
      <c r="J95" t="s">
        <v>569</v>
      </c>
      <c r="K95" s="77">
        <v>2.81</v>
      </c>
      <c r="L95" t="s">
        <v>102</v>
      </c>
      <c r="M95" s="78">
        <v>4.3499999999999997E-2</v>
      </c>
      <c r="N95" s="78">
        <v>6.7799999999999999E-2</v>
      </c>
      <c r="O95" s="77">
        <v>75000.05</v>
      </c>
      <c r="P95" s="77">
        <v>94.3</v>
      </c>
      <c r="Q95" s="77">
        <v>0</v>
      </c>
      <c r="R95" s="77">
        <v>70.725047149999995</v>
      </c>
      <c r="S95" s="78">
        <v>1E-4</v>
      </c>
      <c r="T95" s="78">
        <v>5.4999999999999997E-3</v>
      </c>
      <c r="U95" s="78">
        <v>1E-4</v>
      </c>
    </row>
    <row r="96" spans="2:21">
      <c r="B96" t="s">
        <v>570</v>
      </c>
      <c r="C96" t="s">
        <v>571</v>
      </c>
      <c r="D96" t="s">
        <v>100</v>
      </c>
      <c r="E96" t="s">
        <v>123</v>
      </c>
      <c r="F96" t="s">
        <v>572</v>
      </c>
      <c r="G96" t="s">
        <v>573</v>
      </c>
      <c r="H96" t="s">
        <v>403</v>
      </c>
      <c r="I96" t="s">
        <v>207</v>
      </c>
      <c r="J96" t="s">
        <v>574</v>
      </c>
      <c r="K96" s="77">
        <v>0.74</v>
      </c>
      <c r="L96" t="s">
        <v>102</v>
      </c>
      <c r="M96" s="78">
        <v>2.7900000000000001E-2</v>
      </c>
      <c r="N96" s="78">
        <v>-2.5999999999999999E-3</v>
      </c>
      <c r="O96" s="77">
        <v>11999.96</v>
      </c>
      <c r="P96" s="77">
        <v>102.99</v>
      </c>
      <c r="Q96" s="77">
        <v>0</v>
      </c>
      <c r="R96" s="77">
        <v>12.358758804000001</v>
      </c>
      <c r="S96" s="78">
        <v>1E-4</v>
      </c>
      <c r="T96" s="78">
        <v>1E-3</v>
      </c>
      <c r="U96" s="78">
        <v>0</v>
      </c>
    </row>
    <row r="97" spans="2:21">
      <c r="B97" t="s">
        <v>575</v>
      </c>
      <c r="C97" t="s">
        <v>576</v>
      </c>
      <c r="D97" t="s">
        <v>100</v>
      </c>
      <c r="E97" t="s">
        <v>123</v>
      </c>
      <c r="F97" t="s">
        <v>418</v>
      </c>
      <c r="G97" t="s">
        <v>419</v>
      </c>
      <c r="H97" t="s">
        <v>403</v>
      </c>
      <c r="I97" t="s">
        <v>207</v>
      </c>
      <c r="J97" t="s">
        <v>577</v>
      </c>
      <c r="K97" s="77">
        <v>0.85</v>
      </c>
      <c r="L97" t="s">
        <v>102</v>
      </c>
      <c r="M97" s="78">
        <v>3.4000000000000002E-2</v>
      </c>
      <c r="N97" s="78">
        <v>5.4000000000000003E-3</v>
      </c>
      <c r="O97" s="77">
        <v>7875.01</v>
      </c>
      <c r="P97" s="77">
        <v>102.92</v>
      </c>
      <c r="Q97" s="77">
        <v>0</v>
      </c>
      <c r="R97" s="77">
        <v>8.1049602919999995</v>
      </c>
      <c r="S97" s="78">
        <v>0</v>
      </c>
      <c r="T97" s="78">
        <v>5.9999999999999995E-4</v>
      </c>
      <c r="U97" s="78">
        <v>0</v>
      </c>
    </row>
    <row r="98" spans="2:21">
      <c r="B98" t="s">
        <v>578</v>
      </c>
      <c r="C98" t="s">
        <v>579</v>
      </c>
      <c r="D98" t="s">
        <v>100</v>
      </c>
      <c r="E98" t="s">
        <v>123</v>
      </c>
      <c r="F98" t="s">
        <v>580</v>
      </c>
      <c r="G98" t="s">
        <v>581</v>
      </c>
      <c r="H98" t="s">
        <v>403</v>
      </c>
      <c r="I98" t="s">
        <v>207</v>
      </c>
      <c r="J98" t="s">
        <v>582</v>
      </c>
      <c r="K98" s="77">
        <v>1.49</v>
      </c>
      <c r="L98" t="s">
        <v>102</v>
      </c>
      <c r="M98" s="78">
        <v>2.8000000000000001E-2</v>
      </c>
      <c r="N98" s="78">
        <v>6.4999999999999997E-3</v>
      </c>
      <c r="O98" s="77">
        <v>22000</v>
      </c>
      <c r="P98" s="77">
        <v>103.2</v>
      </c>
      <c r="Q98" s="77">
        <v>0.308</v>
      </c>
      <c r="R98" s="77">
        <v>23.012</v>
      </c>
      <c r="S98" s="78">
        <v>2.0000000000000001E-4</v>
      </c>
      <c r="T98" s="78">
        <v>1.8E-3</v>
      </c>
      <c r="U98" s="78">
        <v>0</v>
      </c>
    </row>
    <row r="99" spans="2:21">
      <c r="B99" t="s">
        <v>583</v>
      </c>
      <c r="C99" t="s">
        <v>584</v>
      </c>
      <c r="D99" t="s">
        <v>100</v>
      </c>
      <c r="E99" t="s">
        <v>123</v>
      </c>
      <c r="F99" t="s">
        <v>580</v>
      </c>
      <c r="G99" t="s">
        <v>581</v>
      </c>
      <c r="H99" t="s">
        <v>403</v>
      </c>
      <c r="I99" t="s">
        <v>207</v>
      </c>
      <c r="J99" t="s">
        <v>585</v>
      </c>
      <c r="K99" s="77">
        <v>3.25</v>
      </c>
      <c r="L99" t="s">
        <v>102</v>
      </c>
      <c r="M99" s="78">
        <v>2.29E-2</v>
      </c>
      <c r="N99" s="78">
        <v>0.01</v>
      </c>
      <c r="O99" s="77">
        <v>14022.47</v>
      </c>
      <c r="P99" s="77">
        <v>104.44</v>
      </c>
      <c r="Q99" s="77">
        <v>0</v>
      </c>
      <c r="R99" s="77">
        <v>14.645067667999999</v>
      </c>
      <c r="S99" s="78">
        <v>0</v>
      </c>
      <c r="T99" s="78">
        <v>1.1000000000000001E-3</v>
      </c>
      <c r="U99" s="78">
        <v>0</v>
      </c>
    </row>
    <row r="100" spans="2:21">
      <c r="B100" t="s">
        <v>586</v>
      </c>
      <c r="C100" t="s">
        <v>587</v>
      </c>
      <c r="D100" t="s">
        <v>100</v>
      </c>
      <c r="E100" t="s">
        <v>123</v>
      </c>
      <c r="F100" t="s">
        <v>588</v>
      </c>
      <c r="G100" t="s">
        <v>589</v>
      </c>
      <c r="H100" t="s">
        <v>459</v>
      </c>
      <c r="I100" t="s">
        <v>207</v>
      </c>
      <c r="J100" t="s">
        <v>254</v>
      </c>
      <c r="K100" s="77">
        <v>2.57</v>
      </c>
      <c r="L100" t="s">
        <v>102</v>
      </c>
      <c r="M100" s="78">
        <v>4.7500000000000001E-2</v>
      </c>
      <c r="N100" s="78">
        <v>3.9199999999999999E-2</v>
      </c>
      <c r="O100" s="77">
        <v>112000.67</v>
      </c>
      <c r="P100" s="77">
        <v>103.53</v>
      </c>
      <c r="Q100" s="77">
        <v>0</v>
      </c>
      <c r="R100" s="77">
        <v>115.954293651</v>
      </c>
      <c r="S100" s="78">
        <v>2.0000000000000001E-4</v>
      </c>
      <c r="T100" s="78">
        <v>8.9999999999999993E-3</v>
      </c>
      <c r="U100" s="78">
        <v>2.0000000000000001E-4</v>
      </c>
    </row>
    <row r="101" spans="2:21">
      <c r="B101" t="s">
        <v>590</v>
      </c>
      <c r="C101" t="s">
        <v>591</v>
      </c>
      <c r="D101" t="s">
        <v>100</v>
      </c>
      <c r="E101" t="s">
        <v>123</v>
      </c>
      <c r="F101" t="s">
        <v>592</v>
      </c>
      <c r="G101" t="s">
        <v>508</v>
      </c>
      <c r="H101" t="s">
        <v>448</v>
      </c>
      <c r="I101" t="s">
        <v>150</v>
      </c>
      <c r="J101" t="s">
        <v>593</v>
      </c>
      <c r="K101" s="77">
        <v>0.99</v>
      </c>
      <c r="L101" t="s">
        <v>102</v>
      </c>
      <c r="M101" s="78">
        <v>3.4500000000000003E-2</v>
      </c>
      <c r="N101" s="78">
        <v>8.9999999999999993E-3</v>
      </c>
      <c r="O101" s="77">
        <v>11000</v>
      </c>
      <c r="P101" s="77">
        <v>102.54</v>
      </c>
      <c r="Q101" s="77">
        <v>0</v>
      </c>
      <c r="R101" s="77">
        <v>11.279400000000001</v>
      </c>
      <c r="S101" s="78">
        <v>2.0000000000000001E-4</v>
      </c>
      <c r="T101" s="78">
        <v>8.9999999999999998E-4</v>
      </c>
      <c r="U101" s="78">
        <v>0</v>
      </c>
    </row>
    <row r="102" spans="2:21">
      <c r="B102" t="s">
        <v>594</v>
      </c>
      <c r="C102" t="s">
        <v>595</v>
      </c>
      <c r="D102" t="s">
        <v>100</v>
      </c>
      <c r="E102" t="s">
        <v>123</v>
      </c>
      <c r="F102" t="s">
        <v>596</v>
      </c>
      <c r="G102" t="s">
        <v>581</v>
      </c>
      <c r="H102" t="s">
        <v>448</v>
      </c>
      <c r="I102" t="s">
        <v>150</v>
      </c>
      <c r="J102" t="s">
        <v>597</v>
      </c>
      <c r="K102" s="77">
        <v>0.41</v>
      </c>
      <c r="L102" t="s">
        <v>102</v>
      </c>
      <c r="M102" s="78">
        <v>3.2000000000000001E-2</v>
      </c>
      <c r="N102" s="78">
        <v>3.2500000000000001E-2</v>
      </c>
      <c r="O102" s="77">
        <v>2500</v>
      </c>
      <c r="P102" s="77">
        <v>100.263012</v>
      </c>
      <c r="Q102" s="77">
        <v>0</v>
      </c>
      <c r="R102" s="77">
        <v>2.5065753000000002</v>
      </c>
      <c r="S102" s="78">
        <v>2.9999999999999997E-4</v>
      </c>
      <c r="T102" s="78">
        <v>2.0000000000000001E-4</v>
      </c>
      <c r="U102" s="78">
        <v>0</v>
      </c>
    </row>
    <row r="103" spans="2:21">
      <c r="B103" t="s">
        <v>598</v>
      </c>
      <c r="C103" t="s">
        <v>599</v>
      </c>
      <c r="D103" t="s">
        <v>100</v>
      </c>
      <c r="E103" t="s">
        <v>123</v>
      </c>
      <c r="F103" t="s">
        <v>600</v>
      </c>
      <c r="G103" t="s">
        <v>543</v>
      </c>
      <c r="H103" t="s">
        <v>448</v>
      </c>
      <c r="I103" t="s">
        <v>150</v>
      </c>
      <c r="J103" t="s">
        <v>284</v>
      </c>
      <c r="K103" s="77">
        <v>1.96</v>
      </c>
      <c r="L103" t="s">
        <v>102</v>
      </c>
      <c r="M103" s="78">
        <v>3.2000000000000001E-2</v>
      </c>
      <c r="N103" s="78">
        <v>1.09E-2</v>
      </c>
      <c r="O103" s="77">
        <v>6000</v>
      </c>
      <c r="P103" s="77">
        <v>104.17</v>
      </c>
      <c r="Q103" s="77">
        <v>0</v>
      </c>
      <c r="R103" s="77">
        <v>6.2502000000000004</v>
      </c>
      <c r="S103" s="78">
        <v>1E-4</v>
      </c>
      <c r="T103" s="78">
        <v>5.0000000000000001E-4</v>
      </c>
      <c r="U103" s="78">
        <v>0</v>
      </c>
    </row>
    <row r="104" spans="2:21">
      <c r="B104" t="s">
        <v>601</v>
      </c>
      <c r="C104" t="s">
        <v>602</v>
      </c>
      <c r="D104" t="s">
        <v>100</v>
      </c>
      <c r="E104" t="s">
        <v>123</v>
      </c>
      <c r="F104" t="s">
        <v>603</v>
      </c>
      <c r="G104" t="s">
        <v>508</v>
      </c>
      <c r="H104" t="s">
        <v>459</v>
      </c>
      <c r="I104" t="s">
        <v>207</v>
      </c>
      <c r="J104" t="s">
        <v>367</v>
      </c>
      <c r="K104" s="77">
        <v>0.74</v>
      </c>
      <c r="L104" t="s">
        <v>102</v>
      </c>
      <c r="M104" s="78">
        <v>3.7999999999999999E-2</v>
      </c>
      <c r="N104" s="78">
        <v>1.0500000000000001E-2</v>
      </c>
      <c r="O104" s="77">
        <v>23000.11</v>
      </c>
      <c r="P104" s="77">
        <v>103</v>
      </c>
      <c r="Q104" s="77">
        <v>0</v>
      </c>
      <c r="R104" s="77">
        <v>23.6901133</v>
      </c>
      <c r="S104" s="78">
        <v>4.0000000000000002E-4</v>
      </c>
      <c r="T104" s="78">
        <v>1.8E-3</v>
      </c>
      <c r="U104" s="78">
        <v>0</v>
      </c>
    </row>
    <row r="105" spans="2:21">
      <c r="B105" t="s">
        <v>604</v>
      </c>
      <c r="C105" t="s">
        <v>605</v>
      </c>
      <c r="D105" t="s">
        <v>100</v>
      </c>
      <c r="E105" t="s">
        <v>123</v>
      </c>
      <c r="F105" t="s">
        <v>606</v>
      </c>
      <c r="G105" t="s">
        <v>356</v>
      </c>
      <c r="H105" t="s">
        <v>459</v>
      </c>
      <c r="I105" t="s">
        <v>207</v>
      </c>
      <c r="J105" t="s">
        <v>357</v>
      </c>
      <c r="K105" s="77">
        <v>1.72</v>
      </c>
      <c r="L105" t="s">
        <v>102</v>
      </c>
      <c r="M105" s="78">
        <v>2.9499999999999998E-2</v>
      </c>
      <c r="N105" s="78">
        <v>1.18E-2</v>
      </c>
      <c r="O105" s="77">
        <v>7500.42</v>
      </c>
      <c r="P105" s="77">
        <v>103.05</v>
      </c>
      <c r="Q105" s="77">
        <v>0</v>
      </c>
      <c r="R105" s="77">
        <v>7.7291828100000002</v>
      </c>
      <c r="S105" s="78">
        <v>1E-4</v>
      </c>
      <c r="T105" s="78">
        <v>5.9999999999999995E-4</v>
      </c>
      <c r="U105" s="78">
        <v>0</v>
      </c>
    </row>
    <row r="106" spans="2:21">
      <c r="B106" t="s">
        <v>607</v>
      </c>
      <c r="C106" t="s">
        <v>608</v>
      </c>
      <c r="D106" t="s">
        <v>100</v>
      </c>
      <c r="E106" t="s">
        <v>123</v>
      </c>
      <c r="F106" t="s">
        <v>609</v>
      </c>
      <c r="G106" t="s">
        <v>458</v>
      </c>
      <c r="H106" t="s">
        <v>448</v>
      </c>
      <c r="I106" t="s">
        <v>150</v>
      </c>
      <c r="J106" t="s">
        <v>610</v>
      </c>
      <c r="K106" s="77">
        <v>4.6900000000000004</v>
      </c>
      <c r="L106" t="s">
        <v>102</v>
      </c>
      <c r="M106" s="78">
        <v>1.7000000000000001E-2</v>
      </c>
      <c r="N106" s="78">
        <v>1.5299999999999999E-2</v>
      </c>
      <c r="O106" s="77">
        <v>13000</v>
      </c>
      <c r="P106" s="77">
        <v>100.94</v>
      </c>
      <c r="Q106" s="77">
        <v>0</v>
      </c>
      <c r="R106" s="77">
        <v>13.122199999999999</v>
      </c>
      <c r="S106" s="78">
        <v>0</v>
      </c>
      <c r="T106" s="78">
        <v>1E-3</v>
      </c>
      <c r="U106" s="78">
        <v>0</v>
      </c>
    </row>
    <row r="107" spans="2:21">
      <c r="B107" t="s">
        <v>611</v>
      </c>
      <c r="C107" t="s">
        <v>612</v>
      </c>
      <c r="D107" t="s">
        <v>100</v>
      </c>
      <c r="E107" t="s">
        <v>123</v>
      </c>
      <c r="F107" t="s">
        <v>613</v>
      </c>
      <c r="G107" t="s">
        <v>412</v>
      </c>
      <c r="H107" t="s">
        <v>459</v>
      </c>
      <c r="I107" t="s">
        <v>207</v>
      </c>
      <c r="J107" t="s">
        <v>577</v>
      </c>
      <c r="K107" s="77">
        <v>2.7</v>
      </c>
      <c r="L107" t="s">
        <v>102</v>
      </c>
      <c r="M107" s="78">
        <v>3.9E-2</v>
      </c>
      <c r="N107" s="78">
        <v>4.2200000000000001E-2</v>
      </c>
      <c r="O107" s="77">
        <v>189000</v>
      </c>
      <c r="P107" s="77">
        <v>101.4</v>
      </c>
      <c r="Q107" s="77">
        <v>0</v>
      </c>
      <c r="R107" s="77">
        <v>191.64599999999999</v>
      </c>
      <c r="S107" s="78">
        <v>5.0000000000000001E-4</v>
      </c>
      <c r="T107" s="78">
        <v>1.49E-2</v>
      </c>
      <c r="U107" s="78">
        <v>2.9999999999999997E-4</v>
      </c>
    </row>
    <row r="108" spans="2:21">
      <c r="B108" t="s">
        <v>614</v>
      </c>
      <c r="C108" t="s">
        <v>615</v>
      </c>
      <c r="D108" t="s">
        <v>100</v>
      </c>
      <c r="E108" t="s">
        <v>123</v>
      </c>
      <c r="F108" t="s">
        <v>616</v>
      </c>
      <c r="G108" t="s">
        <v>132</v>
      </c>
      <c r="H108" t="s">
        <v>459</v>
      </c>
      <c r="I108" t="s">
        <v>207</v>
      </c>
      <c r="J108" t="s">
        <v>474</v>
      </c>
      <c r="K108" s="77">
        <v>1.47</v>
      </c>
      <c r="L108" t="s">
        <v>102</v>
      </c>
      <c r="M108" s="78">
        <v>2.1600000000000001E-2</v>
      </c>
      <c r="N108" s="78">
        <v>6.8999999999999999E-3</v>
      </c>
      <c r="O108" s="77">
        <v>5000</v>
      </c>
      <c r="P108" s="77">
        <v>102.2</v>
      </c>
      <c r="Q108" s="77">
        <v>0</v>
      </c>
      <c r="R108" s="77">
        <v>5.1100000000000003</v>
      </c>
      <c r="S108" s="78">
        <v>0</v>
      </c>
      <c r="T108" s="78">
        <v>4.0000000000000002E-4</v>
      </c>
      <c r="U108" s="78">
        <v>0</v>
      </c>
    </row>
    <row r="109" spans="2:21">
      <c r="B109" t="s">
        <v>617</v>
      </c>
      <c r="C109" t="s">
        <v>618</v>
      </c>
      <c r="D109" t="s">
        <v>100</v>
      </c>
      <c r="E109" t="s">
        <v>123</v>
      </c>
      <c r="F109" t="s">
        <v>619</v>
      </c>
      <c r="G109" t="s">
        <v>412</v>
      </c>
      <c r="H109" t="s">
        <v>448</v>
      </c>
      <c r="I109" t="s">
        <v>150</v>
      </c>
      <c r="J109" t="s">
        <v>620</v>
      </c>
      <c r="K109" s="77">
        <v>3.1</v>
      </c>
      <c r="L109" t="s">
        <v>102</v>
      </c>
      <c r="M109" s="78">
        <v>2.8500000000000001E-2</v>
      </c>
      <c r="N109" s="78">
        <v>1.44E-2</v>
      </c>
      <c r="O109" s="77">
        <v>32375.38</v>
      </c>
      <c r="P109" s="77">
        <v>104.4</v>
      </c>
      <c r="Q109" s="77">
        <v>0</v>
      </c>
      <c r="R109" s="77">
        <v>33.79989672</v>
      </c>
      <c r="S109" s="78">
        <v>2.0000000000000001E-4</v>
      </c>
      <c r="T109" s="78">
        <v>2.5999999999999999E-3</v>
      </c>
      <c r="U109" s="78">
        <v>1E-4</v>
      </c>
    </row>
    <row r="110" spans="2:21">
      <c r="B110" t="s">
        <v>621</v>
      </c>
      <c r="C110" t="s">
        <v>622</v>
      </c>
      <c r="D110" t="s">
        <v>100</v>
      </c>
      <c r="E110" t="s">
        <v>123</v>
      </c>
      <c r="F110" t="s">
        <v>623</v>
      </c>
      <c r="G110" t="s">
        <v>419</v>
      </c>
      <c r="H110" t="s">
        <v>448</v>
      </c>
      <c r="I110" t="s">
        <v>150</v>
      </c>
      <c r="J110" t="s">
        <v>251</v>
      </c>
      <c r="K110" s="77">
        <v>3.37</v>
      </c>
      <c r="L110" t="s">
        <v>102</v>
      </c>
      <c r="M110" s="78">
        <v>2.1499999999999998E-2</v>
      </c>
      <c r="N110" s="78">
        <v>1.61E-2</v>
      </c>
      <c r="O110" s="77">
        <v>40501.99</v>
      </c>
      <c r="P110" s="77">
        <v>101.85</v>
      </c>
      <c r="Q110" s="77">
        <v>1.7241599999999999</v>
      </c>
      <c r="R110" s="77">
        <v>42.975436815000002</v>
      </c>
      <c r="S110" s="78">
        <v>2.0000000000000001E-4</v>
      </c>
      <c r="T110" s="78">
        <v>3.3999999999999998E-3</v>
      </c>
      <c r="U110" s="78">
        <v>1E-4</v>
      </c>
    </row>
    <row r="111" spans="2:21">
      <c r="B111" t="s">
        <v>624</v>
      </c>
      <c r="C111" t="s">
        <v>625</v>
      </c>
      <c r="D111" t="s">
        <v>100</v>
      </c>
      <c r="E111" t="s">
        <v>123</v>
      </c>
      <c r="F111" t="s">
        <v>623</v>
      </c>
      <c r="G111" t="s">
        <v>419</v>
      </c>
      <c r="H111" t="s">
        <v>448</v>
      </c>
      <c r="I111" t="s">
        <v>150</v>
      </c>
      <c r="J111" t="s">
        <v>394</v>
      </c>
      <c r="K111" s="77">
        <v>2.35</v>
      </c>
      <c r="L111" t="s">
        <v>102</v>
      </c>
      <c r="M111" s="78">
        <v>2.75E-2</v>
      </c>
      <c r="N111" s="78">
        <v>9.5999999999999992E-3</v>
      </c>
      <c r="O111" s="77">
        <v>23642.28</v>
      </c>
      <c r="P111" s="77">
        <v>105.18</v>
      </c>
      <c r="Q111" s="77">
        <v>0</v>
      </c>
      <c r="R111" s="77">
        <v>24.866950104000001</v>
      </c>
      <c r="S111" s="78">
        <v>1E-4</v>
      </c>
      <c r="T111" s="78">
        <v>1.9E-3</v>
      </c>
      <c r="U111" s="78">
        <v>0</v>
      </c>
    </row>
    <row r="112" spans="2:21">
      <c r="B112" t="s">
        <v>626</v>
      </c>
      <c r="C112" t="s">
        <v>627</v>
      </c>
      <c r="D112" t="s">
        <v>100</v>
      </c>
      <c r="E112" t="s">
        <v>123</v>
      </c>
      <c r="F112" t="s">
        <v>628</v>
      </c>
      <c r="G112" t="s">
        <v>432</v>
      </c>
      <c r="H112" t="s">
        <v>471</v>
      </c>
      <c r="I112" t="s">
        <v>150</v>
      </c>
      <c r="J112" t="s">
        <v>537</v>
      </c>
      <c r="K112" s="77">
        <v>0.53</v>
      </c>
      <c r="L112" t="s">
        <v>102</v>
      </c>
      <c r="M112" s="78">
        <v>4.3499999999999997E-2</v>
      </c>
      <c r="N112" s="78">
        <v>8.8000000000000005E-3</v>
      </c>
      <c r="O112" s="77">
        <v>7000</v>
      </c>
      <c r="P112" s="77">
        <v>103.87</v>
      </c>
      <c r="Q112" s="77">
        <v>0</v>
      </c>
      <c r="R112" s="77">
        <v>7.2709000000000001</v>
      </c>
      <c r="S112" s="78">
        <v>0</v>
      </c>
      <c r="T112" s="78">
        <v>5.9999999999999995E-4</v>
      </c>
      <c r="U112" s="78">
        <v>0</v>
      </c>
    </row>
    <row r="113" spans="2:21">
      <c r="B113" t="s">
        <v>629</v>
      </c>
      <c r="C113" t="s">
        <v>630</v>
      </c>
      <c r="D113" t="s">
        <v>100</v>
      </c>
      <c r="E113" t="s">
        <v>123</v>
      </c>
      <c r="F113" t="s">
        <v>628</v>
      </c>
      <c r="G113" t="s">
        <v>432</v>
      </c>
      <c r="H113" t="s">
        <v>471</v>
      </c>
      <c r="I113" t="s">
        <v>150</v>
      </c>
      <c r="J113" t="s">
        <v>631</v>
      </c>
      <c r="K113" s="77">
        <v>6.5</v>
      </c>
      <c r="L113" t="s">
        <v>102</v>
      </c>
      <c r="M113" s="78">
        <v>2.18E-2</v>
      </c>
      <c r="N113" s="78">
        <v>2.23E-2</v>
      </c>
      <c r="O113" s="77">
        <v>40000</v>
      </c>
      <c r="P113" s="77">
        <v>99.79</v>
      </c>
      <c r="Q113" s="77">
        <v>0</v>
      </c>
      <c r="R113" s="77">
        <v>39.915999999999997</v>
      </c>
      <c r="S113" s="78">
        <v>2.0000000000000001E-4</v>
      </c>
      <c r="T113" s="78">
        <v>3.0999999999999999E-3</v>
      </c>
      <c r="U113" s="78">
        <v>1E-4</v>
      </c>
    </row>
    <row r="114" spans="2:21">
      <c r="B114" t="s">
        <v>632</v>
      </c>
      <c r="C114" t="s">
        <v>633</v>
      </c>
      <c r="D114" t="s">
        <v>100</v>
      </c>
      <c r="E114" t="s">
        <v>123</v>
      </c>
      <c r="F114" t="s">
        <v>634</v>
      </c>
      <c r="G114" t="s">
        <v>356</v>
      </c>
      <c r="H114" t="s">
        <v>479</v>
      </c>
      <c r="I114" t="s">
        <v>207</v>
      </c>
      <c r="J114" t="s">
        <v>635</v>
      </c>
      <c r="K114" s="77">
        <v>0.82</v>
      </c>
      <c r="L114" t="s">
        <v>102</v>
      </c>
      <c r="M114" s="78">
        <v>3.6999999999999998E-2</v>
      </c>
      <c r="N114" s="78">
        <v>1.18E-2</v>
      </c>
      <c r="O114" s="77">
        <v>5000</v>
      </c>
      <c r="P114" s="77">
        <v>102.7</v>
      </c>
      <c r="Q114" s="77">
        <v>0</v>
      </c>
      <c r="R114" s="77">
        <v>5.1349999999999998</v>
      </c>
      <c r="S114" s="78">
        <v>1E-4</v>
      </c>
      <c r="T114" s="78">
        <v>4.0000000000000002E-4</v>
      </c>
      <c r="U114" s="78">
        <v>0</v>
      </c>
    </row>
    <row r="115" spans="2:21">
      <c r="B115" t="s">
        <v>636</v>
      </c>
      <c r="C115" t="s">
        <v>637</v>
      </c>
      <c r="D115" t="s">
        <v>100</v>
      </c>
      <c r="E115" t="s">
        <v>123</v>
      </c>
      <c r="F115" t="s">
        <v>634</v>
      </c>
      <c r="G115" t="s">
        <v>356</v>
      </c>
      <c r="H115" t="s">
        <v>479</v>
      </c>
      <c r="I115" t="s">
        <v>207</v>
      </c>
      <c r="J115" t="s">
        <v>251</v>
      </c>
      <c r="K115" s="77">
        <v>0.34</v>
      </c>
      <c r="L115" t="s">
        <v>102</v>
      </c>
      <c r="M115" s="78">
        <v>4.2500000000000003E-2</v>
      </c>
      <c r="N115" s="78">
        <v>1.29E-2</v>
      </c>
      <c r="O115" s="77">
        <v>30000</v>
      </c>
      <c r="P115" s="77">
        <v>101.66</v>
      </c>
      <c r="Q115" s="77">
        <v>0</v>
      </c>
      <c r="R115" s="77">
        <v>30.498000000000001</v>
      </c>
      <c r="S115" s="78">
        <v>2.0000000000000001E-4</v>
      </c>
      <c r="T115" s="78">
        <v>2.3999999999999998E-3</v>
      </c>
      <c r="U115" s="78">
        <v>1E-4</v>
      </c>
    </row>
    <row r="116" spans="2:21">
      <c r="B116" t="s">
        <v>638</v>
      </c>
      <c r="C116" t="s">
        <v>639</v>
      </c>
      <c r="D116" t="s">
        <v>100</v>
      </c>
      <c r="E116" t="s">
        <v>123</v>
      </c>
      <c r="F116" t="s">
        <v>640</v>
      </c>
      <c r="G116" t="s">
        <v>551</v>
      </c>
      <c r="H116" t="s">
        <v>479</v>
      </c>
      <c r="I116" t="s">
        <v>207</v>
      </c>
      <c r="J116" t="s">
        <v>347</v>
      </c>
      <c r="K116" s="77">
        <v>2.59</v>
      </c>
      <c r="L116" t="s">
        <v>102</v>
      </c>
      <c r="M116" s="78">
        <v>3.9E-2</v>
      </c>
      <c r="N116" s="78">
        <v>1.8499999999999999E-2</v>
      </c>
      <c r="O116" s="77">
        <v>50000</v>
      </c>
      <c r="P116" s="77">
        <v>106.36</v>
      </c>
      <c r="Q116" s="77">
        <v>0</v>
      </c>
      <c r="R116" s="77">
        <v>53.18</v>
      </c>
      <c r="S116" s="78">
        <v>1E-4</v>
      </c>
      <c r="T116" s="78">
        <v>4.1000000000000003E-3</v>
      </c>
      <c r="U116" s="78">
        <v>1E-4</v>
      </c>
    </row>
    <row r="117" spans="2:21">
      <c r="B117" t="s">
        <v>641</v>
      </c>
      <c r="C117" t="s">
        <v>642</v>
      </c>
      <c r="D117" t="s">
        <v>100</v>
      </c>
      <c r="E117" t="s">
        <v>123</v>
      </c>
      <c r="F117" t="s">
        <v>643</v>
      </c>
      <c r="G117" t="s">
        <v>505</v>
      </c>
      <c r="H117" t="s">
        <v>471</v>
      </c>
      <c r="I117" t="s">
        <v>150</v>
      </c>
      <c r="J117" t="s">
        <v>644</v>
      </c>
      <c r="K117" s="77">
        <v>6.32</v>
      </c>
      <c r="L117" t="s">
        <v>123</v>
      </c>
      <c r="M117" s="78">
        <v>1.4999999999999999E-2</v>
      </c>
      <c r="N117" s="78">
        <v>2.29E-2</v>
      </c>
      <c r="O117" s="77">
        <v>20000</v>
      </c>
      <c r="P117" s="77">
        <v>95.72</v>
      </c>
      <c r="Q117" s="77">
        <v>0</v>
      </c>
      <c r="R117" s="77">
        <v>19.143999999999998</v>
      </c>
      <c r="S117" s="78">
        <v>1E-4</v>
      </c>
      <c r="T117" s="78">
        <v>1.5E-3</v>
      </c>
      <c r="U117" s="78">
        <v>0</v>
      </c>
    </row>
    <row r="118" spans="2:21">
      <c r="B118" t="s">
        <v>645</v>
      </c>
      <c r="C118" t="s">
        <v>646</v>
      </c>
      <c r="D118" t="s">
        <v>100</v>
      </c>
      <c r="E118" t="s">
        <v>123</v>
      </c>
      <c r="F118" t="s">
        <v>643</v>
      </c>
      <c r="G118" t="s">
        <v>505</v>
      </c>
      <c r="H118" t="s">
        <v>471</v>
      </c>
      <c r="I118" t="s">
        <v>150</v>
      </c>
      <c r="J118" t="s">
        <v>644</v>
      </c>
      <c r="K118" s="77">
        <v>6.5</v>
      </c>
      <c r="L118" t="s">
        <v>123</v>
      </c>
      <c r="M118" s="78">
        <v>7.4999999999999997E-3</v>
      </c>
      <c r="N118" s="78">
        <v>9.5999999999999992E-3</v>
      </c>
      <c r="O118" s="77">
        <v>43000</v>
      </c>
      <c r="P118" s="77">
        <v>98.9</v>
      </c>
      <c r="Q118" s="77">
        <v>0</v>
      </c>
      <c r="R118" s="77">
        <v>42.527000000000001</v>
      </c>
      <c r="S118" s="78">
        <v>1E-4</v>
      </c>
      <c r="T118" s="78">
        <v>3.3E-3</v>
      </c>
      <c r="U118" s="78">
        <v>1E-4</v>
      </c>
    </row>
    <row r="119" spans="2:21">
      <c r="B119" t="s">
        <v>647</v>
      </c>
      <c r="C119" t="s">
        <v>648</v>
      </c>
      <c r="D119" t="s">
        <v>100</v>
      </c>
      <c r="E119" t="s">
        <v>123</v>
      </c>
      <c r="F119" t="s">
        <v>643</v>
      </c>
      <c r="G119" t="s">
        <v>505</v>
      </c>
      <c r="H119" t="s">
        <v>471</v>
      </c>
      <c r="I119" t="s">
        <v>150</v>
      </c>
      <c r="J119" t="s">
        <v>438</v>
      </c>
      <c r="K119" s="77">
        <v>3.5</v>
      </c>
      <c r="L119" t="s">
        <v>102</v>
      </c>
      <c r="M119" s="78">
        <v>3.4500000000000003E-2</v>
      </c>
      <c r="N119" s="78">
        <v>1.37E-2</v>
      </c>
      <c r="O119" s="77">
        <v>2000.43</v>
      </c>
      <c r="P119" s="77">
        <v>108.65</v>
      </c>
      <c r="Q119" s="77">
        <v>0</v>
      </c>
      <c r="R119" s="77">
        <v>2.1734671950000002</v>
      </c>
      <c r="S119" s="78">
        <v>0</v>
      </c>
      <c r="T119" s="78">
        <v>2.0000000000000001E-4</v>
      </c>
      <c r="U119" s="78">
        <v>0</v>
      </c>
    </row>
    <row r="120" spans="2:21">
      <c r="B120" t="s">
        <v>649</v>
      </c>
      <c r="C120" t="s">
        <v>650</v>
      </c>
      <c r="D120" t="s">
        <v>100</v>
      </c>
      <c r="E120" t="s">
        <v>123</v>
      </c>
      <c r="F120" t="s">
        <v>473</v>
      </c>
      <c r="G120" t="s">
        <v>412</v>
      </c>
      <c r="H120" t="s">
        <v>471</v>
      </c>
      <c r="I120" t="s">
        <v>150</v>
      </c>
      <c r="J120" t="s">
        <v>651</v>
      </c>
      <c r="K120" s="77">
        <v>4.7699999999999996</v>
      </c>
      <c r="L120" t="s">
        <v>102</v>
      </c>
      <c r="M120" s="78">
        <v>2.3E-2</v>
      </c>
      <c r="N120" s="78">
        <v>1.7899999999999999E-2</v>
      </c>
      <c r="O120" s="77">
        <v>6000</v>
      </c>
      <c r="P120" s="77">
        <v>103.13</v>
      </c>
      <c r="Q120" s="77">
        <v>0</v>
      </c>
      <c r="R120" s="77">
        <v>6.1878000000000002</v>
      </c>
      <c r="S120" s="78">
        <v>0</v>
      </c>
      <c r="T120" s="78">
        <v>5.0000000000000001E-4</v>
      </c>
      <c r="U120" s="78">
        <v>0</v>
      </c>
    </row>
    <row r="121" spans="2:21">
      <c r="B121" t="s">
        <v>652</v>
      </c>
      <c r="C121" t="s">
        <v>653</v>
      </c>
      <c r="D121" t="s">
        <v>100</v>
      </c>
      <c r="E121" t="s">
        <v>123</v>
      </c>
      <c r="F121" t="s">
        <v>654</v>
      </c>
      <c r="G121" t="s">
        <v>356</v>
      </c>
      <c r="H121" t="s">
        <v>471</v>
      </c>
      <c r="I121" t="s">
        <v>150</v>
      </c>
      <c r="J121" t="s">
        <v>254</v>
      </c>
      <c r="K121" s="77">
        <v>1.24</v>
      </c>
      <c r="L121" t="s">
        <v>102</v>
      </c>
      <c r="M121" s="78">
        <v>2.75E-2</v>
      </c>
      <c r="N121" s="78">
        <v>1.1900000000000001E-2</v>
      </c>
      <c r="O121" s="77">
        <v>9000.8700000000008</v>
      </c>
      <c r="P121" s="77">
        <v>101.94</v>
      </c>
      <c r="Q121" s="77">
        <v>0</v>
      </c>
      <c r="R121" s="77">
        <v>9.1754868779999992</v>
      </c>
      <c r="S121" s="78">
        <v>4.0000000000000002E-4</v>
      </c>
      <c r="T121" s="78">
        <v>6.9999999999999999E-4</v>
      </c>
      <c r="U121" s="78">
        <v>0</v>
      </c>
    </row>
    <row r="122" spans="2:21">
      <c r="B122" t="s">
        <v>655</v>
      </c>
      <c r="C122" t="s">
        <v>656</v>
      </c>
      <c r="D122" t="s">
        <v>100</v>
      </c>
      <c r="E122" t="s">
        <v>123</v>
      </c>
      <c r="F122" t="s">
        <v>657</v>
      </c>
      <c r="G122" t="s">
        <v>393</v>
      </c>
      <c r="H122" t="s">
        <v>471</v>
      </c>
      <c r="I122" t="s">
        <v>150</v>
      </c>
      <c r="J122" t="s">
        <v>398</v>
      </c>
      <c r="K122" s="77">
        <v>1.1399999999999999</v>
      </c>
      <c r="L122" t="s">
        <v>102</v>
      </c>
      <c r="M122" s="78">
        <v>3.5000000000000003E-2</v>
      </c>
      <c r="N122" s="78">
        <v>1.0800000000000001E-2</v>
      </c>
      <c r="O122" s="77">
        <v>9000</v>
      </c>
      <c r="P122" s="77">
        <v>103.97</v>
      </c>
      <c r="Q122" s="77">
        <v>0</v>
      </c>
      <c r="R122" s="77">
        <v>9.3573000000000004</v>
      </c>
      <c r="S122" s="78">
        <v>2.9999999999999997E-4</v>
      </c>
      <c r="T122" s="78">
        <v>6.9999999999999999E-4</v>
      </c>
      <c r="U122" s="78">
        <v>0</v>
      </c>
    </row>
    <row r="123" spans="2:21">
      <c r="B123" t="s">
        <v>658</v>
      </c>
      <c r="C123">
        <v>20802570</v>
      </c>
      <c r="D123" t="s">
        <v>100</v>
      </c>
      <c r="E123" t="s">
        <v>123</v>
      </c>
      <c r="F123" t="s">
        <v>659</v>
      </c>
      <c r="G123" t="s">
        <v>483</v>
      </c>
      <c r="H123" t="s">
        <v>479</v>
      </c>
      <c r="I123" t="s">
        <v>207</v>
      </c>
      <c r="J123" t="s">
        <v>577</v>
      </c>
      <c r="K123" s="77">
        <v>0</v>
      </c>
      <c r="L123" t="s">
        <v>102</v>
      </c>
      <c r="M123" s="78">
        <v>1.35E-2</v>
      </c>
      <c r="N123" s="78">
        <v>0</v>
      </c>
      <c r="O123" s="77">
        <v>15000</v>
      </c>
      <c r="P123" s="77">
        <f>R123*1000/O123*100</f>
        <v>101.2188524590164</v>
      </c>
      <c r="Q123" s="77">
        <v>0</v>
      </c>
      <c r="R123" s="77">
        <f>15.2355-0.052672131147541</f>
        <v>15.18282786885246</v>
      </c>
      <c r="S123" s="78">
        <v>0</v>
      </c>
      <c r="T123" s="78">
        <f>R123/$R$11</f>
        <v>1.1839344169033306E-3</v>
      </c>
      <c r="U123" s="78">
        <f>R123/'סכום נכסי הקרן'!$C$42</f>
        <v>2.7515339651134282E-5</v>
      </c>
    </row>
    <row r="124" spans="2:21">
      <c r="B124" t="s">
        <v>660</v>
      </c>
      <c r="C124" t="s">
        <v>661</v>
      </c>
      <c r="D124" t="s">
        <v>100</v>
      </c>
      <c r="E124" t="s">
        <v>123</v>
      </c>
      <c r="F124" t="s">
        <v>662</v>
      </c>
      <c r="G124" t="s">
        <v>483</v>
      </c>
      <c r="H124" t="s">
        <v>479</v>
      </c>
      <c r="I124" t="s">
        <v>207</v>
      </c>
      <c r="J124" t="s">
        <v>663</v>
      </c>
      <c r="K124" s="77">
        <v>1.24</v>
      </c>
      <c r="L124" t="s">
        <v>102</v>
      </c>
      <c r="M124" s="78">
        <v>0.02</v>
      </c>
      <c r="N124" s="78">
        <v>1.15E-2</v>
      </c>
      <c r="O124" s="77">
        <v>25200</v>
      </c>
      <c r="P124" s="77">
        <v>101.05</v>
      </c>
      <c r="Q124" s="77">
        <v>2.94</v>
      </c>
      <c r="R124" s="77">
        <v>28.404599999999999</v>
      </c>
      <c r="S124" s="78">
        <v>1E-4</v>
      </c>
      <c r="T124" s="78">
        <v>2.2000000000000001E-3</v>
      </c>
      <c r="U124" s="78">
        <v>1E-4</v>
      </c>
    </row>
    <row r="125" spans="2:21">
      <c r="B125" t="s">
        <v>664</v>
      </c>
      <c r="C125" t="s">
        <v>665</v>
      </c>
      <c r="D125" t="s">
        <v>100</v>
      </c>
      <c r="E125" t="s">
        <v>123</v>
      </c>
      <c r="F125" t="s">
        <v>666</v>
      </c>
      <c r="G125" t="s">
        <v>508</v>
      </c>
      <c r="H125" t="s">
        <v>471</v>
      </c>
      <c r="I125" t="s">
        <v>150</v>
      </c>
      <c r="J125" t="s">
        <v>667</v>
      </c>
      <c r="K125" s="77">
        <v>1.31</v>
      </c>
      <c r="L125" t="s">
        <v>102</v>
      </c>
      <c r="M125" s="78">
        <v>2.1000000000000001E-2</v>
      </c>
      <c r="N125" s="78">
        <v>7.9000000000000008E-3</v>
      </c>
      <c r="O125" s="77">
        <v>21000</v>
      </c>
      <c r="P125" s="77">
        <v>102.08</v>
      </c>
      <c r="Q125" s="77">
        <v>0</v>
      </c>
      <c r="R125" s="77">
        <v>21.436800000000002</v>
      </c>
      <c r="S125" s="78">
        <v>1E-4</v>
      </c>
      <c r="T125" s="78">
        <v>1.6999999999999999E-3</v>
      </c>
      <c r="U125" s="78">
        <v>0</v>
      </c>
    </row>
    <row r="126" spans="2:21">
      <c r="B126" t="s">
        <v>668</v>
      </c>
      <c r="C126" t="s">
        <v>669</v>
      </c>
      <c r="D126" t="s">
        <v>100</v>
      </c>
      <c r="E126" t="s">
        <v>123</v>
      </c>
      <c r="F126" t="s">
        <v>619</v>
      </c>
      <c r="G126" t="s">
        <v>412</v>
      </c>
      <c r="H126" t="s">
        <v>471</v>
      </c>
      <c r="I126" t="s">
        <v>150</v>
      </c>
      <c r="J126" t="s">
        <v>670</v>
      </c>
      <c r="K126" s="77">
        <v>3.16</v>
      </c>
      <c r="L126" t="s">
        <v>102</v>
      </c>
      <c r="M126" s="78">
        <v>4.99E-2</v>
      </c>
      <c r="N126" s="78">
        <v>1.7399999999999999E-2</v>
      </c>
      <c r="O126" s="77">
        <v>23000</v>
      </c>
      <c r="P126" s="77">
        <v>111.89</v>
      </c>
      <c r="Q126" s="77">
        <v>0</v>
      </c>
      <c r="R126" s="77">
        <v>25.7347</v>
      </c>
      <c r="S126" s="78">
        <v>1E-4</v>
      </c>
      <c r="T126" s="78">
        <v>2E-3</v>
      </c>
      <c r="U126" s="78">
        <v>0</v>
      </c>
    </row>
    <row r="127" spans="2:21">
      <c r="B127" t="s">
        <v>671</v>
      </c>
      <c r="C127" t="s">
        <v>672</v>
      </c>
      <c r="D127" t="s">
        <v>100</v>
      </c>
      <c r="E127" t="s">
        <v>123</v>
      </c>
      <c r="F127" t="s">
        <v>673</v>
      </c>
      <c r="G127" t="s">
        <v>458</v>
      </c>
      <c r="H127" t="s">
        <v>493</v>
      </c>
      <c r="I127" t="s">
        <v>207</v>
      </c>
      <c r="J127" t="s">
        <v>319</v>
      </c>
      <c r="K127" s="77">
        <v>5.46</v>
      </c>
      <c r="L127" t="s">
        <v>102</v>
      </c>
      <c r="M127" s="78">
        <v>2.5000000000000001E-2</v>
      </c>
      <c r="N127" s="78">
        <v>2.2700000000000001E-2</v>
      </c>
      <c r="O127" s="77">
        <v>23000</v>
      </c>
      <c r="P127" s="77">
        <v>102.1</v>
      </c>
      <c r="Q127" s="77">
        <v>0</v>
      </c>
      <c r="R127" s="77">
        <v>23.483000000000001</v>
      </c>
      <c r="S127" s="78">
        <v>0</v>
      </c>
      <c r="T127" s="78">
        <v>1.8E-3</v>
      </c>
      <c r="U127" s="78">
        <v>0</v>
      </c>
    </row>
    <row r="128" spans="2:21">
      <c r="B128" t="s">
        <v>674</v>
      </c>
      <c r="C128" t="s">
        <v>675</v>
      </c>
      <c r="D128" t="s">
        <v>100</v>
      </c>
      <c r="E128" t="s">
        <v>123</v>
      </c>
      <c r="F128" t="s">
        <v>676</v>
      </c>
      <c r="G128" t="s">
        <v>356</v>
      </c>
      <c r="H128" t="s">
        <v>493</v>
      </c>
      <c r="I128" t="s">
        <v>207</v>
      </c>
      <c r="J128" t="s">
        <v>513</v>
      </c>
      <c r="K128" s="77">
        <v>2.98</v>
      </c>
      <c r="L128" t="s">
        <v>102</v>
      </c>
      <c r="M128" s="78">
        <v>3.2500000000000001E-2</v>
      </c>
      <c r="N128" s="78">
        <v>1.12E-2</v>
      </c>
      <c r="O128" s="77">
        <v>60444.44</v>
      </c>
      <c r="P128" s="77">
        <v>106.43</v>
      </c>
      <c r="Q128" s="77">
        <v>0</v>
      </c>
      <c r="R128" s="77">
        <v>64.331017492000001</v>
      </c>
      <c r="S128" s="78">
        <v>5.9999999999999995E-4</v>
      </c>
      <c r="T128" s="78">
        <v>5.0000000000000001E-3</v>
      </c>
      <c r="U128" s="78">
        <v>1E-4</v>
      </c>
    </row>
    <row r="129" spans="2:21">
      <c r="B129" t="s">
        <v>677</v>
      </c>
      <c r="C129" t="s">
        <v>678</v>
      </c>
      <c r="D129" t="s">
        <v>100</v>
      </c>
      <c r="E129" t="s">
        <v>123</v>
      </c>
      <c r="F129" t="s">
        <v>640</v>
      </c>
      <c r="G129" t="s">
        <v>551</v>
      </c>
      <c r="H129" t="s">
        <v>679</v>
      </c>
      <c r="I129" t="s">
        <v>150</v>
      </c>
      <c r="J129" t="s">
        <v>680</v>
      </c>
      <c r="K129" s="77">
        <v>1.37</v>
      </c>
      <c r="L129" t="s">
        <v>102</v>
      </c>
      <c r="M129" s="78">
        <v>4.5999999999999999E-2</v>
      </c>
      <c r="N129" s="78">
        <v>1.49E-2</v>
      </c>
      <c r="O129" s="77">
        <v>18235.59</v>
      </c>
      <c r="P129" s="77">
        <v>104.29</v>
      </c>
      <c r="Q129" s="77">
        <v>0</v>
      </c>
      <c r="R129" s="77">
        <v>19.017896811</v>
      </c>
      <c r="S129" s="78">
        <v>0</v>
      </c>
      <c r="T129" s="78">
        <v>1.5E-3</v>
      </c>
      <c r="U129" s="78">
        <v>0</v>
      </c>
    </row>
    <row r="130" spans="2:21">
      <c r="B130" t="s">
        <v>681</v>
      </c>
      <c r="C130">
        <v>42203490</v>
      </c>
      <c r="D130" t="s">
        <v>100</v>
      </c>
      <c r="E130" t="s">
        <v>123</v>
      </c>
      <c r="F130" t="s">
        <v>682</v>
      </c>
      <c r="G130" t="s">
        <v>483</v>
      </c>
      <c r="H130" t="s">
        <v>679</v>
      </c>
      <c r="I130" t="s">
        <v>150</v>
      </c>
      <c r="J130" t="s">
        <v>683</v>
      </c>
      <c r="K130" s="77">
        <v>0</v>
      </c>
      <c r="L130" t="s">
        <v>102</v>
      </c>
      <c r="M130" s="78">
        <v>3.2399999999999998E-2</v>
      </c>
      <c r="N130" s="78">
        <v>0</v>
      </c>
      <c r="O130" s="77">
        <v>30000</v>
      </c>
      <c r="P130" s="77">
        <f>R130*1000/O130*100</f>
        <v>101.774918032787</v>
      </c>
      <c r="Q130" s="77">
        <v>0</v>
      </c>
      <c r="R130" s="77">
        <f>30532.4754098361/1000</f>
        <v>30.532475409836103</v>
      </c>
      <c r="S130" s="78">
        <v>2.0000000000000001E-4</v>
      </c>
      <c r="T130" s="78">
        <f t="shared" ref="T130:T131" si="3">R130/$R$11</f>
        <v>2.3808771846197409E-3</v>
      </c>
      <c r="U130" s="78">
        <f>R130/'סכום נכסי הקרן'!$C$42</f>
        <v>5.5333001108115878E-5</v>
      </c>
    </row>
    <row r="131" spans="2:21">
      <c r="B131" t="s">
        <v>681</v>
      </c>
      <c r="C131">
        <v>42203491</v>
      </c>
      <c r="D131" t="s">
        <v>100</v>
      </c>
      <c r="E131" t="s">
        <v>123</v>
      </c>
      <c r="F131" t="s">
        <v>682</v>
      </c>
      <c r="G131" t="s">
        <v>483</v>
      </c>
      <c r="H131" t="s">
        <v>679</v>
      </c>
      <c r="I131" t="s">
        <v>150</v>
      </c>
      <c r="J131" t="s">
        <v>683</v>
      </c>
      <c r="K131" s="77">
        <v>0</v>
      </c>
      <c r="L131" t="s">
        <v>102</v>
      </c>
      <c r="M131" s="78">
        <v>0</v>
      </c>
      <c r="N131" s="78">
        <v>0</v>
      </c>
      <c r="O131" s="77">
        <v>17793.489999999998</v>
      </c>
      <c r="P131" s="77">
        <f>R131*1000/O131*100</f>
        <v>101.99000000000002</v>
      </c>
      <c r="Q131" s="77">
        <v>0</v>
      </c>
      <c r="R131" s="77">
        <f>18147.580451/1000</f>
        <v>18.147580451000003</v>
      </c>
      <c r="S131" s="78">
        <v>0</v>
      </c>
      <c r="T131" s="78">
        <f t="shared" si="3"/>
        <v>1.4151214296210604E-3</v>
      </c>
      <c r="U131" s="78">
        <f>R131/'סכום נכסי הקרן'!$C$42</f>
        <v>3.2888263258252323E-5</v>
      </c>
    </row>
    <row r="132" spans="2:21">
      <c r="B132" t="s">
        <v>684</v>
      </c>
      <c r="C132" t="s">
        <v>685</v>
      </c>
      <c r="D132" t="s">
        <v>100</v>
      </c>
      <c r="E132" t="s">
        <v>123</v>
      </c>
      <c r="F132" t="s">
        <v>686</v>
      </c>
      <c r="G132" t="s">
        <v>551</v>
      </c>
      <c r="H132" t="s">
        <v>679</v>
      </c>
      <c r="I132" t="s">
        <v>150</v>
      </c>
      <c r="J132" t="s">
        <v>687</v>
      </c>
      <c r="K132" s="77">
        <v>1.96</v>
      </c>
      <c r="L132" t="s">
        <v>102</v>
      </c>
      <c r="M132" s="78">
        <v>2.4500000000000001E-2</v>
      </c>
      <c r="N132" s="78">
        <v>7.1000000000000004E-3</v>
      </c>
      <c r="O132" s="77">
        <v>29500</v>
      </c>
      <c r="P132" s="77">
        <v>103.4</v>
      </c>
      <c r="Q132" s="77">
        <v>0</v>
      </c>
      <c r="R132" s="77">
        <v>30.503</v>
      </c>
      <c r="S132" s="78">
        <v>5.0000000000000001E-4</v>
      </c>
      <c r="T132" s="78">
        <v>2.3999999999999998E-3</v>
      </c>
      <c r="U132" s="78">
        <v>1E-4</v>
      </c>
    </row>
    <row r="133" spans="2:21">
      <c r="B133" t="s">
        <v>688</v>
      </c>
      <c r="C133">
        <v>25905780</v>
      </c>
      <c r="D133" t="s">
        <v>100</v>
      </c>
      <c r="E133" t="s">
        <v>123</v>
      </c>
      <c r="F133" t="s">
        <v>689</v>
      </c>
      <c r="G133" t="s">
        <v>458</v>
      </c>
      <c r="H133" t="s">
        <v>493</v>
      </c>
      <c r="I133" t="s">
        <v>207</v>
      </c>
      <c r="J133" t="s">
        <v>690</v>
      </c>
      <c r="K133" s="77">
        <v>5.38</v>
      </c>
      <c r="L133" t="s">
        <v>102</v>
      </c>
      <c r="M133" s="78">
        <v>0.05</v>
      </c>
      <c r="N133" s="78">
        <v>3.8800000000000001E-2</v>
      </c>
      <c r="O133" s="77">
        <v>40000</v>
      </c>
      <c r="P133" s="77">
        <f>R133*1000/O133*100</f>
        <v>107.19092896174863</v>
      </c>
      <c r="Q133" s="77">
        <v>0</v>
      </c>
      <c r="R133" s="77">
        <f>43.048-0.171628415300544</f>
        <v>42.876371584699456</v>
      </c>
      <c r="S133" s="78">
        <v>1E-4</v>
      </c>
      <c r="T133" s="78">
        <f>R133/$R$11</f>
        <v>3.3434359152026932E-3</v>
      </c>
      <c r="U133" s="78">
        <f>R133/'סכום נכסי הקרן'!$C$42</f>
        <v>7.7703438210053027E-5</v>
      </c>
    </row>
    <row r="134" spans="2:21">
      <c r="B134" t="s">
        <v>691</v>
      </c>
      <c r="C134" t="s">
        <v>692</v>
      </c>
      <c r="D134" t="s">
        <v>100</v>
      </c>
      <c r="E134" t="s">
        <v>123</v>
      </c>
      <c r="F134" t="s">
        <v>693</v>
      </c>
      <c r="G134" t="s">
        <v>483</v>
      </c>
      <c r="H134" t="s">
        <v>493</v>
      </c>
      <c r="I134" t="s">
        <v>207</v>
      </c>
      <c r="J134" t="s">
        <v>577</v>
      </c>
      <c r="K134" s="77">
        <v>0.5</v>
      </c>
      <c r="L134" t="s">
        <v>102</v>
      </c>
      <c r="M134" s="78">
        <v>3.9E-2</v>
      </c>
      <c r="N134" s="78">
        <v>3.44E-2</v>
      </c>
      <c r="O134" s="77">
        <v>1500</v>
      </c>
      <c r="P134" s="77">
        <v>100.24</v>
      </c>
      <c r="Q134" s="77">
        <v>0</v>
      </c>
      <c r="R134" s="77">
        <v>1.5036</v>
      </c>
      <c r="S134" s="78">
        <v>0</v>
      </c>
      <c r="T134" s="78">
        <v>1E-4</v>
      </c>
      <c r="U134" s="78">
        <v>0</v>
      </c>
    </row>
    <row r="135" spans="2:21">
      <c r="B135" t="s">
        <v>694</v>
      </c>
      <c r="C135" t="s">
        <v>695</v>
      </c>
      <c r="D135" t="s">
        <v>100</v>
      </c>
      <c r="E135" t="s">
        <v>123</v>
      </c>
      <c r="F135" t="s">
        <v>693</v>
      </c>
      <c r="G135" t="s">
        <v>483</v>
      </c>
      <c r="H135" t="s">
        <v>493</v>
      </c>
      <c r="I135" t="s">
        <v>207</v>
      </c>
      <c r="J135" t="s">
        <v>254</v>
      </c>
      <c r="K135" s="77">
        <v>2.5499999999999998</v>
      </c>
      <c r="L135" t="s">
        <v>102</v>
      </c>
      <c r="M135" s="78">
        <v>3.15E-2</v>
      </c>
      <c r="N135" s="78">
        <v>3.0599999999999999E-2</v>
      </c>
      <c r="O135" s="77">
        <v>107000</v>
      </c>
      <c r="P135" s="77">
        <v>101.35</v>
      </c>
      <c r="Q135" s="77">
        <v>0</v>
      </c>
      <c r="R135" s="77">
        <v>108.44450000000001</v>
      </c>
      <c r="S135" s="78">
        <v>6.9999999999999999E-4</v>
      </c>
      <c r="T135" s="78">
        <v>8.5000000000000006E-3</v>
      </c>
      <c r="U135" s="78">
        <v>2.0000000000000001E-4</v>
      </c>
    </row>
    <row r="136" spans="2:21">
      <c r="B136" t="s">
        <v>696</v>
      </c>
      <c r="C136" t="s">
        <v>697</v>
      </c>
      <c r="D136" t="s">
        <v>100</v>
      </c>
      <c r="E136" t="s">
        <v>123</v>
      </c>
      <c r="F136" t="s">
        <v>698</v>
      </c>
      <c r="G136" t="s">
        <v>561</v>
      </c>
      <c r="H136" t="s">
        <v>493</v>
      </c>
      <c r="I136" t="s">
        <v>207</v>
      </c>
      <c r="J136" t="s">
        <v>699</v>
      </c>
      <c r="K136" s="77">
        <v>4.67</v>
      </c>
      <c r="L136" t="s">
        <v>102</v>
      </c>
      <c r="M136" s="78">
        <v>5.2499999999999998E-2</v>
      </c>
      <c r="N136" s="78">
        <v>5.0999999999999997E-2</v>
      </c>
      <c r="O136" s="77">
        <v>26000</v>
      </c>
      <c r="P136" s="77">
        <v>101.7</v>
      </c>
      <c r="Q136" s="77">
        <v>0</v>
      </c>
      <c r="R136" s="77">
        <v>26.442</v>
      </c>
      <c r="S136" s="78">
        <v>1E-4</v>
      </c>
      <c r="T136" s="78">
        <v>2.0999999999999999E-3</v>
      </c>
      <c r="U136" s="78">
        <v>0</v>
      </c>
    </row>
    <row r="137" spans="2:21">
      <c r="B137" t="s">
        <v>700</v>
      </c>
      <c r="C137" t="s">
        <v>701</v>
      </c>
      <c r="D137" t="s">
        <v>100</v>
      </c>
      <c r="E137" t="s">
        <v>123</v>
      </c>
      <c r="F137" t="s">
        <v>702</v>
      </c>
      <c r="G137" t="s">
        <v>703</v>
      </c>
      <c r="H137" t="s">
        <v>679</v>
      </c>
      <c r="I137" t="s">
        <v>150</v>
      </c>
      <c r="J137" t="s">
        <v>704</v>
      </c>
      <c r="K137" s="77">
        <v>4.4800000000000004</v>
      </c>
      <c r="L137" t="s">
        <v>102</v>
      </c>
      <c r="M137" s="78">
        <v>2.9100000000000001E-2</v>
      </c>
      <c r="N137" s="78">
        <v>3.3599999999999998E-2</v>
      </c>
      <c r="O137" s="77">
        <v>60000.81</v>
      </c>
      <c r="P137" s="77">
        <v>99.08</v>
      </c>
      <c r="Q137" s="77">
        <v>0</v>
      </c>
      <c r="R137" s="77">
        <v>59.448802548000003</v>
      </c>
      <c r="S137" s="78">
        <v>1E-4</v>
      </c>
      <c r="T137" s="78">
        <v>4.5999999999999999E-3</v>
      </c>
      <c r="U137" s="78">
        <v>1E-4</v>
      </c>
    </row>
    <row r="138" spans="2:21">
      <c r="B138" t="s">
        <v>705</v>
      </c>
      <c r="C138" t="s">
        <v>706</v>
      </c>
      <c r="D138" t="s">
        <v>100</v>
      </c>
      <c r="E138" t="s">
        <v>123</v>
      </c>
      <c r="F138" t="s">
        <v>707</v>
      </c>
      <c r="G138" t="s">
        <v>508</v>
      </c>
      <c r="H138" t="s">
        <v>679</v>
      </c>
      <c r="I138" t="s">
        <v>150</v>
      </c>
      <c r="J138" t="s">
        <v>631</v>
      </c>
      <c r="K138" s="77">
        <v>0.98</v>
      </c>
      <c r="L138" t="s">
        <v>102</v>
      </c>
      <c r="M138" s="78">
        <v>0</v>
      </c>
      <c r="N138" s="78">
        <v>-0.90290000000000004</v>
      </c>
      <c r="O138" s="77">
        <v>1800</v>
      </c>
      <c r="P138" s="77">
        <v>991.1</v>
      </c>
      <c r="Q138" s="77">
        <v>0</v>
      </c>
      <c r="R138" s="77">
        <v>17.8398</v>
      </c>
      <c r="S138" s="78">
        <v>0</v>
      </c>
      <c r="T138" s="78">
        <v>1.4E-3</v>
      </c>
      <c r="U138" s="78">
        <v>0</v>
      </c>
    </row>
    <row r="139" spans="2:21">
      <c r="B139" t="s">
        <v>708</v>
      </c>
      <c r="C139" t="s">
        <v>709</v>
      </c>
      <c r="D139" t="s">
        <v>100</v>
      </c>
      <c r="E139" t="s">
        <v>123</v>
      </c>
      <c r="F139" t="s">
        <v>710</v>
      </c>
      <c r="G139" t="s">
        <v>508</v>
      </c>
      <c r="H139" t="s">
        <v>501</v>
      </c>
      <c r="I139" t="s">
        <v>150</v>
      </c>
      <c r="J139" t="s">
        <v>711</v>
      </c>
      <c r="K139" s="77">
        <v>0.98</v>
      </c>
      <c r="L139" t="s">
        <v>102</v>
      </c>
      <c r="M139" s="78">
        <v>5.6500000000000002E-2</v>
      </c>
      <c r="N139" s="78">
        <v>2.01E-2</v>
      </c>
      <c r="O139" s="77">
        <v>30000</v>
      </c>
      <c r="P139" s="77">
        <v>106</v>
      </c>
      <c r="Q139" s="77">
        <v>0</v>
      </c>
      <c r="R139" s="77">
        <v>31.8</v>
      </c>
      <c r="S139" s="78">
        <v>4.0000000000000002E-4</v>
      </c>
      <c r="T139" s="78">
        <v>2.5000000000000001E-3</v>
      </c>
      <c r="U139" s="78">
        <v>1E-4</v>
      </c>
    </row>
    <row r="140" spans="2:21">
      <c r="B140" t="s">
        <v>712</v>
      </c>
      <c r="C140" t="s">
        <v>713</v>
      </c>
      <c r="D140" t="s">
        <v>100</v>
      </c>
      <c r="E140" t="s">
        <v>123</v>
      </c>
      <c r="F140" t="s">
        <v>710</v>
      </c>
      <c r="G140" t="s">
        <v>508</v>
      </c>
      <c r="H140" t="s">
        <v>501</v>
      </c>
      <c r="I140" t="s">
        <v>150</v>
      </c>
      <c r="J140" t="s">
        <v>714</v>
      </c>
      <c r="K140" s="77">
        <v>3.49</v>
      </c>
      <c r="L140" t="s">
        <v>102</v>
      </c>
      <c r="M140" s="78">
        <v>3.5000000000000003E-2</v>
      </c>
      <c r="N140" s="78">
        <v>2.9700000000000001E-2</v>
      </c>
      <c r="O140" s="77">
        <v>46000</v>
      </c>
      <c r="P140" s="77">
        <v>103.39</v>
      </c>
      <c r="Q140" s="77">
        <v>0</v>
      </c>
      <c r="R140" s="77">
        <v>47.559399999999997</v>
      </c>
      <c r="S140" s="78">
        <v>5.9999999999999995E-4</v>
      </c>
      <c r="T140" s="78">
        <v>3.7000000000000002E-3</v>
      </c>
      <c r="U140" s="78">
        <v>1E-4</v>
      </c>
    </row>
    <row r="141" spans="2:21">
      <c r="B141" t="s">
        <v>715</v>
      </c>
      <c r="C141" t="s">
        <v>716</v>
      </c>
      <c r="D141" t="s">
        <v>100</v>
      </c>
      <c r="E141" t="s">
        <v>123</v>
      </c>
      <c r="F141" t="s">
        <v>717</v>
      </c>
      <c r="G141" t="s">
        <v>505</v>
      </c>
      <c r="H141" t="s">
        <v>501</v>
      </c>
      <c r="I141" t="s">
        <v>150</v>
      </c>
      <c r="J141" t="s">
        <v>254</v>
      </c>
      <c r="K141" s="77">
        <v>0</v>
      </c>
      <c r="L141" t="s">
        <v>102</v>
      </c>
      <c r="M141" s="78">
        <v>3.3000000000000002E-2</v>
      </c>
      <c r="N141" s="78">
        <v>0</v>
      </c>
      <c r="O141" s="77">
        <v>50000</v>
      </c>
      <c r="P141" s="77">
        <f>R141*1000/O141*100</f>
        <v>101.6237704918032</v>
      </c>
      <c r="Q141" s="77">
        <v>0</v>
      </c>
      <c r="R141" s="77">
        <f>50811.8852459016/1000</f>
        <v>50.8118852459016</v>
      </c>
      <c r="S141" s="78">
        <v>2.9999999999999997E-4</v>
      </c>
      <c r="T141" s="78">
        <f>R141/$R$11</f>
        <v>3.9622355104070792E-3</v>
      </c>
      <c r="U141" s="78">
        <f>R141/'סכום נכסי הקרן'!$C$42</f>
        <v>9.2084708654548692E-5</v>
      </c>
    </row>
    <row r="142" spans="2:21">
      <c r="B142" t="s">
        <v>715</v>
      </c>
      <c r="C142" t="s">
        <v>716</v>
      </c>
      <c r="D142" t="s">
        <v>100</v>
      </c>
      <c r="E142" t="s">
        <v>123</v>
      </c>
      <c r="F142" t="s">
        <v>717</v>
      </c>
      <c r="G142" t="s">
        <v>505</v>
      </c>
      <c r="H142" t="s">
        <v>501</v>
      </c>
      <c r="I142" t="s">
        <v>150</v>
      </c>
      <c r="J142" t="s">
        <v>593</v>
      </c>
      <c r="K142" s="77">
        <v>0</v>
      </c>
      <c r="L142" t="s">
        <v>102</v>
      </c>
      <c r="M142" s="78">
        <v>0</v>
      </c>
      <c r="N142" s="78">
        <v>0</v>
      </c>
      <c r="O142" s="77">
        <v>64000</v>
      </c>
      <c r="P142" s="77">
        <f>R142*1000/O142*100</f>
        <v>103.05</v>
      </c>
      <c r="Q142" s="77">
        <v>0</v>
      </c>
      <c r="R142" s="77">
        <f>65952/1000</f>
        <v>65.951999999999998</v>
      </c>
      <c r="S142" s="78">
        <v>0</v>
      </c>
      <c r="T142" s="78">
        <f>R142/$R$11</f>
        <v>5.1428392219209206E-3</v>
      </c>
      <c r="U142" s="78">
        <f>R142/'סכום נכסי הקרן'!$C$42</f>
        <v>1.195226407324583E-4</v>
      </c>
    </row>
    <row r="143" spans="2:21">
      <c r="B143" t="s">
        <v>718</v>
      </c>
      <c r="C143" t="s">
        <v>719</v>
      </c>
      <c r="D143" t="s">
        <v>100</v>
      </c>
      <c r="E143" t="s">
        <v>123</v>
      </c>
      <c r="F143" t="s">
        <v>720</v>
      </c>
      <c r="G143" t="s">
        <v>412</v>
      </c>
      <c r="H143" t="s">
        <v>501</v>
      </c>
      <c r="I143" t="s">
        <v>150</v>
      </c>
      <c r="J143" t="s">
        <v>721</v>
      </c>
      <c r="K143" s="77">
        <v>0.74</v>
      </c>
      <c r="L143" t="s">
        <v>102</v>
      </c>
      <c r="M143" s="78">
        <v>5.5500000000000001E-2</v>
      </c>
      <c r="N143" s="78">
        <v>2.0299999999999999E-2</v>
      </c>
      <c r="O143" s="77">
        <v>8500.1299999999992</v>
      </c>
      <c r="P143" s="77">
        <v>104</v>
      </c>
      <c r="Q143" s="77">
        <v>0</v>
      </c>
      <c r="R143" s="77">
        <v>8.8401352000000006</v>
      </c>
      <c r="S143" s="78">
        <v>4.0000000000000002E-4</v>
      </c>
      <c r="T143" s="78">
        <v>6.9999999999999999E-4</v>
      </c>
      <c r="U143" s="78">
        <v>0</v>
      </c>
    </row>
    <row r="144" spans="2:21">
      <c r="B144" t="s">
        <v>722</v>
      </c>
      <c r="C144" t="s">
        <v>723</v>
      </c>
      <c r="D144" t="s">
        <v>100</v>
      </c>
      <c r="E144" t="s">
        <v>123</v>
      </c>
      <c r="F144" t="s">
        <v>724</v>
      </c>
      <c r="G144" t="s">
        <v>508</v>
      </c>
      <c r="H144" t="s">
        <v>725</v>
      </c>
      <c r="I144" t="s">
        <v>207</v>
      </c>
      <c r="J144" t="s">
        <v>726</v>
      </c>
      <c r="K144" s="77">
        <v>2.14</v>
      </c>
      <c r="L144" t="s">
        <v>102</v>
      </c>
      <c r="M144" s="78">
        <v>4.8000000000000001E-2</v>
      </c>
      <c r="N144" s="78">
        <v>1.9699999999999999E-2</v>
      </c>
      <c r="O144" s="77">
        <v>40000</v>
      </c>
      <c r="P144" s="77">
        <v>107.4</v>
      </c>
      <c r="Q144" s="77">
        <v>0</v>
      </c>
      <c r="R144" s="77">
        <v>42.96</v>
      </c>
      <c r="S144" s="78">
        <v>2.0000000000000001E-4</v>
      </c>
      <c r="T144" s="78">
        <v>3.3E-3</v>
      </c>
      <c r="U144" s="78">
        <v>1E-4</v>
      </c>
    </row>
    <row r="145" spans="2:21">
      <c r="B145" t="s">
        <v>727</v>
      </c>
      <c r="C145" t="s">
        <v>728</v>
      </c>
      <c r="D145" t="s">
        <v>100</v>
      </c>
      <c r="E145" t="s">
        <v>123</v>
      </c>
      <c r="F145" t="s">
        <v>729</v>
      </c>
      <c r="G145" t="s">
        <v>402</v>
      </c>
      <c r="H145" t="s">
        <v>725</v>
      </c>
      <c r="I145" t="s">
        <v>207</v>
      </c>
      <c r="J145" t="s">
        <v>730</v>
      </c>
      <c r="K145" s="77">
        <v>0.25</v>
      </c>
      <c r="L145" t="s">
        <v>102</v>
      </c>
      <c r="M145" s="78">
        <v>4.8500000000000001E-2</v>
      </c>
      <c r="N145" s="78">
        <v>1.7600000000000001E-2</v>
      </c>
      <c r="O145" s="77">
        <v>4615.42</v>
      </c>
      <c r="P145" s="77">
        <v>101.98</v>
      </c>
      <c r="Q145" s="77">
        <v>0</v>
      </c>
      <c r="R145" s="77">
        <v>4.7068053159999996</v>
      </c>
      <c r="S145" s="78">
        <v>5.9999999999999995E-4</v>
      </c>
      <c r="T145" s="78">
        <v>4.0000000000000002E-4</v>
      </c>
      <c r="U145" s="78">
        <v>0</v>
      </c>
    </row>
    <row r="146" spans="2:21">
      <c r="B146" t="s">
        <v>731</v>
      </c>
      <c r="C146" t="s">
        <v>732</v>
      </c>
      <c r="D146" t="s">
        <v>100</v>
      </c>
      <c r="E146" t="s">
        <v>123</v>
      </c>
      <c r="F146" t="s">
        <v>733</v>
      </c>
      <c r="G146" t="s">
        <v>412</v>
      </c>
      <c r="H146" t="s">
        <v>725</v>
      </c>
      <c r="I146" t="s">
        <v>207</v>
      </c>
      <c r="J146" t="s">
        <v>415</v>
      </c>
      <c r="K146" s="77">
        <v>0.25</v>
      </c>
      <c r="L146" t="s">
        <v>102</v>
      </c>
      <c r="M146" s="78">
        <v>8.2500000000000004E-2</v>
      </c>
      <c r="N146" s="78">
        <v>4.1000000000000002E-2</v>
      </c>
      <c r="O146" s="77">
        <v>2000</v>
      </c>
      <c r="P146" s="77">
        <v>103.1</v>
      </c>
      <c r="Q146" s="77">
        <v>0</v>
      </c>
      <c r="R146" s="77">
        <v>2.0619999999999998</v>
      </c>
      <c r="S146" s="78">
        <v>0</v>
      </c>
      <c r="T146" s="78">
        <v>2.0000000000000001E-4</v>
      </c>
      <c r="U146" s="78">
        <v>0</v>
      </c>
    </row>
    <row r="147" spans="2:21">
      <c r="B147" t="s">
        <v>734</v>
      </c>
      <c r="C147" t="s">
        <v>735</v>
      </c>
      <c r="D147" t="s">
        <v>100</v>
      </c>
      <c r="E147" t="s">
        <v>123</v>
      </c>
      <c r="F147" t="s">
        <v>736</v>
      </c>
      <c r="G147" t="s">
        <v>551</v>
      </c>
      <c r="H147" t="s">
        <v>725</v>
      </c>
      <c r="I147" t="s">
        <v>207</v>
      </c>
      <c r="J147" t="s">
        <v>737</v>
      </c>
      <c r="K147" s="77">
        <v>2.84</v>
      </c>
      <c r="L147" t="s">
        <v>102</v>
      </c>
      <c r="M147" s="78">
        <v>4.8000000000000001E-2</v>
      </c>
      <c r="N147" s="78">
        <v>2.0400000000000001E-2</v>
      </c>
      <c r="O147" s="77">
        <v>81673.2</v>
      </c>
      <c r="P147" s="77">
        <v>107.97</v>
      </c>
      <c r="Q147" s="77">
        <v>0</v>
      </c>
      <c r="R147" s="77">
        <v>88.182554039999999</v>
      </c>
      <c r="S147" s="78">
        <v>1E-4</v>
      </c>
      <c r="T147" s="78">
        <v>6.8999999999999999E-3</v>
      </c>
      <c r="U147" s="78">
        <v>2.0000000000000001E-4</v>
      </c>
    </row>
    <row r="148" spans="2:21">
      <c r="B148" t="s">
        <v>738</v>
      </c>
      <c r="C148" t="s">
        <v>739</v>
      </c>
      <c r="D148" t="s">
        <v>100</v>
      </c>
      <c r="E148" t="s">
        <v>123</v>
      </c>
      <c r="F148" t="s">
        <v>740</v>
      </c>
      <c r="G148" t="s">
        <v>561</v>
      </c>
      <c r="H148" t="s">
        <v>741</v>
      </c>
      <c r="I148" t="s">
        <v>207</v>
      </c>
      <c r="J148" t="s">
        <v>620</v>
      </c>
      <c r="K148" s="77">
        <v>2.0499999999999998</v>
      </c>
      <c r="L148" t="s">
        <v>102</v>
      </c>
      <c r="M148" s="78">
        <v>4.2999999999999997E-2</v>
      </c>
      <c r="N148" s="78">
        <v>4.48E-2</v>
      </c>
      <c r="O148" s="77">
        <v>135750.07999999999</v>
      </c>
      <c r="P148" s="77">
        <v>99.86</v>
      </c>
      <c r="Q148" s="77">
        <v>0</v>
      </c>
      <c r="R148" s="77">
        <v>135.560029888</v>
      </c>
      <c r="S148" s="78">
        <v>1E-4</v>
      </c>
      <c r="T148" s="78">
        <v>1.06E-2</v>
      </c>
      <c r="U148" s="78">
        <v>2.0000000000000001E-4</v>
      </c>
    </row>
    <row r="149" spans="2:21">
      <c r="B149" t="s">
        <v>742</v>
      </c>
      <c r="C149" t="s">
        <v>743</v>
      </c>
      <c r="D149" t="s">
        <v>100</v>
      </c>
      <c r="E149" t="s">
        <v>123</v>
      </c>
      <c r="F149" t="s">
        <v>744</v>
      </c>
      <c r="G149" t="s">
        <v>132</v>
      </c>
      <c r="H149" t="s">
        <v>745</v>
      </c>
      <c r="I149" t="s">
        <v>150</v>
      </c>
      <c r="J149" t="s">
        <v>251</v>
      </c>
      <c r="K149" s="77">
        <v>2.79</v>
      </c>
      <c r="L149" t="s">
        <v>102</v>
      </c>
      <c r="M149" s="78">
        <v>3.85E-2</v>
      </c>
      <c r="N149" s="78">
        <v>2.1399999999999999E-2</v>
      </c>
      <c r="O149" s="77">
        <v>24786.92</v>
      </c>
      <c r="P149" s="77">
        <v>104.79</v>
      </c>
      <c r="Q149" s="77">
        <v>3.8965100000000001</v>
      </c>
      <c r="R149" s="77">
        <v>29.870723468000001</v>
      </c>
      <c r="S149" s="78">
        <v>0</v>
      </c>
      <c r="T149" s="78">
        <v>2.3E-3</v>
      </c>
      <c r="U149" s="78">
        <v>1E-4</v>
      </c>
    </row>
    <row r="150" spans="2:21">
      <c r="B150" t="s">
        <v>746</v>
      </c>
      <c r="C150" t="s">
        <v>747</v>
      </c>
      <c r="D150" t="s">
        <v>100</v>
      </c>
      <c r="E150" t="s">
        <v>123</v>
      </c>
      <c r="F150" t="s">
        <v>748</v>
      </c>
      <c r="G150" t="s">
        <v>412</v>
      </c>
      <c r="H150" t="s">
        <v>749</v>
      </c>
      <c r="I150" t="s">
        <v>150</v>
      </c>
      <c r="J150" t="s">
        <v>750</v>
      </c>
      <c r="K150" s="77">
        <v>1.96</v>
      </c>
      <c r="L150" t="s">
        <v>102</v>
      </c>
      <c r="M150" s="78">
        <v>3.95E-2</v>
      </c>
      <c r="N150" s="78">
        <v>0.23519999999999999</v>
      </c>
      <c r="O150" s="77">
        <v>149000.43</v>
      </c>
      <c r="P150" s="77">
        <v>72</v>
      </c>
      <c r="Q150" s="77">
        <v>0</v>
      </c>
      <c r="R150" s="77">
        <v>107.2803096</v>
      </c>
      <c r="S150" s="78">
        <v>2.9999999999999997E-4</v>
      </c>
      <c r="T150" s="78">
        <v>8.3999999999999995E-3</v>
      </c>
      <c r="U150" s="78">
        <v>2.0000000000000001E-4</v>
      </c>
    </row>
    <row r="151" spans="2:21">
      <c r="B151" t="s">
        <v>751</v>
      </c>
      <c r="C151" t="s">
        <v>752</v>
      </c>
      <c r="D151" t="s">
        <v>100</v>
      </c>
      <c r="E151" t="s">
        <v>123</v>
      </c>
      <c r="F151" t="s">
        <v>748</v>
      </c>
      <c r="G151" t="s">
        <v>412</v>
      </c>
      <c r="H151" t="s">
        <v>749</v>
      </c>
      <c r="I151" t="s">
        <v>150</v>
      </c>
      <c r="J151" t="s">
        <v>753</v>
      </c>
      <c r="K151" s="77">
        <v>0</v>
      </c>
      <c r="L151" t="s">
        <v>102</v>
      </c>
      <c r="M151" s="78">
        <v>0.03</v>
      </c>
      <c r="N151" s="78">
        <v>0</v>
      </c>
      <c r="O151" s="77">
        <v>151000</v>
      </c>
      <c r="P151" s="77">
        <v>87</v>
      </c>
      <c r="Q151" s="77">
        <v>0</v>
      </c>
      <c r="R151" s="77">
        <v>131.37</v>
      </c>
      <c r="S151" s="78">
        <v>2.0000000000000001E-4</v>
      </c>
      <c r="T151" s="78">
        <v>1.0200000000000001E-2</v>
      </c>
      <c r="U151" s="78">
        <v>2.0000000000000001E-4</v>
      </c>
    </row>
    <row r="152" spans="2:21">
      <c r="B152" t="s">
        <v>754</v>
      </c>
      <c r="C152" t="s">
        <v>755</v>
      </c>
      <c r="D152" t="s">
        <v>100</v>
      </c>
      <c r="E152" t="s">
        <v>123</v>
      </c>
      <c r="F152" t="s">
        <v>756</v>
      </c>
      <c r="G152" t="s">
        <v>412</v>
      </c>
      <c r="H152" t="s">
        <v>208</v>
      </c>
      <c r="I152" t="s">
        <v>209</v>
      </c>
      <c r="J152" t="s">
        <v>757</v>
      </c>
      <c r="K152" s="77">
        <v>0.99</v>
      </c>
      <c r="L152" t="s">
        <v>102</v>
      </c>
      <c r="M152" s="78">
        <v>4.4999999999999998E-2</v>
      </c>
      <c r="N152" s="78">
        <v>1.2E-2</v>
      </c>
      <c r="O152" s="77">
        <v>52000</v>
      </c>
      <c r="P152" s="77">
        <v>103.27</v>
      </c>
      <c r="Q152" s="77">
        <v>0</v>
      </c>
      <c r="R152" s="77">
        <v>53.700400000000002</v>
      </c>
      <c r="S152" s="78">
        <v>2.0000000000000001E-4</v>
      </c>
      <c r="T152" s="78">
        <v>4.1999999999999997E-3</v>
      </c>
      <c r="U152" s="78">
        <v>1E-4</v>
      </c>
    </row>
    <row r="153" spans="2:21">
      <c r="B153" t="s">
        <v>758</v>
      </c>
      <c r="C153" t="s">
        <v>759</v>
      </c>
      <c r="D153" t="s">
        <v>100</v>
      </c>
      <c r="E153" t="s">
        <v>123</v>
      </c>
      <c r="F153" t="s">
        <v>760</v>
      </c>
      <c r="G153" t="s">
        <v>551</v>
      </c>
      <c r="H153" t="s">
        <v>208</v>
      </c>
      <c r="I153" t="s">
        <v>209</v>
      </c>
      <c r="J153" t="s">
        <v>761</v>
      </c>
      <c r="K153" s="77">
        <v>0.77</v>
      </c>
      <c r="L153" t="s">
        <v>102</v>
      </c>
      <c r="M153" s="78">
        <v>5.4899999999999997E-2</v>
      </c>
      <c r="N153" s="78">
        <v>8.0999999999999996E-3</v>
      </c>
      <c r="O153" s="77">
        <v>169358.5</v>
      </c>
      <c r="P153" s="77">
        <v>104.81</v>
      </c>
      <c r="Q153" s="77">
        <v>0</v>
      </c>
      <c r="R153" s="77">
        <v>177.50464385000001</v>
      </c>
      <c r="S153" s="78">
        <v>8.9999999999999998E-4</v>
      </c>
      <c r="T153" s="78">
        <v>1.38E-2</v>
      </c>
      <c r="U153" s="78">
        <v>2.9999999999999997E-4</v>
      </c>
    </row>
    <row r="154" spans="2:21">
      <c r="B154" t="s">
        <v>762</v>
      </c>
      <c r="C154" t="s">
        <v>763</v>
      </c>
      <c r="D154" t="s">
        <v>100</v>
      </c>
      <c r="E154" t="s">
        <v>123</v>
      </c>
      <c r="F154" t="s">
        <v>764</v>
      </c>
      <c r="G154" t="s">
        <v>508</v>
      </c>
      <c r="H154" t="s">
        <v>208</v>
      </c>
      <c r="I154" t="s">
        <v>209</v>
      </c>
      <c r="J154" t="s">
        <v>577</v>
      </c>
      <c r="K154" s="77">
        <v>1.95</v>
      </c>
      <c r="L154" t="s">
        <v>102</v>
      </c>
      <c r="M154" s="78">
        <v>3.1800000000000002E-2</v>
      </c>
      <c r="N154" s="78">
        <v>2.9600000000000001E-2</v>
      </c>
      <c r="O154" s="77">
        <v>20000</v>
      </c>
      <c r="P154" s="77">
        <v>101</v>
      </c>
      <c r="Q154" s="77">
        <v>0</v>
      </c>
      <c r="R154" s="77">
        <v>20.2</v>
      </c>
      <c r="S154" s="78">
        <v>2.0000000000000001E-4</v>
      </c>
      <c r="T154" s="78">
        <v>1.6000000000000001E-3</v>
      </c>
      <c r="U154" s="78">
        <v>0</v>
      </c>
    </row>
    <row r="155" spans="2:21">
      <c r="B155" t="s">
        <v>765</v>
      </c>
      <c r="C155" t="s">
        <v>766</v>
      </c>
      <c r="D155" t="s">
        <v>100</v>
      </c>
      <c r="E155" t="s">
        <v>123</v>
      </c>
      <c r="F155" t="s">
        <v>767</v>
      </c>
      <c r="G155" t="s">
        <v>505</v>
      </c>
      <c r="H155" t="s">
        <v>208</v>
      </c>
      <c r="I155" t="s">
        <v>209</v>
      </c>
      <c r="J155" t="s">
        <v>768</v>
      </c>
      <c r="K155" s="77">
        <v>4.28</v>
      </c>
      <c r="L155" t="s">
        <v>102</v>
      </c>
      <c r="M155" s="78">
        <v>2.5000000000000001E-2</v>
      </c>
      <c r="N155" s="78">
        <v>2.5899999999999999E-2</v>
      </c>
      <c r="O155" s="77">
        <v>30000</v>
      </c>
      <c r="P155" s="77">
        <v>99.8</v>
      </c>
      <c r="Q155" s="77">
        <v>0</v>
      </c>
      <c r="R155" s="77">
        <v>29.94</v>
      </c>
      <c r="S155" s="78">
        <v>1E-4</v>
      </c>
      <c r="T155" s="78">
        <v>2.3E-3</v>
      </c>
      <c r="U155" s="78">
        <v>1E-4</v>
      </c>
    </row>
    <row r="156" spans="2:21">
      <c r="B156" t="s">
        <v>769</v>
      </c>
      <c r="C156">
        <v>11781510</v>
      </c>
      <c r="D156" t="s">
        <v>100</v>
      </c>
      <c r="E156" t="s">
        <v>123</v>
      </c>
      <c r="F156" t="s">
        <v>744</v>
      </c>
      <c r="G156" t="s">
        <v>132</v>
      </c>
      <c r="H156" t="s">
        <v>208</v>
      </c>
      <c r="I156" t="s">
        <v>209</v>
      </c>
      <c r="J156" t="s">
        <v>267</v>
      </c>
      <c r="K156" s="77">
        <v>0</v>
      </c>
      <c r="L156" t="s">
        <v>102</v>
      </c>
      <c r="M156" s="78">
        <v>3.6499999999999998E-2</v>
      </c>
      <c r="N156" s="78">
        <v>0</v>
      </c>
      <c r="O156" s="77">
        <v>100000</v>
      </c>
      <c r="P156" s="77">
        <f>R156*1000/O156*100</f>
        <v>101.846229508197</v>
      </c>
      <c r="Q156" s="77">
        <v>0</v>
      </c>
      <c r="R156" s="77">
        <f>101846.229508197/1000</f>
        <v>101.846229508197</v>
      </c>
      <c r="S156" s="78">
        <v>2.0000000000000001E-4</v>
      </c>
      <c r="T156" s="78">
        <f>R156/$R$11</f>
        <v>7.941818045237678E-3</v>
      </c>
      <c r="U156" s="78">
        <f>R156/'סכום נכסי הקרן'!$C$42</f>
        <v>1.8457257246882162E-4</v>
      </c>
    </row>
    <row r="157" spans="2:21">
      <c r="B157" t="s">
        <v>769</v>
      </c>
      <c r="C157">
        <v>1178151</v>
      </c>
      <c r="D157" t="s">
        <v>100</v>
      </c>
      <c r="E157" t="s">
        <v>123</v>
      </c>
      <c r="F157" t="s">
        <v>744</v>
      </c>
      <c r="G157" t="s">
        <v>132</v>
      </c>
      <c r="H157" t="s">
        <v>208</v>
      </c>
      <c r="I157" t="s">
        <v>209</v>
      </c>
      <c r="J157" t="s">
        <v>267</v>
      </c>
      <c r="K157" s="77">
        <v>0</v>
      </c>
      <c r="L157" t="s">
        <v>102</v>
      </c>
      <c r="M157" s="78">
        <v>0</v>
      </c>
      <c r="N157" s="78">
        <v>0</v>
      </c>
      <c r="O157" s="77">
        <v>135000</v>
      </c>
      <c r="P157" s="77">
        <f>R157*1000/O157*100</f>
        <v>102.82</v>
      </c>
      <c r="Q157" s="77">
        <v>0</v>
      </c>
      <c r="R157" s="77">
        <f>138807/1000</f>
        <v>138.80699999999999</v>
      </c>
      <c r="S157" s="78">
        <v>0</v>
      </c>
      <c r="T157" s="78">
        <f>R157/$R$11</f>
        <v>1.082396415388733E-2</v>
      </c>
      <c r="U157" s="78">
        <f>R157/'סכום נכסי הקרן'!$C$42</f>
        <v>2.5155536135599129E-4</v>
      </c>
    </row>
    <row r="158" spans="2:21">
      <c r="B158" t="s">
        <v>770</v>
      </c>
      <c r="C158" t="s">
        <v>771</v>
      </c>
      <c r="D158" t="s">
        <v>100</v>
      </c>
      <c r="E158" t="s">
        <v>123</v>
      </c>
      <c r="F158" t="s">
        <v>772</v>
      </c>
      <c r="G158" t="s">
        <v>508</v>
      </c>
      <c r="H158" t="s">
        <v>208</v>
      </c>
      <c r="I158" t="s">
        <v>209</v>
      </c>
      <c r="J158" t="s">
        <v>773</v>
      </c>
      <c r="K158" s="77">
        <v>0</v>
      </c>
      <c r="L158" t="s">
        <v>102</v>
      </c>
      <c r="M158" s="78">
        <v>9.8500000000000004E-2</v>
      </c>
      <c r="N158" s="78">
        <v>0</v>
      </c>
      <c r="O158" s="77">
        <v>41300</v>
      </c>
      <c r="P158" s="77">
        <v>9.43</v>
      </c>
      <c r="Q158" s="77">
        <v>0</v>
      </c>
      <c r="R158" s="77">
        <v>3.89459</v>
      </c>
      <c r="S158" s="78">
        <v>6.9999999999999999E-4</v>
      </c>
      <c r="T158" s="78">
        <v>2.9999999999999997E-4</v>
      </c>
      <c r="U158" s="78">
        <v>0</v>
      </c>
    </row>
    <row r="159" spans="2:21">
      <c r="B159" t="s">
        <v>774</v>
      </c>
      <c r="C159" t="s">
        <v>775</v>
      </c>
      <c r="D159" t="s">
        <v>100</v>
      </c>
      <c r="E159" t="s">
        <v>123</v>
      </c>
      <c r="F159" t="s">
        <v>507</v>
      </c>
      <c r="G159" t="s">
        <v>508</v>
      </c>
      <c r="H159" t="s">
        <v>208</v>
      </c>
      <c r="I159" t="s">
        <v>209</v>
      </c>
      <c r="J159" t="s">
        <v>776</v>
      </c>
      <c r="K159" s="77">
        <v>3.78</v>
      </c>
      <c r="L159" t="s">
        <v>102</v>
      </c>
      <c r="M159" s="78">
        <v>3.9E-2</v>
      </c>
      <c r="N159" s="78">
        <v>3.7100000000000001E-2</v>
      </c>
      <c r="O159" s="77">
        <v>29000</v>
      </c>
      <c r="P159" s="77">
        <v>101.4</v>
      </c>
      <c r="Q159" s="77">
        <v>0</v>
      </c>
      <c r="R159" s="77">
        <v>29.405999999999999</v>
      </c>
      <c r="S159" s="78">
        <v>2.0000000000000001E-4</v>
      </c>
      <c r="T159" s="78">
        <v>2.3E-3</v>
      </c>
      <c r="U159" s="78">
        <v>1E-4</v>
      </c>
    </row>
    <row r="160" spans="2:21">
      <c r="B160" t="s">
        <v>777</v>
      </c>
      <c r="C160" t="s">
        <v>778</v>
      </c>
      <c r="D160" t="s">
        <v>100</v>
      </c>
      <c r="E160" t="s">
        <v>123</v>
      </c>
      <c r="F160" t="s">
        <v>507</v>
      </c>
      <c r="G160" t="s">
        <v>508</v>
      </c>
      <c r="H160" t="s">
        <v>208</v>
      </c>
      <c r="I160" t="s">
        <v>209</v>
      </c>
      <c r="J160" t="s">
        <v>776</v>
      </c>
      <c r="K160" s="77">
        <v>3.28</v>
      </c>
      <c r="L160" t="s">
        <v>102</v>
      </c>
      <c r="M160" s="78">
        <v>4.9000000000000002E-2</v>
      </c>
      <c r="N160" s="78">
        <v>4.0300000000000002E-2</v>
      </c>
      <c r="O160" s="77">
        <v>30000</v>
      </c>
      <c r="P160" s="77">
        <v>103.68</v>
      </c>
      <c r="Q160" s="77">
        <v>0</v>
      </c>
      <c r="R160" s="77">
        <v>31.103999999999999</v>
      </c>
      <c r="S160" s="78">
        <v>2.0000000000000001E-4</v>
      </c>
      <c r="T160" s="78">
        <v>2.3999999999999998E-3</v>
      </c>
      <c r="U160" s="78">
        <v>1E-4</v>
      </c>
    </row>
    <row r="161" spans="2:21">
      <c r="B161" t="s">
        <v>779</v>
      </c>
      <c r="C161" t="s">
        <v>780</v>
      </c>
      <c r="D161" t="s">
        <v>100</v>
      </c>
      <c r="E161" t="s">
        <v>123</v>
      </c>
      <c r="F161" t="s">
        <v>781</v>
      </c>
      <c r="G161" t="s">
        <v>508</v>
      </c>
      <c r="H161" t="s">
        <v>208</v>
      </c>
      <c r="I161" t="s">
        <v>209</v>
      </c>
      <c r="J161" t="s">
        <v>782</v>
      </c>
      <c r="K161" s="77">
        <v>3.8</v>
      </c>
      <c r="L161" t="s">
        <v>102</v>
      </c>
      <c r="M161" s="78">
        <v>2.75E-2</v>
      </c>
      <c r="N161" s="78">
        <v>1.6E-2</v>
      </c>
      <c r="O161" s="77">
        <v>29000</v>
      </c>
      <c r="P161" s="77">
        <v>104.8</v>
      </c>
      <c r="Q161" s="77">
        <v>0</v>
      </c>
      <c r="R161" s="77">
        <v>30.391999999999999</v>
      </c>
      <c r="S161" s="78">
        <v>5.9999999999999995E-4</v>
      </c>
      <c r="T161" s="78">
        <v>2.3999999999999998E-3</v>
      </c>
      <c r="U161" s="78">
        <v>1E-4</v>
      </c>
    </row>
    <row r="162" spans="2:21">
      <c r="B162" t="s">
        <v>783</v>
      </c>
      <c r="C162" t="s">
        <v>784</v>
      </c>
      <c r="D162" t="s">
        <v>100</v>
      </c>
      <c r="E162" t="s">
        <v>123</v>
      </c>
      <c r="F162" t="s">
        <v>785</v>
      </c>
      <c r="G162" t="s">
        <v>508</v>
      </c>
      <c r="H162" t="s">
        <v>208</v>
      </c>
      <c r="I162" t="s">
        <v>209</v>
      </c>
      <c r="J162" t="s">
        <v>245</v>
      </c>
      <c r="K162" s="77">
        <v>1.52</v>
      </c>
      <c r="L162" t="s">
        <v>102</v>
      </c>
      <c r="M162" s="78">
        <v>4.6800000000000001E-2</v>
      </c>
      <c r="N162" s="78">
        <v>1.9199999999999998E-2</v>
      </c>
      <c r="O162" s="77">
        <v>30000</v>
      </c>
      <c r="P162" s="77">
        <f>R162*1000/O162*100</f>
        <v>103.60344262295081</v>
      </c>
      <c r="Q162" s="77">
        <v>0</v>
      </c>
      <c r="R162" s="77">
        <f>31.386-0.304967213114754</f>
        <v>31.081032786885245</v>
      </c>
      <c r="S162" s="78">
        <v>2.9999999999999997E-4</v>
      </c>
      <c r="T162" s="78">
        <f>R162/$R$11</f>
        <v>2.423652875943164E-3</v>
      </c>
      <c r="U162" s="78">
        <f>R162/'סכום נכסי הקרן'!$C$42</f>
        <v>5.6327133602933083E-5</v>
      </c>
    </row>
    <row r="163" spans="2:21">
      <c r="B163" t="s">
        <v>786</v>
      </c>
      <c r="C163" t="s">
        <v>787</v>
      </c>
      <c r="D163" t="s">
        <v>100</v>
      </c>
      <c r="E163" t="s">
        <v>123</v>
      </c>
      <c r="F163" t="s">
        <v>785</v>
      </c>
      <c r="G163" t="s">
        <v>508</v>
      </c>
      <c r="H163" t="s">
        <v>208</v>
      </c>
      <c r="I163" t="s">
        <v>209</v>
      </c>
      <c r="J163" t="s">
        <v>788</v>
      </c>
      <c r="K163" s="77">
        <v>3.08</v>
      </c>
      <c r="L163" t="s">
        <v>102</v>
      </c>
      <c r="M163" s="78">
        <v>4.53E-2</v>
      </c>
      <c r="N163" s="78">
        <v>2.9499999999999998E-2</v>
      </c>
      <c r="O163" s="77">
        <v>8000</v>
      </c>
      <c r="P163" s="77">
        <v>106.92</v>
      </c>
      <c r="Q163" s="77">
        <v>0</v>
      </c>
      <c r="R163" s="77">
        <v>8.5535999999999994</v>
      </c>
      <c r="S163" s="78">
        <v>0</v>
      </c>
      <c r="T163" s="78">
        <v>6.9999999999999999E-4</v>
      </c>
      <c r="U163" s="78">
        <v>0</v>
      </c>
    </row>
    <row r="164" spans="2:21">
      <c r="B164" t="s">
        <v>789</v>
      </c>
      <c r="C164" t="s">
        <v>790</v>
      </c>
      <c r="D164" t="s">
        <v>100</v>
      </c>
      <c r="E164" t="s">
        <v>123</v>
      </c>
      <c r="F164" t="s">
        <v>791</v>
      </c>
      <c r="G164" t="s">
        <v>402</v>
      </c>
      <c r="H164" t="s">
        <v>208</v>
      </c>
      <c r="I164" t="s">
        <v>209</v>
      </c>
      <c r="J164" t="s">
        <v>792</v>
      </c>
      <c r="K164" s="77">
        <v>1</v>
      </c>
      <c r="L164" t="s">
        <v>102</v>
      </c>
      <c r="M164" s="78">
        <v>2.9000000000000001E-2</v>
      </c>
      <c r="N164" s="78">
        <v>1.7999999999999999E-2</v>
      </c>
      <c r="O164" s="77">
        <v>45342.400000000001</v>
      </c>
      <c r="P164" s="77">
        <v>101.1</v>
      </c>
      <c r="Q164" s="77">
        <v>0</v>
      </c>
      <c r="R164" s="77">
        <v>45.841166399999999</v>
      </c>
      <c r="S164" s="78">
        <v>1.4E-3</v>
      </c>
      <c r="T164" s="78">
        <v>3.5999999999999999E-3</v>
      </c>
      <c r="U164" s="78">
        <v>1E-4</v>
      </c>
    </row>
    <row r="165" spans="2:21">
      <c r="B165" t="s">
        <v>294</v>
      </c>
      <c r="C165"/>
      <c r="D165"/>
      <c r="E165"/>
      <c r="F165"/>
      <c r="G165"/>
      <c r="H165"/>
      <c r="I165"/>
      <c r="J165"/>
      <c r="K165" s="77">
        <v>1.96</v>
      </c>
      <c r="L165"/>
      <c r="M165" s="78"/>
      <c r="N165" s="78">
        <v>3.1199999999999999E-2</v>
      </c>
      <c r="O165" s="77">
        <v>1096327.07</v>
      </c>
      <c r="P165" s="77"/>
      <c r="Q165" s="77">
        <v>21.170539999999999</v>
      </c>
      <c r="R165" s="77">
        <v>976.78741803399998</v>
      </c>
      <c r="S165" s="78"/>
      <c r="T165" s="78">
        <v>7.6200000000000004E-2</v>
      </c>
      <c r="U165" s="78">
        <v>1.8E-3</v>
      </c>
    </row>
    <row r="166" spans="2:21">
      <c r="B166" t="s">
        <v>793</v>
      </c>
      <c r="C166" t="s">
        <v>794</v>
      </c>
      <c r="D166" t="s">
        <v>100</v>
      </c>
      <c r="E166" t="s">
        <v>123</v>
      </c>
      <c r="F166" t="s">
        <v>299</v>
      </c>
      <c r="G166" t="s">
        <v>300</v>
      </c>
      <c r="H166" t="s">
        <v>206</v>
      </c>
      <c r="I166" t="s">
        <v>207</v>
      </c>
      <c r="J166" t="s">
        <v>795</v>
      </c>
      <c r="K166" s="77">
        <v>1.61</v>
      </c>
      <c r="L166" t="s">
        <v>102</v>
      </c>
      <c r="M166" s="78">
        <v>2.9000000000000001E-2</v>
      </c>
      <c r="N166" s="78">
        <v>2.52E-2</v>
      </c>
      <c r="O166" s="77">
        <v>510000</v>
      </c>
      <c r="P166" s="77">
        <v>87.21</v>
      </c>
      <c r="Q166" s="77">
        <v>0</v>
      </c>
      <c r="R166" s="77">
        <v>444.77100000000002</v>
      </c>
      <c r="S166" s="78">
        <v>5.9999999999999995E-4</v>
      </c>
      <c r="T166" s="78">
        <v>3.4700000000000002E-2</v>
      </c>
      <c r="U166" s="78">
        <v>8.0000000000000004E-4</v>
      </c>
    </row>
    <row r="167" spans="2:21">
      <c r="B167" t="s">
        <v>796</v>
      </c>
      <c r="C167" t="s">
        <v>797</v>
      </c>
      <c r="D167" t="s">
        <v>100</v>
      </c>
      <c r="E167" t="s">
        <v>123</v>
      </c>
      <c r="F167" t="s">
        <v>299</v>
      </c>
      <c r="G167" t="s">
        <v>300</v>
      </c>
      <c r="H167" t="s">
        <v>206</v>
      </c>
      <c r="I167" t="s">
        <v>207</v>
      </c>
      <c r="J167" t="s">
        <v>798</v>
      </c>
      <c r="K167" s="77">
        <v>4.05</v>
      </c>
      <c r="L167" t="s">
        <v>102</v>
      </c>
      <c r="M167" s="78">
        <v>2.47E-2</v>
      </c>
      <c r="N167" s="78">
        <v>4.3400000000000001E-2</v>
      </c>
      <c r="O167" s="77">
        <v>75000</v>
      </c>
      <c r="P167" s="77">
        <v>84.04</v>
      </c>
      <c r="Q167" s="77">
        <v>0</v>
      </c>
      <c r="R167" s="77">
        <v>63.03</v>
      </c>
      <c r="S167" s="78">
        <v>2.9999999999999997E-4</v>
      </c>
      <c r="T167" s="78">
        <v>4.8999999999999998E-3</v>
      </c>
      <c r="U167" s="78">
        <v>1E-4</v>
      </c>
    </row>
    <row r="168" spans="2:21">
      <c r="B168" t="s">
        <v>799</v>
      </c>
      <c r="C168" t="s">
        <v>800</v>
      </c>
      <c r="D168" t="s">
        <v>100</v>
      </c>
      <c r="E168" t="s">
        <v>123</v>
      </c>
      <c r="F168" t="s">
        <v>801</v>
      </c>
      <c r="G168" t="s">
        <v>561</v>
      </c>
      <c r="H168" t="s">
        <v>366</v>
      </c>
      <c r="I168" t="s">
        <v>207</v>
      </c>
      <c r="J168" t="s">
        <v>802</v>
      </c>
      <c r="K168" s="77">
        <v>4.8099999999999996</v>
      </c>
      <c r="L168" t="s">
        <v>102</v>
      </c>
      <c r="M168" s="78">
        <v>3.7699999999999997E-2</v>
      </c>
      <c r="N168" s="78">
        <v>2.8899999999999999E-2</v>
      </c>
      <c r="O168" s="77">
        <v>9637.31</v>
      </c>
      <c r="P168" s="77">
        <v>96.03</v>
      </c>
      <c r="Q168" s="77">
        <v>0</v>
      </c>
      <c r="R168" s="77">
        <v>9.2547087930000007</v>
      </c>
      <c r="S168" s="78">
        <v>1E-4</v>
      </c>
      <c r="T168" s="78">
        <v>6.9999999999999999E-4</v>
      </c>
      <c r="U168" s="78">
        <v>0</v>
      </c>
    </row>
    <row r="169" spans="2:21">
      <c r="B169" t="s">
        <v>803</v>
      </c>
      <c r="C169" t="s">
        <v>804</v>
      </c>
      <c r="D169" t="s">
        <v>100</v>
      </c>
      <c r="E169" t="s">
        <v>123</v>
      </c>
      <c r="F169" t="s">
        <v>801</v>
      </c>
      <c r="G169" t="s">
        <v>561</v>
      </c>
      <c r="H169" t="s">
        <v>366</v>
      </c>
      <c r="I169" t="s">
        <v>207</v>
      </c>
      <c r="J169" t="s">
        <v>254</v>
      </c>
      <c r="K169" s="77">
        <v>1.95</v>
      </c>
      <c r="L169" t="s">
        <v>102</v>
      </c>
      <c r="M169" s="78">
        <v>3.49E-2</v>
      </c>
      <c r="N169" s="78">
        <v>2.8799999999999999E-2</v>
      </c>
      <c r="O169" s="77">
        <v>110000.36</v>
      </c>
      <c r="P169" s="77">
        <v>87.88</v>
      </c>
      <c r="Q169" s="77">
        <v>0</v>
      </c>
      <c r="R169" s="77">
        <v>96.668316368000006</v>
      </c>
      <c r="S169" s="78">
        <v>1E-4</v>
      </c>
      <c r="T169" s="78">
        <v>7.4999999999999997E-3</v>
      </c>
      <c r="U169" s="78">
        <v>2.0000000000000001E-4</v>
      </c>
    </row>
    <row r="170" spans="2:21">
      <c r="B170" t="s">
        <v>805</v>
      </c>
      <c r="C170" t="s">
        <v>806</v>
      </c>
      <c r="D170" t="s">
        <v>100</v>
      </c>
      <c r="E170" t="s">
        <v>123</v>
      </c>
      <c r="F170" t="s">
        <v>807</v>
      </c>
      <c r="G170" t="s">
        <v>561</v>
      </c>
      <c r="H170" t="s">
        <v>433</v>
      </c>
      <c r="I170" t="s">
        <v>150</v>
      </c>
      <c r="J170" t="s">
        <v>808</v>
      </c>
      <c r="K170" s="77">
        <v>3.86</v>
      </c>
      <c r="L170" t="s">
        <v>102</v>
      </c>
      <c r="M170" s="78">
        <v>5.4800000000000001E-2</v>
      </c>
      <c r="N170" s="78">
        <v>5.1299999999999998E-2</v>
      </c>
      <c r="O170" s="77">
        <v>41712.68</v>
      </c>
      <c r="P170" s="77">
        <v>93.19</v>
      </c>
      <c r="Q170" s="77">
        <v>0</v>
      </c>
      <c r="R170" s="77">
        <v>38.872046492000003</v>
      </c>
      <c r="S170" s="78">
        <v>2.0000000000000001E-4</v>
      </c>
      <c r="T170" s="78">
        <v>3.0000000000000001E-3</v>
      </c>
      <c r="U170" s="78">
        <v>1E-4</v>
      </c>
    </row>
    <row r="171" spans="2:21">
      <c r="B171" t="s">
        <v>809</v>
      </c>
      <c r="C171" t="s">
        <v>810</v>
      </c>
      <c r="D171" t="s">
        <v>100</v>
      </c>
      <c r="E171" t="s">
        <v>123</v>
      </c>
      <c r="F171" t="s">
        <v>811</v>
      </c>
      <c r="G171" t="s">
        <v>412</v>
      </c>
      <c r="H171" t="s">
        <v>433</v>
      </c>
      <c r="I171" t="s">
        <v>150</v>
      </c>
      <c r="J171" t="s">
        <v>812</v>
      </c>
      <c r="K171" s="77">
        <v>4.43</v>
      </c>
      <c r="L171" t="s">
        <v>102</v>
      </c>
      <c r="M171" s="78">
        <v>4.2999999999999997E-2</v>
      </c>
      <c r="N171" s="78">
        <v>7.7399999999999997E-2</v>
      </c>
      <c r="O171" s="77">
        <v>9165.4699999999993</v>
      </c>
      <c r="P171" s="77">
        <v>87.43</v>
      </c>
      <c r="Q171" s="77">
        <v>0</v>
      </c>
      <c r="R171" s="77">
        <v>8.0133704209999994</v>
      </c>
      <c r="S171" s="78">
        <v>0</v>
      </c>
      <c r="T171" s="78">
        <v>5.9999999999999995E-4</v>
      </c>
      <c r="U171" s="78">
        <v>0</v>
      </c>
    </row>
    <row r="172" spans="2:21">
      <c r="B172" t="s">
        <v>813</v>
      </c>
      <c r="C172" t="s">
        <v>814</v>
      </c>
      <c r="D172" t="s">
        <v>100</v>
      </c>
      <c r="E172" t="s">
        <v>123</v>
      </c>
      <c r="F172" t="s">
        <v>815</v>
      </c>
      <c r="G172" t="s">
        <v>129</v>
      </c>
      <c r="H172" t="s">
        <v>459</v>
      </c>
      <c r="I172" t="s">
        <v>207</v>
      </c>
      <c r="J172" t="s">
        <v>593</v>
      </c>
      <c r="K172" s="77">
        <v>1.89</v>
      </c>
      <c r="L172" t="s">
        <v>102</v>
      </c>
      <c r="M172" s="78">
        <v>3.3700000000000001E-2</v>
      </c>
      <c r="N172" s="78">
        <v>3.7100000000000001E-2</v>
      </c>
      <c r="O172" s="77">
        <v>88800.26</v>
      </c>
      <c r="P172" s="77">
        <v>89.27</v>
      </c>
      <c r="Q172" s="77">
        <v>21.170539999999999</v>
      </c>
      <c r="R172" s="77">
        <v>100.442532102</v>
      </c>
      <c r="S172" s="78">
        <v>2.9999999999999997E-4</v>
      </c>
      <c r="T172" s="78">
        <v>7.7999999999999996E-3</v>
      </c>
      <c r="U172" s="78">
        <v>2.0000000000000001E-4</v>
      </c>
    </row>
    <row r="173" spans="2:21">
      <c r="B173" t="s">
        <v>816</v>
      </c>
      <c r="C173" t="s">
        <v>817</v>
      </c>
      <c r="D173" t="s">
        <v>100</v>
      </c>
      <c r="E173" t="s">
        <v>123</v>
      </c>
      <c r="F173" t="s">
        <v>818</v>
      </c>
      <c r="G173" t="s">
        <v>551</v>
      </c>
      <c r="H173" t="s">
        <v>479</v>
      </c>
      <c r="I173" t="s">
        <v>207</v>
      </c>
      <c r="J173" t="s">
        <v>254</v>
      </c>
      <c r="K173" s="77">
        <v>1.45</v>
      </c>
      <c r="L173" t="s">
        <v>102</v>
      </c>
      <c r="M173" s="78">
        <v>5.2499999999999998E-2</v>
      </c>
      <c r="N173" s="78">
        <v>2.23E-2</v>
      </c>
      <c r="O173" s="77">
        <v>105000.18</v>
      </c>
      <c r="P173" s="77">
        <v>84.58</v>
      </c>
      <c r="Q173" s="77">
        <v>0</v>
      </c>
      <c r="R173" s="77">
        <v>88.809152244000003</v>
      </c>
      <c r="S173" s="78">
        <v>1E-4</v>
      </c>
      <c r="T173" s="78">
        <v>6.8999999999999999E-3</v>
      </c>
      <c r="U173" s="78">
        <v>2.0000000000000001E-4</v>
      </c>
    </row>
    <row r="174" spans="2:21">
      <c r="B174" t="s">
        <v>819</v>
      </c>
      <c r="C174" t="s">
        <v>820</v>
      </c>
      <c r="D174" t="s">
        <v>100</v>
      </c>
      <c r="E174" t="s">
        <v>123</v>
      </c>
      <c r="F174" t="s">
        <v>689</v>
      </c>
      <c r="G174" t="s">
        <v>458</v>
      </c>
      <c r="H174" t="s">
        <v>493</v>
      </c>
      <c r="I174" t="s">
        <v>207</v>
      </c>
      <c r="J174" t="s">
        <v>821</v>
      </c>
      <c r="K174" s="77">
        <v>0.98</v>
      </c>
      <c r="L174" t="s">
        <v>102</v>
      </c>
      <c r="M174" s="78">
        <v>6.7000000000000004E-2</v>
      </c>
      <c r="N174" s="78">
        <v>4.2500000000000003E-2</v>
      </c>
      <c r="O174" s="77">
        <v>75010.69</v>
      </c>
      <c r="P174" s="77">
        <v>82.18</v>
      </c>
      <c r="Q174" s="77">
        <v>0</v>
      </c>
      <c r="R174" s="77">
        <v>61.643785041999998</v>
      </c>
      <c r="S174" s="78">
        <v>1E-4</v>
      </c>
      <c r="T174" s="78">
        <v>4.7999999999999996E-3</v>
      </c>
      <c r="U174" s="78">
        <v>1E-4</v>
      </c>
    </row>
    <row r="175" spans="2:21">
      <c r="B175" t="s">
        <v>822</v>
      </c>
      <c r="C175" t="s">
        <v>823</v>
      </c>
      <c r="D175" t="s">
        <v>100</v>
      </c>
      <c r="E175" t="s">
        <v>123</v>
      </c>
      <c r="F175" t="s">
        <v>824</v>
      </c>
      <c r="G175" t="s">
        <v>483</v>
      </c>
      <c r="H175" t="s">
        <v>493</v>
      </c>
      <c r="I175" t="s">
        <v>207</v>
      </c>
      <c r="J175" t="s">
        <v>711</v>
      </c>
      <c r="K175" s="77">
        <v>1.7</v>
      </c>
      <c r="L175" t="s">
        <v>102</v>
      </c>
      <c r="M175" s="78">
        <v>3.8300000000000001E-2</v>
      </c>
      <c r="N175" s="78">
        <v>3.5700000000000003E-2</v>
      </c>
      <c r="O175" s="77">
        <v>60000.12</v>
      </c>
      <c r="P175" s="77">
        <v>88.81</v>
      </c>
      <c r="Q175" s="77">
        <v>0</v>
      </c>
      <c r="R175" s="77">
        <v>53.286106572000001</v>
      </c>
      <c r="S175" s="78">
        <v>2.0000000000000001E-4</v>
      </c>
      <c r="T175" s="78">
        <v>4.1999999999999997E-3</v>
      </c>
      <c r="U175" s="78">
        <v>1E-4</v>
      </c>
    </row>
    <row r="176" spans="2:21">
      <c r="B176" t="s">
        <v>825</v>
      </c>
      <c r="C176" t="s">
        <v>826</v>
      </c>
      <c r="D176" t="s">
        <v>100</v>
      </c>
      <c r="E176" t="s">
        <v>123</v>
      </c>
      <c r="F176" t="s">
        <v>827</v>
      </c>
      <c r="G176" t="s">
        <v>561</v>
      </c>
      <c r="H176" t="s">
        <v>208</v>
      </c>
      <c r="I176" t="s">
        <v>209</v>
      </c>
      <c r="J176" t="s">
        <v>828</v>
      </c>
      <c r="K176" s="77">
        <v>4.46</v>
      </c>
      <c r="L176" t="s">
        <v>102</v>
      </c>
      <c r="M176" s="78">
        <v>5.7000000000000002E-2</v>
      </c>
      <c r="N176" s="78">
        <v>4.8899999999999999E-2</v>
      </c>
      <c r="O176" s="77">
        <v>12000</v>
      </c>
      <c r="P176" s="77">
        <v>99.97</v>
      </c>
      <c r="Q176" s="77">
        <v>0</v>
      </c>
      <c r="R176" s="77">
        <v>11.9964</v>
      </c>
      <c r="S176" s="78">
        <v>0</v>
      </c>
      <c r="T176" s="78">
        <v>8.9999999999999998E-4</v>
      </c>
      <c r="U176" s="78">
        <v>0</v>
      </c>
    </row>
    <row r="177" spans="2:21">
      <c r="B177" t="s">
        <v>829</v>
      </c>
      <c r="C177"/>
      <c r="D177"/>
      <c r="E177"/>
      <c r="F177"/>
      <c r="G177"/>
      <c r="H177"/>
      <c r="I177"/>
      <c r="J177"/>
      <c r="K177" s="77">
        <v>0</v>
      </c>
      <c r="L177"/>
      <c r="M177" s="78"/>
      <c r="N177" s="78">
        <v>0</v>
      </c>
      <c r="O177" s="77">
        <v>0</v>
      </c>
      <c r="P177" s="77"/>
      <c r="Q177" s="77">
        <v>0</v>
      </c>
      <c r="R177" s="77">
        <v>0</v>
      </c>
      <c r="S177" s="78"/>
      <c r="T177" s="78">
        <v>0</v>
      </c>
      <c r="U177" s="78">
        <v>0</v>
      </c>
    </row>
    <row r="178" spans="2:21">
      <c r="B178" t="s">
        <v>208</v>
      </c>
      <c r="C178" t="s">
        <v>208</v>
      </c>
      <c r="D178"/>
      <c r="E178"/>
      <c r="F178"/>
      <c r="G178" t="s">
        <v>208</v>
      </c>
      <c r="H178" t="s">
        <v>208</v>
      </c>
      <c r="I178"/>
      <c r="J178"/>
      <c r="K178" s="77">
        <v>0</v>
      </c>
      <c r="L178" t="s">
        <v>208</v>
      </c>
      <c r="M178" s="78">
        <v>0</v>
      </c>
      <c r="N178" s="78">
        <v>0</v>
      </c>
      <c r="O178" s="77">
        <v>0</v>
      </c>
      <c r="P178" s="77">
        <v>0</v>
      </c>
      <c r="Q178" s="77"/>
      <c r="R178" s="77">
        <v>0</v>
      </c>
      <c r="S178" s="78">
        <v>0</v>
      </c>
      <c r="T178" s="78">
        <v>0</v>
      </c>
      <c r="U178" s="78">
        <v>0</v>
      </c>
    </row>
    <row r="179" spans="2:21">
      <c r="B179" t="s">
        <v>226</v>
      </c>
      <c r="C179"/>
      <c r="D179"/>
      <c r="E179"/>
      <c r="F179"/>
      <c r="G179"/>
      <c r="H179"/>
      <c r="I179"/>
      <c r="J179"/>
      <c r="K179" s="77">
        <v>7.03</v>
      </c>
      <c r="L179"/>
      <c r="M179" s="78"/>
      <c r="N179" s="78">
        <v>4.1799999999999997E-2</v>
      </c>
      <c r="O179" s="77">
        <v>135000</v>
      </c>
      <c r="P179" s="77"/>
      <c r="Q179" s="77">
        <v>0</v>
      </c>
      <c r="R179" s="77">
        <v>444.27286145144001</v>
      </c>
      <c r="S179" s="78"/>
      <c r="T179" s="78">
        <v>3.4599999999999999E-2</v>
      </c>
      <c r="U179" s="78">
        <v>8.0000000000000004E-4</v>
      </c>
    </row>
    <row r="180" spans="2:21">
      <c r="B180" t="s">
        <v>295</v>
      </c>
      <c r="C180"/>
      <c r="D180"/>
      <c r="E180"/>
      <c r="F180"/>
      <c r="G180"/>
      <c r="H180"/>
      <c r="I180"/>
      <c r="J180"/>
      <c r="K180" s="77">
        <v>7.15</v>
      </c>
      <c r="L180"/>
      <c r="M180" s="78"/>
      <c r="N180" s="78">
        <v>4.1200000000000001E-2</v>
      </c>
      <c r="O180" s="77">
        <v>60000</v>
      </c>
      <c r="P180" s="77"/>
      <c r="Q180" s="77">
        <v>0</v>
      </c>
      <c r="R180" s="77">
        <v>210.64509130644001</v>
      </c>
      <c r="S180" s="78"/>
      <c r="T180" s="78">
        <v>1.6400000000000001E-2</v>
      </c>
      <c r="U180" s="78">
        <v>4.0000000000000002E-4</v>
      </c>
    </row>
    <row r="181" spans="2:21">
      <c r="B181" t="s">
        <v>830</v>
      </c>
      <c r="C181" t="s">
        <v>831</v>
      </c>
      <c r="D181" t="s">
        <v>123</v>
      </c>
      <c r="E181" t="s">
        <v>317</v>
      </c>
      <c r="F181" t="s">
        <v>832</v>
      </c>
      <c r="G181" t="s">
        <v>833</v>
      </c>
      <c r="H181" t="s">
        <v>834</v>
      </c>
      <c r="I181" t="s">
        <v>835</v>
      </c>
      <c r="J181" t="s">
        <v>836</v>
      </c>
      <c r="K181" s="77">
        <v>7.21</v>
      </c>
      <c r="L181" t="s">
        <v>110</v>
      </c>
      <c r="M181" s="78">
        <v>3.7499999999999999E-2</v>
      </c>
      <c r="N181" s="78">
        <v>3.8699999999999998E-2</v>
      </c>
      <c r="O181" s="77">
        <v>40000</v>
      </c>
      <c r="P181" s="77">
        <v>99.93066675</v>
      </c>
      <c r="Q181" s="77">
        <v>0</v>
      </c>
      <c r="R181" s="77">
        <v>140.69838155733001</v>
      </c>
      <c r="S181" s="78">
        <v>0</v>
      </c>
      <c r="T181" s="78">
        <v>1.0999999999999999E-2</v>
      </c>
      <c r="U181" s="78">
        <v>2.9999999999999997E-4</v>
      </c>
    </row>
    <row r="182" spans="2:21">
      <c r="B182" t="s">
        <v>837</v>
      </c>
      <c r="C182" t="s">
        <v>838</v>
      </c>
      <c r="D182" t="s">
        <v>123</v>
      </c>
      <c r="E182" t="s">
        <v>317</v>
      </c>
      <c r="F182" t="s">
        <v>832</v>
      </c>
      <c r="G182" t="s">
        <v>833</v>
      </c>
      <c r="H182" t="s">
        <v>834</v>
      </c>
      <c r="I182" t="s">
        <v>835</v>
      </c>
      <c r="J182" t="s">
        <v>836</v>
      </c>
      <c r="K182" s="77">
        <v>7.04</v>
      </c>
      <c r="L182" t="s">
        <v>110</v>
      </c>
      <c r="M182" s="78">
        <v>4.3799999999999999E-2</v>
      </c>
      <c r="N182" s="78">
        <v>4.6100000000000002E-2</v>
      </c>
      <c r="O182" s="77">
        <v>20000</v>
      </c>
      <c r="P182" s="77">
        <v>99.358944500000007</v>
      </c>
      <c r="Q182" s="77">
        <v>0</v>
      </c>
      <c r="R182" s="77">
        <v>69.946709749109999</v>
      </c>
      <c r="S182" s="78">
        <v>0</v>
      </c>
      <c r="T182" s="78">
        <v>5.4999999999999997E-3</v>
      </c>
      <c r="U182" s="78">
        <v>1E-4</v>
      </c>
    </row>
    <row r="183" spans="2:21">
      <c r="B183" t="s">
        <v>296</v>
      </c>
      <c r="C183"/>
      <c r="D183"/>
      <c r="E183"/>
      <c r="F183"/>
      <c r="G183"/>
      <c r="H183"/>
      <c r="I183"/>
      <c r="J183"/>
      <c r="K183" s="77">
        <v>6.92</v>
      </c>
      <c r="L183"/>
      <c r="M183" s="78"/>
      <c r="N183" s="78">
        <v>4.24E-2</v>
      </c>
      <c r="O183" s="77">
        <v>75000</v>
      </c>
      <c r="P183" s="77"/>
      <c r="Q183" s="77">
        <v>0</v>
      </c>
      <c r="R183" s="77">
        <v>233.627770145</v>
      </c>
      <c r="S183" s="78"/>
      <c r="T183" s="78">
        <v>1.8200000000000001E-2</v>
      </c>
      <c r="U183" s="78">
        <v>4.0000000000000002E-4</v>
      </c>
    </row>
    <row r="184" spans="2:21">
      <c r="B184" t="s">
        <v>839</v>
      </c>
      <c r="C184" t="s">
        <v>840</v>
      </c>
      <c r="D184" t="s">
        <v>123</v>
      </c>
      <c r="E184" t="s">
        <v>317</v>
      </c>
      <c r="F184" t="s">
        <v>841</v>
      </c>
      <c r="G184" t="s">
        <v>842</v>
      </c>
      <c r="H184" t="s">
        <v>843</v>
      </c>
      <c r="I184" t="s">
        <v>835</v>
      </c>
      <c r="J184" t="s">
        <v>438</v>
      </c>
      <c r="K184" s="77">
        <v>11.01</v>
      </c>
      <c r="L184" t="s">
        <v>106</v>
      </c>
      <c r="M184" s="78">
        <v>2.9000000000000001E-2</v>
      </c>
      <c r="N184" s="78">
        <v>2.9499999999999998E-2</v>
      </c>
      <c r="O184" s="77">
        <v>5000</v>
      </c>
      <c r="P184" s="77">
        <v>99.871834000000007</v>
      </c>
      <c r="Q184" s="77">
        <v>0</v>
      </c>
      <c r="R184" s="77">
        <v>15.530070187</v>
      </c>
      <c r="S184" s="78">
        <v>0</v>
      </c>
      <c r="T184" s="78">
        <v>1.1999999999999999E-3</v>
      </c>
      <c r="U184" s="78">
        <v>0</v>
      </c>
    </row>
    <row r="185" spans="2:21">
      <c r="B185" t="s">
        <v>844</v>
      </c>
      <c r="C185" t="s">
        <v>845</v>
      </c>
      <c r="D185" t="s">
        <v>123</v>
      </c>
      <c r="E185" t="s">
        <v>317</v>
      </c>
      <c r="F185" t="s">
        <v>846</v>
      </c>
      <c r="G185" t="s">
        <v>847</v>
      </c>
      <c r="H185" t="s">
        <v>848</v>
      </c>
      <c r="I185" t="s">
        <v>835</v>
      </c>
      <c r="J185" t="s">
        <v>849</v>
      </c>
      <c r="K185" s="77">
        <v>8.15</v>
      </c>
      <c r="L185" t="s">
        <v>106</v>
      </c>
      <c r="M185" s="78">
        <v>2.4500000000000001E-2</v>
      </c>
      <c r="N185" s="78">
        <v>2.7699999999999999E-2</v>
      </c>
      <c r="O185" s="77">
        <v>30000</v>
      </c>
      <c r="P185" s="77">
        <v>98.524749999999997</v>
      </c>
      <c r="Q185" s="77">
        <v>0</v>
      </c>
      <c r="R185" s="77">
        <v>91.92359175</v>
      </c>
      <c r="S185" s="78">
        <v>0</v>
      </c>
      <c r="T185" s="78">
        <v>7.1999999999999998E-3</v>
      </c>
      <c r="U185" s="78">
        <v>2.0000000000000001E-4</v>
      </c>
    </row>
    <row r="186" spans="2:21">
      <c r="B186" t="s">
        <v>850</v>
      </c>
      <c r="C186" t="s">
        <v>851</v>
      </c>
      <c r="D186" t="s">
        <v>123</v>
      </c>
      <c r="E186" t="s">
        <v>317</v>
      </c>
      <c r="F186" t="s">
        <v>852</v>
      </c>
      <c r="G186" t="s">
        <v>853</v>
      </c>
      <c r="H186" t="s">
        <v>848</v>
      </c>
      <c r="I186" t="s">
        <v>835</v>
      </c>
      <c r="J186" t="s">
        <v>854</v>
      </c>
      <c r="K186" s="77">
        <v>7.32</v>
      </c>
      <c r="L186" t="s">
        <v>106</v>
      </c>
      <c r="M186" s="78">
        <v>4.4999999999999998E-2</v>
      </c>
      <c r="N186" s="78">
        <v>3.5000000000000003E-2</v>
      </c>
      <c r="O186" s="77">
        <v>5000</v>
      </c>
      <c r="P186" s="77">
        <v>108.8515</v>
      </c>
      <c r="Q186" s="77">
        <v>0</v>
      </c>
      <c r="R186" s="77">
        <v>16.926408250000001</v>
      </c>
      <c r="S186" s="78">
        <v>0</v>
      </c>
      <c r="T186" s="78">
        <v>1.2999999999999999E-3</v>
      </c>
      <c r="U186" s="78">
        <v>0</v>
      </c>
    </row>
    <row r="187" spans="2:21">
      <c r="B187" t="s">
        <v>855</v>
      </c>
      <c r="C187" t="s">
        <v>856</v>
      </c>
      <c r="D187" t="s">
        <v>123</v>
      </c>
      <c r="E187" t="s">
        <v>317</v>
      </c>
      <c r="F187" t="s">
        <v>857</v>
      </c>
      <c r="G187" t="s">
        <v>853</v>
      </c>
      <c r="H187" t="s">
        <v>834</v>
      </c>
      <c r="I187" t="s">
        <v>835</v>
      </c>
      <c r="J187" t="s">
        <v>651</v>
      </c>
      <c r="K187" s="77">
        <v>2.14</v>
      </c>
      <c r="L187" t="s">
        <v>106</v>
      </c>
      <c r="M187" s="78">
        <v>4.4999999999999998E-2</v>
      </c>
      <c r="N187" s="78">
        <v>4.2999999999999997E-2</v>
      </c>
      <c r="O187" s="77">
        <v>5000</v>
      </c>
      <c r="P187" s="77">
        <v>101.66500000000001</v>
      </c>
      <c r="Q187" s="77">
        <v>0</v>
      </c>
      <c r="R187" s="77">
        <v>15.8089075</v>
      </c>
      <c r="S187" s="78">
        <v>0</v>
      </c>
      <c r="T187" s="78">
        <v>1.1999999999999999E-3</v>
      </c>
      <c r="U187" s="78">
        <v>0</v>
      </c>
    </row>
    <row r="188" spans="2:21">
      <c r="B188" t="s">
        <v>858</v>
      </c>
      <c r="C188" t="s">
        <v>859</v>
      </c>
      <c r="D188" t="s">
        <v>123</v>
      </c>
      <c r="E188" t="s">
        <v>317</v>
      </c>
      <c r="F188" t="s">
        <v>860</v>
      </c>
      <c r="G188" t="s">
        <v>861</v>
      </c>
      <c r="H188" t="s">
        <v>862</v>
      </c>
      <c r="I188" t="s">
        <v>863</v>
      </c>
      <c r="J188" t="s">
        <v>864</v>
      </c>
      <c r="K188" s="77">
        <v>8.2100000000000009</v>
      </c>
      <c r="L188" t="s">
        <v>106</v>
      </c>
      <c r="M188" s="78">
        <v>4.4999999999999998E-2</v>
      </c>
      <c r="N188" s="78">
        <v>4.6100000000000002E-2</v>
      </c>
      <c r="O188" s="77">
        <v>10000</v>
      </c>
      <c r="P188" s="77">
        <v>99.995500000000007</v>
      </c>
      <c r="Q188" s="77">
        <v>0</v>
      </c>
      <c r="R188" s="77">
        <v>31.0986005</v>
      </c>
      <c r="S188" s="78">
        <v>0</v>
      </c>
      <c r="T188" s="78">
        <v>2.3999999999999998E-3</v>
      </c>
      <c r="U188" s="78">
        <v>1E-4</v>
      </c>
    </row>
    <row r="189" spans="2:21">
      <c r="B189" t="s">
        <v>865</v>
      </c>
      <c r="C189" t="s">
        <v>866</v>
      </c>
      <c r="D189" t="s">
        <v>123</v>
      </c>
      <c r="E189" t="s">
        <v>317</v>
      </c>
      <c r="F189" t="s">
        <v>867</v>
      </c>
      <c r="G189" t="s">
        <v>853</v>
      </c>
      <c r="H189" t="s">
        <v>868</v>
      </c>
      <c r="I189" t="s">
        <v>835</v>
      </c>
      <c r="J189" t="s">
        <v>278</v>
      </c>
      <c r="K189" s="77">
        <v>4.55</v>
      </c>
      <c r="L189" t="s">
        <v>106</v>
      </c>
      <c r="M189" s="78">
        <v>6.5000000000000002E-2</v>
      </c>
      <c r="N189" s="78">
        <v>6.7400000000000002E-2</v>
      </c>
      <c r="O189" s="77">
        <v>20000</v>
      </c>
      <c r="P189" s="77">
        <v>100.22538900000001</v>
      </c>
      <c r="Q189" s="77">
        <v>0</v>
      </c>
      <c r="R189" s="77">
        <v>62.340191957999998</v>
      </c>
      <c r="S189" s="78">
        <v>0</v>
      </c>
      <c r="T189" s="78">
        <v>4.8999999999999998E-3</v>
      </c>
      <c r="U189" s="78">
        <v>1E-4</v>
      </c>
    </row>
    <row r="190" spans="2:21">
      <c r="B190" t="s">
        <v>228</v>
      </c>
      <c r="C190"/>
      <c r="D190"/>
      <c r="E190"/>
      <c r="F190"/>
      <c r="G190"/>
      <c r="H190"/>
      <c r="I190"/>
      <c r="J190"/>
      <c r="K190" s="77"/>
      <c r="L190"/>
      <c r="M190" s="78"/>
      <c r="N190" s="78"/>
      <c r="O190" s="77"/>
      <c r="P190" s="77"/>
      <c r="Q190" s="77"/>
      <c r="R190" s="77"/>
      <c r="S190" s="78"/>
      <c r="T190" s="78"/>
      <c r="U190" s="78"/>
    </row>
    <row r="191" spans="2:21">
      <c r="B191" t="s">
        <v>289</v>
      </c>
      <c r="C191"/>
      <c r="D191"/>
      <c r="E191"/>
      <c r="F191"/>
      <c r="G191"/>
      <c r="H191"/>
      <c r="I191"/>
      <c r="J191"/>
      <c r="K191" s="77"/>
      <c r="L191"/>
      <c r="M191" s="78"/>
      <c r="N191" s="78"/>
      <c r="O191" s="77"/>
      <c r="P191" s="77"/>
      <c r="Q191" s="77"/>
      <c r="R191" s="77"/>
      <c r="S191" s="78"/>
      <c r="T191" s="78"/>
      <c r="U191" s="78"/>
    </row>
    <row r="192" spans="2:21">
      <c r="B192" t="s">
        <v>290</v>
      </c>
      <c r="C192"/>
      <c r="D192"/>
      <c r="E192"/>
      <c r="F192"/>
      <c r="G192"/>
      <c r="H192"/>
      <c r="I192"/>
      <c r="J192"/>
      <c r="K192" s="77"/>
      <c r="L192"/>
      <c r="M192" s="78"/>
      <c r="N192" s="78"/>
      <c r="O192" s="77"/>
      <c r="P192" s="77"/>
      <c r="Q192" s="77"/>
      <c r="R192" s="77"/>
      <c r="S192" s="78"/>
      <c r="T192" s="78"/>
      <c r="U192" s="78"/>
    </row>
    <row r="193" spans="2:21">
      <c r="B193" t="s">
        <v>291</v>
      </c>
      <c r="C193"/>
      <c r="D193"/>
      <c r="E193"/>
      <c r="F193"/>
      <c r="G193"/>
      <c r="H193"/>
      <c r="I193"/>
      <c r="J193"/>
      <c r="K193" s="77"/>
      <c r="L193"/>
      <c r="M193" s="78"/>
      <c r="N193" s="78"/>
      <c r="O193" s="77"/>
      <c r="P193" s="77"/>
      <c r="Q193" s="77"/>
      <c r="R193" s="77"/>
      <c r="S193" s="78"/>
      <c r="T193" s="78"/>
      <c r="U193" s="78"/>
    </row>
    <row r="194" spans="2:21">
      <c r="B194" t="s">
        <v>292</v>
      </c>
      <c r="C194"/>
      <c r="D194"/>
      <c r="E194"/>
      <c r="F194"/>
      <c r="G194"/>
      <c r="H194"/>
      <c r="I194"/>
      <c r="J194"/>
      <c r="K194" s="77"/>
      <c r="L194"/>
      <c r="M194" s="78"/>
      <c r="N194" s="78"/>
      <c r="O194" s="77"/>
      <c r="P194" s="77"/>
      <c r="Q194" s="77"/>
      <c r="R194" s="77"/>
      <c r="S194" s="78"/>
      <c r="T194" s="78"/>
      <c r="U194" s="78"/>
    </row>
    <row r="195" spans="2:21">
      <c r="C195" s="16"/>
      <c r="D195" s="16"/>
      <c r="E195" s="16"/>
      <c r="F195" s="16"/>
    </row>
    <row r="196" spans="2:21">
      <c r="C196" s="16"/>
      <c r="D196" s="16"/>
      <c r="E196" s="16"/>
      <c r="F196" s="16"/>
    </row>
    <row r="197" spans="2:21">
      <c r="C197" s="16"/>
      <c r="D197" s="16"/>
      <c r="E197" s="16"/>
      <c r="F197" s="16"/>
    </row>
    <row r="198" spans="2:21">
      <c r="C198" s="16"/>
      <c r="D198" s="16"/>
      <c r="E198" s="16"/>
      <c r="F198" s="16"/>
    </row>
    <row r="199" spans="2:21">
      <c r="C199" s="16"/>
      <c r="D199" s="16"/>
      <c r="E199" s="16"/>
      <c r="F199" s="16"/>
    </row>
    <row r="200" spans="2:21">
      <c r="C200" s="16"/>
      <c r="D200" s="16"/>
      <c r="E200" s="16"/>
      <c r="F200" s="16"/>
    </row>
    <row r="201" spans="2:21">
      <c r="C201" s="16"/>
      <c r="D201" s="16"/>
      <c r="E201" s="16"/>
      <c r="F201" s="16"/>
    </row>
    <row r="202" spans="2:21">
      <c r="C202" s="16"/>
      <c r="D202" s="16"/>
      <c r="E202" s="16"/>
      <c r="F202" s="16"/>
    </row>
    <row r="203" spans="2:21">
      <c r="C203" s="16"/>
      <c r="D203" s="16"/>
      <c r="E203" s="16"/>
      <c r="F203" s="16"/>
    </row>
    <row r="204" spans="2:21">
      <c r="C204" s="16"/>
      <c r="D204" s="16"/>
      <c r="E204" s="16"/>
      <c r="F204" s="16"/>
    </row>
    <row r="205" spans="2:21">
      <c r="C205" s="16"/>
      <c r="D205" s="16"/>
      <c r="E205" s="16"/>
      <c r="F205" s="16"/>
    </row>
    <row r="206" spans="2:21">
      <c r="C206" s="16"/>
      <c r="D206" s="16"/>
      <c r="E206" s="16"/>
      <c r="F206" s="16"/>
    </row>
    <row r="207" spans="2:21">
      <c r="C207" s="16"/>
      <c r="D207" s="16"/>
      <c r="E207" s="16"/>
      <c r="F207" s="16"/>
    </row>
    <row r="208" spans="2:21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2:6">
      <c r="C753" s="16"/>
      <c r="D753" s="16"/>
      <c r="E753" s="16"/>
      <c r="F753" s="16"/>
    </row>
    <row r="754" spans="2:6">
      <c r="C754" s="16"/>
      <c r="D754" s="16"/>
      <c r="E754" s="16"/>
      <c r="F754" s="16"/>
    </row>
    <row r="755" spans="2:6">
      <c r="C755" s="16"/>
      <c r="D755" s="16"/>
      <c r="E755" s="16"/>
      <c r="F755" s="16"/>
    </row>
    <row r="756" spans="2:6">
      <c r="C756" s="16"/>
      <c r="D756" s="16"/>
      <c r="E756" s="16"/>
      <c r="F756" s="16"/>
    </row>
    <row r="757" spans="2:6">
      <c r="C757" s="16"/>
      <c r="D757" s="16"/>
      <c r="E757" s="16"/>
      <c r="F757" s="16"/>
    </row>
    <row r="758" spans="2:6">
      <c r="C758" s="16"/>
      <c r="D758" s="16"/>
      <c r="E758" s="16"/>
      <c r="F758" s="16"/>
    </row>
    <row r="759" spans="2:6">
      <c r="C759" s="16"/>
      <c r="D759" s="16"/>
      <c r="E759" s="16"/>
      <c r="F759" s="16"/>
    </row>
    <row r="760" spans="2:6">
      <c r="C760" s="16"/>
      <c r="D760" s="16"/>
      <c r="E760" s="16"/>
      <c r="F760" s="16"/>
    </row>
    <row r="761" spans="2:6">
      <c r="C761" s="16"/>
      <c r="D761" s="16"/>
      <c r="E761" s="16"/>
      <c r="F761" s="16"/>
    </row>
    <row r="762" spans="2:6">
      <c r="C762" s="16"/>
      <c r="D762" s="16"/>
      <c r="E762" s="16"/>
      <c r="F762" s="16"/>
    </row>
    <row r="763" spans="2:6">
      <c r="B763" s="16"/>
      <c r="C763" s="16"/>
      <c r="D763" s="16"/>
      <c r="E763" s="16"/>
      <c r="F763" s="16"/>
    </row>
    <row r="764" spans="2:6">
      <c r="B764" s="16"/>
      <c r="C764" s="16"/>
      <c r="D764" s="16"/>
      <c r="E764" s="16"/>
      <c r="F764" s="16"/>
    </row>
    <row r="765" spans="2:6">
      <c r="B765" s="19"/>
      <c r="C765" s="16"/>
      <c r="D765" s="16"/>
      <c r="E765" s="16"/>
      <c r="F765" s="16"/>
    </row>
    <row r="766" spans="2:6">
      <c r="C766" s="16"/>
      <c r="D766" s="16"/>
      <c r="E766" s="16"/>
      <c r="F766" s="16"/>
    </row>
    <row r="767" spans="2:6">
      <c r="C767" s="16"/>
      <c r="D767" s="16"/>
      <c r="E767" s="16"/>
      <c r="F767" s="16"/>
    </row>
    <row r="768" spans="2:6">
      <c r="C768" s="16"/>
      <c r="D768" s="16"/>
      <c r="E768" s="16"/>
      <c r="F768" s="16"/>
    </row>
    <row r="769" spans="3:6">
      <c r="C769" s="16"/>
      <c r="D769" s="16"/>
      <c r="E769" s="16"/>
      <c r="F769" s="16"/>
    </row>
    <row r="770" spans="3:6">
      <c r="C770" s="16"/>
      <c r="D770" s="16"/>
      <c r="E770" s="16"/>
      <c r="F770" s="16"/>
    </row>
    <row r="771" spans="3:6">
      <c r="C771" s="16"/>
      <c r="D771" s="16"/>
      <c r="E771" s="16"/>
      <c r="F771" s="16"/>
    </row>
    <row r="772" spans="3:6">
      <c r="C772" s="16"/>
      <c r="D772" s="16"/>
      <c r="E772" s="16"/>
      <c r="F772" s="16"/>
    </row>
    <row r="773" spans="3:6">
      <c r="C773" s="16"/>
      <c r="D773" s="16"/>
      <c r="E773" s="16"/>
      <c r="F773" s="16"/>
    </row>
    <row r="774" spans="3:6">
      <c r="C774" s="16"/>
      <c r="D774" s="16"/>
      <c r="E774" s="16"/>
      <c r="F774" s="16"/>
    </row>
    <row r="775" spans="3:6">
      <c r="C775" s="16"/>
      <c r="D775" s="16"/>
      <c r="E775" s="16"/>
      <c r="F775" s="16"/>
    </row>
    <row r="776" spans="3:6">
      <c r="C776" s="16"/>
      <c r="D776" s="16"/>
      <c r="E776" s="16"/>
      <c r="F776" s="16"/>
    </row>
    <row r="777" spans="3:6">
      <c r="C777" s="16"/>
      <c r="D777" s="16"/>
      <c r="E777" s="16"/>
      <c r="F777" s="16"/>
    </row>
    <row r="778" spans="3:6">
      <c r="C778" s="16"/>
      <c r="D778" s="16"/>
      <c r="E778" s="16"/>
      <c r="F778" s="16"/>
    </row>
    <row r="779" spans="3:6">
      <c r="C779" s="16"/>
      <c r="D779" s="16"/>
      <c r="E779" s="16"/>
      <c r="F779" s="16"/>
    </row>
    <row r="780" spans="3:6">
      <c r="C780" s="16"/>
      <c r="D780" s="16"/>
      <c r="E780" s="16"/>
      <c r="F780" s="16"/>
    </row>
    <row r="781" spans="3:6">
      <c r="C781" s="16"/>
      <c r="D781" s="16"/>
      <c r="E781" s="16"/>
      <c r="F781" s="16"/>
    </row>
    <row r="782" spans="3:6">
      <c r="C782" s="16"/>
      <c r="D782" s="16"/>
      <c r="E782" s="16"/>
      <c r="F782" s="16"/>
    </row>
    <row r="783" spans="3:6">
      <c r="C783" s="16"/>
      <c r="D783" s="16"/>
      <c r="E783" s="16"/>
      <c r="F783" s="16"/>
    </row>
    <row r="784" spans="3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</sheetData>
  <autoFilter ref="A11:BN194"/>
  <mergeCells count="2">
    <mergeCell ref="B6:U6"/>
    <mergeCell ref="B7:U7"/>
  </mergeCells>
  <dataValidations count="5">
    <dataValidation allowBlank="1" showInputMessage="1" showErrorMessage="1" sqref="H2 Q9"/>
    <dataValidation type="list" allowBlank="1" showInputMessage="1" showErrorMessage="1" sqref="L12:L795">
      <formula1>$BN$7:$BN$11</formula1>
    </dataValidation>
    <dataValidation type="list" allowBlank="1" showInputMessage="1" showErrorMessage="1" sqref="E12:E789">
      <formula1>$BI$7:$BI$11</formula1>
    </dataValidation>
    <dataValidation type="list" allowBlank="1" showInputMessage="1" showErrorMessage="1" sqref="I12:I795">
      <formula1>$BM$7:$BM$10</formula1>
    </dataValidation>
    <dataValidation type="list" allowBlank="1" showInputMessage="1" showErrorMessage="1" sqref="G12:G79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topLeftCell="A133" workbookViewId="0">
      <selection activeCell="A88" sqref="A88:XFD13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</row>
    <row r="3" spans="2:62">
      <c r="B3" s="2" t="s">
        <v>2</v>
      </c>
      <c r="C3" t="s">
        <v>198</v>
      </c>
    </row>
    <row r="4" spans="2:62">
      <c r="B4" s="2" t="s">
        <v>3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f>I12+I137</f>
        <v>8244699.7000000002</v>
      </c>
      <c r="J11" s="7"/>
      <c r="K11" s="75">
        <v>130.9290857</v>
      </c>
      <c r="L11" s="75">
        <v>206926.84162788861</v>
      </c>
      <c r="M11" s="7"/>
      <c r="N11" s="76">
        <v>1</v>
      </c>
      <c r="O11" s="76">
        <v>0.377</v>
      </c>
      <c r="BF11" s="16"/>
      <c r="BG11" s="19"/>
      <c r="BH11" s="16"/>
      <c r="BJ11" s="16"/>
    </row>
    <row r="12" spans="2:62">
      <c r="B12" s="79" t="s">
        <v>201</v>
      </c>
      <c r="E12" s="16"/>
      <c r="F12" s="16"/>
      <c r="G12" s="16"/>
      <c r="I12" s="81">
        <f>I13+I41+I87+I135</f>
        <v>8170024.6600000001</v>
      </c>
      <c r="K12" s="81">
        <v>126.52573</v>
      </c>
      <c r="L12" s="81">
        <v>201140.83978478142</v>
      </c>
      <c r="N12" s="80">
        <v>0.97199999999999998</v>
      </c>
      <c r="O12" s="80">
        <v>0.36649999999999999</v>
      </c>
    </row>
    <row r="13" spans="2:62">
      <c r="B13" s="79" t="s">
        <v>869</v>
      </c>
      <c r="E13" s="16"/>
      <c r="F13" s="16"/>
      <c r="G13" s="16"/>
      <c r="I13" s="81">
        <v>2601944.17</v>
      </c>
      <c r="K13" s="81">
        <v>56.913260000000001</v>
      </c>
      <c r="L13" s="81">
        <v>103204.3912389</v>
      </c>
      <c r="N13" s="80">
        <v>0.49869999999999998</v>
      </c>
      <c r="O13" s="80">
        <v>0.188</v>
      </c>
    </row>
    <row r="14" spans="2:62">
      <c r="B14" t="s">
        <v>870</v>
      </c>
      <c r="C14" t="s">
        <v>871</v>
      </c>
      <c r="D14" t="s">
        <v>100</v>
      </c>
      <c r="E14" t="s">
        <v>123</v>
      </c>
      <c r="F14" t="s">
        <v>673</v>
      </c>
      <c r="G14" t="s">
        <v>458</v>
      </c>
      <c r="H14" t="s">
        <v>102</v>
      </c>
      <c r="I14" s="77">
        <v>95700.99</v>
      </c>
      <c r="J14" s="77">
        <v>3490</v>
      </c>
      <c r="K14" s="77">
        <v>0</v>
      </c>
      <c r="L14" s="77">
        <v>3339.964551</v>
      </c>
      <c r="M14" s="78">
        <v>5.0000000000000001E-4</v>
      </c>
      <c r="N14" s="78">
        <v>1.61E-2</v>
      </c>
      <c r="O14" s="78">
        <v>6.1000000000000004E-3</v>
      </c>
    </row>
    <row r="15" spans="2:62">
      <c r="B15" t="s">
        <v>872</v>
      </c>
      <c r="C15" t="s">
        <v>873</v>
      </c>
      <c r="D15" t="s">
        <v>100</v>
      </c>
      <c r="E15" t="s">
        <v>123</v>
      </c>
      <c r="F15" t="s">
        <v>874</v>
      </c>
      <c r="G15" t="s">
        <v>505</v>
      </c>
      <c r="H15" t="s">
        <v>102</v>
      </c>
      <c r="I15" s="77">
        <v>12420</v>
      </c>
      <c r="J15" s="77">
        <v>23820</v>
      </c>
      <c r="K15" s="77">
        <v>0</v>
      </c>
      <c r="L15" s="77">
        <v>2958.444</v>
      </c>
      <c r="M15" s="78">
        <v>2.0000000000000001E-4</v>
      </c>
      <c r="N15" s="78">
        <v>1.43E-2</v>
      </c>
      <c r="O15" s="78">
        <v>5.4000000000000003E-3</v>
      </c>
    </row>
    <row r="16" spans="2:62">
      <c r="B16" t="s">
        <v>875</v>
      </c>
      <c r="C16" t="s">
        <v>876</v>
      </c>
      <c r="D16" t="s">
        <v>100</v>
      </c>
      <c r="E16" t="s">
        <v>123</v>
      </c>
      <c r="F16" t="s">
        <v>877</v>
      </c>
      <c r="G16" t="s">
        <v>432</v>
      </c>
      <c r="H16" t="s">
        <v>102</v>
      </c>
      <c r="I16" s="77">
        <v>70660.19</v>
      </c>
      <c r="J16" s="77">
        <v>4023</v>
      </c>
      <c r="K16" s="77">
        <v>0</v>
      </c>
      <c r="L16" s="77">
        <v>2842.6594436999999</v>
      </c>
      <c r="M16" s="78">
        <v>2.9999999999999997E-4</v>
      </c>
      <c r="N16" s="78">
        <v>1.37E-2</v>
      </c>
      <c r="O16" s="78">
        <v>5.1999999999999998E-3</v>
      </c>
    </row>
    <row r="17" spans="2:15">
      <c r="B17" t="s">
        <v>878</v>
      </c>
      <c r="C17" t="s">
        <v>879</v>
      </c>
      <c r="D17" t="s">
        <v>100</v>
      </c>
      <c r="E17" t="s">
        <v>123</v>
      </c>
      <c r="F17" t="s">
        <v>880</v>
      </c>
      <c r="G17" t="s">
        <v>432</v>
      </c>
      <c r="H17" t="s">
        <v>102</v>
      </c>
      <c r="I17" s="77">
        <v>114100</v>
      </c>
      <c r="J17" s="77">
        <v>3534</v>
      </c>
      <c r="K17" s="77">
        <v>51.13364</v>
      </c>
      <c r="L17" s="77">
        <v>4083.4276399999999</v>
      </c>
      <c r="M17" s="78">
        <v>5.0000000000000001E-4</v>
      </c>
      <c r="N17" s="78">
        <v>1.9699999999999999E-2</v>
      </c>
      <c r="O17" s="78">
        <v>7.4000000000000003E-3</v>
      </c>
    </row>
    <row r="18" spans="2:15">
      <c r="B18" t="s">
        <v>881</v>
      </c>
      <c r="C18" t="s">
        <v>882</v>
      </c>
      <c r="D18" t="s">
        <v>100</v>
      </c>
      <c r="E18" t="s">
        <v>123</v>
      </c>
      <c r="F18" t="s">
        <v>883</v>
      </c>
      <c r="G18" t="s">
        <v>547</v>
      </c>
      <c r="H18" t="s">
        <v>102</v>
      </c>
      <c r="I18" s="77">
        <v>4040</v>
      </c>
      <c r="J18" s="77">
        <v>53900</v>
      </c>
      <c r="K18" s="77">
        <v>5.7796200000000004</v>
      </c>
      <c r="L18" s="77">
        <v>2183.3396200000002</v>
      </c>
      <c r="M18" s="78">
        <v>1E-4</v>
      </c>
      <c r="N18" s="78">
        <v>1.06E-2</v>
      </c>
      <c r="O18" s="78">
        <v>4.0000000000000001E-3</v>
      </c>
    </row>
    <row r="19" spans="2:15">
      <c r="B19" t="s">
        <v>884</v>
      </c>
      <c r="C19" t="s">
        <v>885</v>
      </c>
      <c r="D19" t="s">
        <v>100</v>
      </c>
      <c r="E19" t="s">
        <v>123</v>
      </c>
      <c r="F19" t="s">
        <v>707</v>
      </c>
      <c r="G19" t="s">
        <v>508</v>
      </c>
      <c r="H19" t="s">
        <v>102</v>
      </c>
      <c r="I19" s="77">
        <v>50850.5</v>
      </c>
      <c r="J19" s="77">
        <v>1993</v>
      </c>
      <c r="K19" s="77">
        <v>0</v>
      </c>
      <c r="L19" s="77">
        <v>1013.450465</v>
      </c>
      <c r="M19" s="78">
        <v>1E-4</v>
      </c>
      <c r="N19" s="78">
        <v>4.8999999999999998E-3</v>
      </c>
      <c r="O19" s="78">
        <v>1.8E-3</v>
      </c>
    </row>
    <row r="20" spans="2:15">
      <c r="B20" t="s">
        <v>886</v>
      </c>
      <c r="C20" t="s">
        <v>887</v>
      </c>
      <c r="D20" t="s">
        <v>100</v>
      </c>
      <c r="E20" t="s">
        <v>123</v>
      </c>
      <c r="F20" t="s">
        <v>478</v>
      </c>
      <c r="G20" t="s">
        <v>308</v>
      </c>
      <c r="H20" t="s">
        <v>102</v>
      </c>
      <c r="I20" s="77">
        <v>140856</v>
      </c>
      <c r="J20" s="77">
        <v>2094</v>
      </c>
      <c r="K20" s="77">
        <v>0</v>
      </c>
      <c r="L20" s="77">
        <v>2949.5246400000001</v>
      </c>
      <c r="M20" s="78">
        <v>1E-4</v>
      </c>
      <c r="N20" s="78">
        <v>1.43E-2</v>
      </c>
      <c r="O20" s="78">
        <v>5.4000000000000003E-3</v>
      </c>
    </row>
    <row r="21" spans="2:15">
      <c r="B21" t="s">
        <v>888</v>
      </c>
      <c r="C21" t="s">
        <v>889</v>
      </c>
      <c r="D21" t="s">
        <v>100</v>
      </c>
      <c r="E21" t="s">
        <v>123</v>
      </c>
      <c r="F21" t="s">
        <v>312</v>
      </c>
      <c r="G21" t="s">
        <v>308</v>
      </c>
      <c r="H21" t="s">
        <v>102</v>
      </c>
      <c r="I21" s="77">
        <v>324382.52</v>
      </c>
      <c r="J21" s="77">
        <v>3345</v>
      </c>
      <c r="K21" s="77">
        <v>0</v>
      </c>
      <c r="L21" s="77">
        <v>10850.595294000001</v>
      </c>
      <c r="M21" s="78">
        <v>2.0000000000000001E-4</v>
      </c>
      <c r="N21" s="78">
        <v>5.2400000000000002E-2</v>
      </c>
      <c r="O21" s="78">
        <v>1.9800000000000002E-2</v>
      </c>
    </row>
    <row r="22" spans="2:15">
      <c r="B22" t="s">
        <v>890</v>
      </c>
      <c r="C22" t="s">
        <v>891</v>
      </c>
      <c r="D22" t="s">
        <v>100</v>
      </c>
      <c r="E22" t="s">
        <v>123</v>
      </c>
      <c r="F22" t="s">
        <v>892</v>
      </c>
      <c r="G22" t="s">
        <v>308</v>
      </c>
      <c r="H22" t="s">
        <v>102</v>
      </c>
      <c r="I22" s="77">
        <v>48990.79</v>
      </c>
      <c r="J22" s="77">
        <v>12000</v>
      </c>
      <c r="K22" s="77">
        <v>0</v>
      </c>
      <c r="L22" s="77">
        <v>5878.8948</v>
      </c>
      <c r="M22" s="78">
        <v>2.0000000000000001E-4</v>
      </c>
      <c r="N22" s="78">
        <v>2.8400000000000002E-2</v>
      </c>
      <c r="O22" s="78">
        <v>1.0699999999999999E-2</v>
      </c>
    </row>
    <row r="23" spans="2:15">
      <c r="B23" t="s">
        <v>893</v>
      </c>
      <c r="C23" t="s">
        <v>894</v>
      </c>
      <c r="D23" t="s">
        <v>100</v>
      </c>
      <c r="E23" t="s">
        <v>123</v>
      </c>
      <c r="F23" t="s">
        <v>895</v>
      </c>
      <c r="G23" t="s">
        <v>308</v>
      </c>
      <c r="H23" t="s">
        <v>102</v>
      </c>
      <c r="I23" s="77">
        <v>337909.37</v>
      </c>
      <c r="J23" s="77">
        <v>3210</v>
      </c>
      <c r="K23" s="77">
        <v>0</v>
      </c>
      <c r="L23" s="77">
        <v>10846.890777000001</v>
      </c>
      <c r="M23" s="78">
        <v>2.9999999999999997E-4</v>
      </c>
      <c r="N23" s="78">
        <v>5.2400000000000002E-2</v>
      </c>
      <c r="O23" s="78">
        <v>1.9800000000000002E-2</v>
      </c>
    </row>
    <row r="24" spans="2:15">
      <c r="B24" t="s">
        <v>896</v>
      </c>
      <c r="C24" t="s">
        <v>897</v>
      </c>
      <c r="D24" t="s">
        <v>100</v>
      </c>
      <c r="E24" t="s">
        <v>123</v>
      </c>
      <c r="F24" t="s">
        <v>898</v>
      </c>
      <c r="G24" t="s">
        <v>551</v>
      </c>
      <c r="H24" t="s">
        <v>102</v>
      </c>
      <c r="I24" s="77">
        <v>475</v>
      </c>
      <c r="J24" s="77">
        <v>215800</v>
      </c>
      <c r="K24" s="77">
        <v>0</v>
      </c>
      <c r="L24" s="77">
        <v>1025.05</v>
      </c>
      <c r="M24" s="78">
        <v>1E-4</v>
      </c>
      <c r="N24" s="78">
        <v>5.0000000000000001E-3</v>
      </c>
      <c r="O24" s="78">
        <v>1.9E-3</v>
      </c>
    </row>
    <row r="25" spans="2:15">
      <c r="B25" t="s">
        <v>899</v>
      </c>
      <c r="C25" t="s">
        <v>900</v>
      </c>
      <c r="D25" t="s">
        <v>100</v>
      </c>
      <c r="E25" t="s">
        <v>123</v>
      </c>
      <c r="F25" t="s">
        <v>818</v>
      </c>
      <c r="G25" t="s">
        <v>551</v>
      </c>
      <c r="H25" t="s">
        <v>102</v>
      </c>
      <c r="I25" s="77">
        <v>3503.67</v>
      </c>
      <c r="J25" s="77">
        <v>134500</v>
      </c>
      <c r="K25" s="77">
        <v>0</v>
      </c>
      <c r="L25" s="77">
        <v>4712.4361500000005</v>
      </c>
      <c r="M25" s="78">
        <v>5.0000000000000001E-4</v>
      </c>
      <c r="N25" s="78">
        <v>2.2800000000000001E-2</v>
      </c>
      <c r="O25" s="78">
        <v>8.6E-3</v>
      </c>
    </row>
    <row r="26" spans="2:15">
      <c r="B26" t="s">
        <v>901</v>
      </c>
      <c r="C26" t="s">
        <v>902</v>
      </c>
      <c r="D26" t="s">
        <v>100</v>
      </c>
      <c r="E26" t="s">
        <v>123</v>
      </c>
      <c r="F26" t="s">
        <v>572</v>
      </c>
      <c r="G26" t="s">
        <v>573</v>
      </c>
      <c r="H26" t="s">
        <v>102</v>
      </c>
      <c r="I26" s="77">
        <v>16240</v>
      </c>
      <c r="J26" s="77">
        <v>12350</v>
      </c>
      <c r="K26" s="77">
        <v>0</v>
      </c>
      <c r="L26" s="77">
        <v>2005.64</v>
      </c>
      <c r="M26" s="78">
        <v>1E-4</v>
      </c>
      <c r="N26" s="78">
        <v>9.7000000000000003E-3</v>
      </c>
      <c r="O26" s="78">
        <v>3.7000000000000002E-3</v>
      </c>
    </row>
    <row r="27" spans="2:15">
      <c r="B27" t="s">
        <v>903</v>
      </c>
      <c r="C27" t="s">
        <v>904</v>
      </c>
      <c r="D27" t="s">
        <v>100</v>
      </c>
      <c r="E27" t="s">
        <v>123</v>
      </c>
      <c r="F27" t="s">
        <v>905</v>
      </c>
      <c r="G27" t="s">
        <v>573</v>
      </c>
      <c r="H27" t="s">
        <v>102</v>
      </c>
      <c r="I27" s="77">
        <v>7972.42</v>
      </c>
      <c r="J27" s="77">
        <v>44870</v>
      </c>
      <c r="K27" s="77">
        <v>0</v>
      </c>
      <c r="L27" s="77">
        <v>3577.2248540000001</v>
      </c>
      <c r="M27" s="78">
        <v>2.9999999999999997E-4</v>
      </c>
      <c r="N27" s="78">
        <v>1.7299999999999999E-2</v>
      </c>
      <c r="O27" s="78">
        <v>6.4999999999999997E-3</v>
      </c>
    </row>
    <row r="28" spans="2:15">
      <c r="B28" t="s">
        <v>906</v>
      </c>
      <c r="C28" t="s">
        <v>907</v>
      </c>
      <c r="D28" t="s">
        <v>100</v>
      </c>
      <c r="E28" t="s">
        <v>123</v>
      </c>
      <c r="F28" t="s">
        <v>542</v>
      </c>
      <c r="G28" t="s">
        <v>543</v>
      </c>
      <c r="H28" t="s">
        <v>102</v>
      </c>
      <c r="I28" s="77">
        <v>52980.69</v>
      </c>
      <c r="J28" s="77">
        <v>9700</v>
      </c>
      <c r="K28" s="77">
        <v>0</v>
      </c>
      <c r="L28" s="77">
        <v>5139.1269300000004</v>
      </c>
      <c r="M28" s="78">
        <v>5.0000000000000001E-4</v>
      </c>
      <c r="N28" s="78">
        <v>2.4799999999999999E-2</v>
      </c>
      <c r="O28" s="78">
        <v>9.4000000000000004E-3</v>
      </c>
    </row>
    <row r="29" spans="2:15">
      <c r="B29" t="s">
        <v>908</v>
      </c>
      <c r="C29" t="s">
        <v>909</v>
      </c>
      <c r="D29" t="s">
        <v>100</v>
      </c>
      <c r="E29" t="s">
        <v>123</v>
      </c>
      <c r="F29" t="s">
        <v>563</v>
      </c>
      <c r="G29" t="s">
        <v>351</v>
      </c>
      <c r="H29" t="s">
        <v>102</v>
      </c>
      <c r="I29" s="77">
        <v>36100</v>
      </c>
      <c r="J29" s="77">
        <v>5793</v>
      </c>
      <c r="K29" s="77">
        <v>0</v>
      </c>
      <c r="L29" s="77">
        <v>2091.2730000000001</v>
      </c>
      <c r="M29" s="78">
        <v>2.0000000000000001E-4</v>
      </c>
      <c r="N29" s="78">
        <v>1.01E-2</v>
      </c>
      <c r="O29" s="78">
        <v>3.8E-3</v>
      </c>
    </row>
    <row r="30" spans="2:15">
      <c r="B30" t="s">
        <v>910</v>
      </c>
      <c r="C30" t="s">
        <v>911</v>
      </c>
      <c r="D30" t="s">
        <v>100</v>
      </c>
      <c r="E30" t="s">
        <v>123</v>
      </c>
      <c r="F30" t="s">
        <v>365</v>
      </c>
      <c r="G30" t="s">
        <v>351</v>
      </c>
      <c r="H30" t="s">
        <v>102</v>
      </c>
      <c r="I30" s="77">
        <v>143874.04</v>
      </c>
      <c r="J30" s="77">
        <v>2528</v>
      </c>
      <c r="K30" s="77">
        <v>0</v>
      </c>
      <c r="L30" s="77">
        <v>3637.1357312</v>
      </c>
      <c r="M30" s="78">
        <v>2.9999999999999997E-4</v>
      </c>
      <c r="N30" s="78">
        <v>1.7600000000000001E-2</v>
      </c>
      <c r="O30" s="78">
        <v>6.6E-3</v>
      </c>
    </row>
    <row r="31" spans="2:15">
      <c r="B31" t="s">
        <v>912</v>
      </c>
      <c r="C31" t="s">
        <v>913</v>
      </c>
      <c r="D31" t="s">
        <v>100</v>
      </c>
      <c r="E31" t="s">
        <v>123</v>
      </c>
      <c r="F31" t="s">
        <v>370</v>
      </c>
      <c r="G31" t="s">
        <v>351</v>
      </c>
      <c r="H31" t="s">
        <v>102</v>
      </c>
      <c r="I31" s="77">
        <v>13710.1</v>
      </c>
      <c r="J31" s="77">
        <v>50800</v>
      </c>
      <c r="K31" s="77">
        <v>0</v>
      </c>
      <c r="L31" s="77">
        <v>6964.7308000000003</v>
      </c>
      <c r="M31" s="78">
        <v>5.9999999999999995E-4</v>
      </c>
      <c r="N31" s="78">
        <v>3.3700000000000001E-2</v>
      </c>
      <c r="O31" s="78">
        <v>1.2699999999999999E-2</v>
      </c>
    </row>
    <row r="32" spans="2:15">
      <c r="B32" t="s">
        <v>914</v>
      </c>
      <c r="C32" t="s">
        <v>915</v>
      </c>
      <c r="D32" t="s">
        <v>100</v>
      </c>
      <c r="E32" t="s">
        <v>123</v>
      </c>
      <c r="F32" t="s">
        <v>916</v>
      </c>
      <c r="G32" t="s">
        <v>351</v>
      </c>
      <c r="H32" t="s">
        <v>102</v>
      </c>
      <c r="I32" s="77">
        <v>373242.75</v>
      </c>
      <c r="J32" s="77">
        <v>1338</v>
      </c>
      <c r="K32" s="77">
        <v>0</v>
      </c>
      <c r="L32" s="77">
        <v>4993.9879950000004</v>
      </c>
      <c r="M32" s="78">
        <v>5.0000000000000001E-4</v>
      </c>
      <c r="N32" s="78">
        <v>2.41E-2</v>
      </c>
      <c r="O32" s="78">
        <v>9.1000000000000004E-3</v>
      </c>
    </row>
    <row r="33" spans="2:15">
      <c r="B33" t="s">
        <v>917</v>
      </c>
      <c r="C33" t="s">
        <v>918</v>
      </c>
      <c r="D33" t="s">
        <v>100</v>
      </c>
      <c r="E33" t="s">
        <v>123</v>
      </c>
      <c r="F33" t="s">
        <v>373</v>
      </c>
      <c r="G33" t="s">
        <v>351</v>
      </c>
      <c r="H33" t="s">
        <v>102</v>
      </c>
      <c r="I33" s="77">
        <v>10071.780000000001</v>
      </c>
      <c r="J33" s="77">
        <v>29000</v>
      </c>
      <c r="K33" s="77">
        <v>0</v>
      </c>
      <c r="L33" s="77">
        <v>2920.8162000000002</v>
      </c>
      <c r="M33" s="78">
        <v>2.0000000000000001E-4</v>
      </c>
      <c r="N33" s="78">
        <v>1.41E-2</v>
      </c>
      <c r="O33" s="78">
        <v>5.3E-3</v>
      </c>
    </row>
    <row r="34" spans="2:15">
      <c r="B34" t="s">
        <v>919</v>
      </c>
      <c r="C34" t="s">
        <v>920</v>
      </c>
      <c r="D34" t="s">
        <v>100</v>
      </c>
      <c r="E34" t="s">
        <v>123</v>
      </c>
      <c r="F34" t="s">
        <v>921</v>
      </c>
      <c r="G34" t="s">
        <v>351</v>
      </c>
      <c r="H34" t="s">
        <v>102</v>
      </c>
      <c r="I34" s="77">
        <v>9920</v>
      </c>
      <c r="J34" s="77">
        <v>29700</v>
      </c>
      <c r="K34" s="77">
        <v>0</v>
      </c>
      <c r="L34" s="77">
        <v>2946.24</v>
      </c>
      <c r="M34" s="78">
        <v>1E-4</v>
      </c>
      <c r="N34" s="78">
        <v>1.4200000000000001E-2</v>
      </c>
      <c r="O34" s="78">
        <v>5.4000000000000003E-3</v>
      </c>
    </row>
    <row r="35" spans="2:15">
      <c r="B35" t="s">
        <v>922</v>
      </c>
      <c r="C35" t="s">
        <v>923</v>
      </c>
      <c r="D35" t="s">
        <v>100</v>
      </c>
      <c r="E35" t="s">
        <v>123</v>
      </c>
      <c r="F35" t="s">
        <v>832</v>
      </c>
      <c r="G35" t="s">
        <v>924</v>
      </c>
      <c r="H35" t="s">
        <v>102</v>
      </c>
      <c r="I35" s="77">
        <v>44110</v>
      </c>
      <c r="J35" s="77">
        <v>2695</v>
      </c>
      <c r="K35" s="77">
        <v>0</v>
      </c>
      <c r="L35" s="77">
        <v>1188.7645</v>
      </c>
      <c r="M35" s="78">
        <v>0</v>
      </c>
      <c r="N35" s="78">
        <v>5.7000000000000002E-3</v>
      </c>
      <c r="O35" s="78">
        <v>2.2000000000000001E-3</v>
      </c>
    </row>
    <row r="36" spans="2:15">
      <c r="B36" t="s">
        <v>925</v>
      </c>
      <c r="C36" t="s">
        <v>926</v>
      </c>
      <c r="D36" t="s">
        <v>100</v>
      </c>
      <c r="E36" t="s">
        <v>123</v>
      </c>
      <c r="F36" t="s">
        <v>927</v>
      </c>
      <c r="G36" t="s">
        <v>924</v>
      </c>
      <c r="H36" t="s">
        <v>102</v>
      </c>
      <c r="I36" s="77">
        <v>2590</v>
      </c>
      <c r="J36" s="77">
        <v>12330</v>
      </c>
      <c r="K36" s="77">
        <v>0</v>
      </c>
      <c r="L36" s="77">
        <v>319.34699999999998</v>
      </c>
      <c r="M36" s="78">
        <v>0</v>
      </c>
      <c r="N36" s="78">
        <v>1.5E-3</v>
      </c>
      <c r="O36" s="78">
        <v>5.9999999999999995E-4</v>
      </c>
    </row>
    <row r="37" spans="2:15">
      <c r="B37" t="s">
        <v>928</v>
      </c>
      <c r="C37" t="s">
        <v>929</v>
      </c>
      <c r="D37" t="s">
        <v>100</v>
      </c>
      <c r="E37" t="s">
        <v>123</v>
      </c>
      <c r="F37" t="s">
        <v>930</v>
      </c>
      <c r="G37" t="s">
        <v>931</v>
      </c>
      <c r="H37" t="s">
        <v>102</v>
      </c>
      <c r="I37" s="77">
        <v>14221.36</v>
      </c>
      <c r="J37" s="77">
        <v>7680</v>
      </c>
      <c r="K37" s="77">
        <v>0</v>
      </c>
      <c r="L37" s="77">
        <v>1092.2004480000001</v>
      </c>
      <c r="M37" s="78">
        <v>1E-4</v>
      </c>
      <c r="N37" s="78">
        <v>5.3E-3</v>
      </c>
      <c r="O37" s="78">
        <v>2E-3</v>
      </c>
    </row>
    <row r="38" spans="2:15">
      <c r="B38" t="s">
        <v>932</v>
      </c>
      <c r="C38" t="s">
        <v>933</v>
      </c>
      <c r="D38" t="s">
        <v>100</v>
      </c>
      <c r="E38" t="s">
        <v>123</v>
      </c>
      <c r="F38" t="s">
        <v>392</v>
      </c>
      <c r="G38" t="s">
        <v>393</v>
      </c>
      <c r="H38" t="s">
        <v>102</v>
      </c>
      <c r="I38" s="77">
        <v>216000</v>
      </c>
      <c r="J38" s="77">
        <v>2590</v>
      </c>
      <c r="K38" s="77">
        <v>0</v>
      </c>
      <c r="L38" s="77">
        <v>5594.4</v>
      </c>
      <c r="M38" s="78">
        <v>8.0000000000000004E-4</v>
      </c>
      <c r="N38" s="78">
        <v>2.7E-2</v>
      </c>
      <c r="O38" s="78">
        <v>1.0200000000000001E-2</v>
      </c>
    </row>
    <row r="39" spans="2:15">
      <c r="B39" t="s">
        <v>934</v>
      </c>
      <c r="C39" t="s">
        <v>935</v>
      </c>
      <c r="D39" t="s">
        <v>100</v>
      </c>
      <c r="E39" t="s">
        <v>123</v>
      </c>
      <c r="F39" t="s">
        <v>936</v>
      </c>
      <c r="G39" t="s">
        <v>129</v>
      </c>
      <c r="H39" t="s">
        <v>102</v>
      </c>
      <c r="I39" s="77">
        <v>6022</v>
      </c>
      <c r="J39" s="77">
        <v>95170</v>
      </c>
      <c r="K39" s="77">
        <v>0</v>
      </c>
      <c r="L39" s="77">
        <v>5731.1373999999996</v>
      </c>
      <c r="M39" s="78">
        <v>1E-4</v>
      </c>
      <c r="N39" s="78">
        <v>2.7699999999999999E-2</v>
      </c>
      <c r="O39" s="78">
        <v>1.04E-2</v>
      </c>
    </row>
    <row r="40" spans="2:15">
      <c r="B40" t="s">
        <v>937</v>
      </c>
      <c r="C40" t="s">
        <v>938</v>
      </c>
      <c r="D40" t="s">
        <v>100</v>
      </c>
      <c r="E40" t="s">
        <v>123</v>
      </c>
      <c r="F40" t="s">
        <v>407</v>
      </c>
      <c r="G40" t="s">
        <v>132</v>
      </c>
      <c r="H40" t="s">
        <v>102</v>
      </c>
      <c r="I40" s="77">
        <v>451000</v>
      </c>
      <c r="J40" s="77">
        <v>513.9</v>
      </c>
      <c r="K40" s="77">
        <v>0</v>
      </c>
      <c r="L40" s="77">
        <v>2317.6889999999999</v>
      </c>
      <c r="M40" s="78">
        <v>2.0000000000000001E-4</v>
      </c>
      <c r="N40" s="78">
        <v>1.12E-2</v>
      </c>
      <c r="O40" s="78">
        <v>4.1999999999999997E-3</v>
      </c>
    </row>
    <row r="41" spans="2:15">
      <c r="B41" s="79" t="s">
        <v>939</v>
      </c>
      <c r="E41" s="16"/>
      <c r="F41" s="16"/>
      <c r="G41" s="16"/>
      <c r="I41" s="81">
        <v>3986658.14</v>
      </c>
      <c r="K41" s="81">
        <v>69.612470000000002</v>
      </c>
      <c r="L41" s="81">
        <v>75460.172427180005</v>
      </c>
      <c r="N41" s="80">
        <v>0.36470000000000002</v>
      </c>
      <c r="O41" s="80">
        <v>0.13750000000000001</v>
      </c>
    </row>
    <row r="42" spans="2:15">
      <c r="B42" t="s">
        <v>940</v>
      </c>
      <c r="C42" t="s">
        <v>941</v>
      </c>
      <c r="D42" t="s">
        <v>100</v>
      </c>
      <c r="E42" t="s">
        <v>123</v>
      </c>
      <c r="F42" t="s">
        <v>689</v>
      </c>
      <c r="G42" t="s">
        <v>458</v>
      </c>
      <c r="H42" t="s">
        <v>102</v>
      </c>
      <c r="I42" s="77">
        <v>264000.28000000003</v>
      </c>
      <c r="J42" s="77">
        <v>89.4</v>
      </c>
      <c r="K42" s="77">
        <v>0</v>
      </c>
      <c r="L42" s="77">
        <v>236.01625032000001</v>
      </c>
      <c r="M42" s="78">
        <v>1E-4</v>
      </c>
      <c r="N42" s="78">
        <v>1.1000000000000001E-3</v>
      </c>
      <c r="O42" s="78">
        <v>4.0000000000000002E-4</v>
      </c>
    </row>
    <row r="43" spans="2:15">
      <c r="B43" t="s">
        <v>942</v>
      </c>
      <c r="C43" t="s">
        <v>943</v>
      </c>
      <c r="D43" t="s">
        <v>100</v>
      </c>
      <c r="E43" t="s">
        <v>123</v>
      </c>
      <c r="F43" t="s">
        <v>944</v>
      </c>
      <c r="G43" t="s">
        <v>458</v>
      </c>
      <c r="H43" t="s">
        <v>102</v>
      </c>
      <c r="I43" s="77">
        <v>3720</v>
      </c>
      <c r="J43" s="77">
        <v>38670</v>
      </c>
      <c r="K43" s="77">
        <v>0</v>
      </c>
      <c r="L43" s="77">
        <v>1438.5239999999999</v>
      </c>
      <c r="M43" s="78">
        <v>2.9999999999999997E-4</v>
      </c>
      <c r="N43" s="78">
        <v>7.0000000000000001E-3</v>
      </c>
      <c r="O43" s="78">
        <v>2.5999999999999999E-3</v>
      </c>
    </row>
    <row r="44" spans="2:15">
      <c r="B44" t="s">
        <v>945</v>
      </c>
      <c r="C44" t="s">
        <v>946</v>
      </c>
      <c r="D44" t="s">
        <v>100</v>
      </c>
      <c r="E44" t="s">
        <v>123</v>
      </c>
      <c r="F44" t="s">
        <v>717</v>
      </c>
      <c r="G44" t="s">
        <v>505</v>
      </c>
      <c r="H44" t="s">
        <v>102</v>
      </c>
      <c r="I44" s="77">
        <v>20200</v>
      </c>
      <c r="J44" s="77">
        <v>8732</v>
      </c>
      <c r="K44" s="77">
        <v>0</v>
      </c>
      <c r="L44" s="77">
        <v>1763.864</v>
      </c>
      <c r="M44" s="78">
        <v>1.5E-3</v>
      </c>
      <c r="N44" s="78">
        <v>8.5000000000000006E-3</v>
      </c>
      <c r="O44" s="78">
        <v>3.2000000000000002E-3</v>
      </c>
    </row>
    <row r="45" spans="2:15">
      <c r="B45" t="s">
        <v>947</v>
      </c>
      <c r="C45" t="s">
        <v>948</v>
      </c>
      <c r="D45" t="s">
        <v>100</v>
      </c>
      <c r="E45" t="s">
        <v>123</v>
      </c>
      <c r="F45" t="s">
        <v>643</v>
      </c>
      <c r="G45" t="s">
        <v>505</v>
      </c>
      <c r="H45" t="s">
        <v>102</v>
      </c>
      <c r="I45" s="77">
        <v>699500</v>
      </c>
      <c r="J45" s="77">
        <v>765.4</v>
      </c>
      <c r="K45" s="77">
        <v>0</v>
      </c>
      <c r="L45" s="77">
        <v>5353.973</v>
      </c>
      <c r="M45" s="78">
        <v>8.0000000000000004E-4</v>
      </c>
      <c r="N45" s="78">
        <v>2.5899999999999999E-2</v>
      </c>
      <c r="O45" s="78">
        <v>9.7999999999999997E-3</v>
      </c>
    </row>
    <row r="46" spans="2:15">
      <c r="B46" t="s">
        <v>949</v>
      </c>
      <c r="C46" t="s">
        <v>950</v>
      </c>
      <c r="D46" t="s">
        <v>100</v>
      </c>
      <c r="E46" t="s">
        <v>123</v>
      </c>
      <c r="F46" t="s">
        <v>951</v>
      </c>
      <c r="G46" t="s">
        <v>432</v>
      </c>
      <c r="H46" t="s">
        <v>102</v>
      </c>
      <c r="I46" s="77">
        <v>12465</v>
      </c>
      <c r="J46" s="77">
        <v>11350</v>
      </c>
      <c r="K46" s="77">
        <v>0</v>
      </c>
      <c r="L46" s="77">
        <v>1414.7774999999999</v>
      </c>
      <c r="M46" s="78">
        <v>8.0000000000000004E-4</v>
      </c>
      <c r="N46" s="78">
        <v>6.7999999999999996E-3</v>
      </c>
      <c r="O46" s="78">
        <v>2.5999999999999999E-3</v>
      </c>
    </row>
    <row r="47" spans="2:15">
      <c r="B47" t="s">
        <v>952</v>
      </c>
      <c r="C47" t="s">
        <v>953</v>
      </c>
      <c r="D47" t="s">
        <v>100</v>
      </c>
      <c r="E47" t="s">
        <v>123</v>
      </c>
      <c r="F47" t="s">
        <v>954</v>
      </c>
      <c r="G47" t="s">
        <v>432</v>
      </c>
      <c r="H47" t="s">
        <v>102</v>
      </c>
      <c r="I47" s="77">
        <v>34720.54</v>
      </c>
      <c r="J47" s="77">
        <v>7980</v>
      </c>
      <c r="K47" s="77">
        <v>0</v>
      </c>
      <c r="L47" s="77">
        <v>2770.6990919999998</v>
      </c>
      <c r="M47" s="78">
        <v>5.0000000000000001E-4</v>
      </c>
      <c r="N47" s="78">
        <v>1.34E-2</v>
      </c>
      <c r="O47" s="78">
        <v>5.0000000000000001E-3</v>
      </c>
    </row>
    <row r="48" spans="2:15">
      <c r="B48" t="s">
        <v>955</v>
      </c>
      <c r="C48" t="s">
        <v>956</v>
      </c>
      <c r="D48" t="s">
        <v>100</v>
      </c>
      <c r="E48" t="s">
        <v>123</v>
      </c>
      <c r="F48" t="s">
        <v>957</v>
      </c>
      <c r="G48" t="s">
        <v>432</v>
      </c>
      <c r="H48" t="s">
        <v>102</v>
      </c>
      <c r="I48" s="77">
        <v>247788.4</v>
      </c>
      <c r="J48" s="77">
        <v>513.1</v>
      </c>
      <c r="K48" s="77">
        <v>0</v>
      </c>
      <c r="L48" s="77">
        <v>1271.4022804000001</v>
      </c>
      <c r="M48" s="78">
        <v>2.0000000000000001E-4</v>
      </c>
      <c r="N48" s="78">
        <v>6.1000000000000004E-3</v>
      </c>
      <c r="O48" s="78">
        <v>2.3E-3</v>
      </c>
    </row>
    <row r="49" spans="2:15">
      <c r="B49" t="s">
        <v>958</v>
      </c>
      <c r="C49" t="s">
        <v>959</v>
      </c>
      <c r="D49" t="s">
        <v>100</v>
      </c>
      <c r="E49" t="s">
        <v>123</v>
      </c>
      <c r="F49" t="s">
        <v>960</v>
      </c>
      <c r="G49" t="s">
        <v>432</v>
      </c>
      <c r="H49" t="s">
        <v>102</v>
      </c>
      <c r="I49" s="77">
        <v>8680.93</v>
      </c>
      <c r="J49" s="77">
        <v>7362</v>
      </c>
      <c r="K49" s="77">
        <v>0</v>
      </c>
      <c r="L49" s="77">
        <v>639.0900666</v>
      </c>
      <c r="M49" s="78">
        <v>1E-4</v>
      </c>
      <c r="N49" s="78">
        <v>3.0999999999999999E-3</v>
      </c>
      <c r="O49" s="78">
        <v>1.1999999999999999E-3</v>
      </c>
    </row>
    <row r="50" spans="2:15">
      <c r="B50" t="s">
        <v>961</v>
      </c>
      <c r="C50" t="s">
        <v>962</v>
      </c>
      <c r="D50" t="s">
        <v>100</v>
      </c>
      <c r="E50" t="s">
        <v>123</v>
      </c>
      <c r="F50" t="s">
        <v>963</v>
      </c>
      <c r="G50" t="s">
        <v>508</v>
      </c>
      <c r="H50" t="s">
        <v>102</v>
      </c>
      <c r="I50" s="77">
        <v>69500</v>
      </c>
      <c r="J50" s="77">
        <v>1861</v>
      </c>
      <c r="K50" s="77">
        <v>0</v>
      </c>
      <c r="L50" s="77">
        <v>1293.395</v>
      </c>
      <c r="M50" s="78">
        <v>2.9999999999999997E-4</v>
      </c>
      <c r="N50" s="78">
        <v>6.3E-3</v>
      </c>
      <c r="O50" s="78">
        <v>2.3999999999999998E-3</v>
      </c>
    </row>
    <row r="51" spans="2:15">
      <c r="B51" t="s">
        <v>964</v>
      </c>
      <c r="C51" t="s">
        <v>965</v>
      </c>
      <c r="D51" t="s">
        <v>100</v>
      </c>
      <c r="E51" t="s">
        <v>123</v>
      </c>
      <c r="F51" t="s">
        <v>966</v>
      </c>
      <c r="G51" t="s">
        <v>508</v>
      </c>
      <c r="H51" t="s">
        <v>102</v>
      </c>
      <c r="I51" s="77">
        <v>5150</v>
      </c>
      <c r="J51" s="77">
        <v>19970</v>
      </c>
      <c r="K51" s="77">
        <v>0</v>
      </c>
      <c r="L51" s="77">
        <v>1028.4549999999999</v>
      </c>
      <c r="M51" s="78">
        <v>4.0000000000000002E-4</v>
      </c>
      <c r="N51" s="78">
        <v>5.0000000000000001E-3</v>
      </c>
      <c r="O51" s="78">
        <v>1.9E-3</v>
      </c>
    </row>
    <row r="52" spans="2:15">
      <c r="B52" t="s">
        <v>967</v>
      </c>
      <c r="C52" t="s">
        <v>968</v>
      </c>
      <c r="D52" t="s">
        <v>100</v>
      </c>
      <c r="E52" t="s">
        <v>123</v>
      </c>
      <c r="F52" t="s">
        <v>592</v>
      </c>
      <c r="G52" t="s">
        <v>508</v>
      </c>
      <c r="H52" t="s">
        <v>102</v>
      </c>
      <c r="I52" s="77">
        <v>3486</v>
      </c>
      <c r="J52" s="77">
        <v>30230</v>
      </c>
      <c r="K52" s="77">
        <v>0</v>
      </c>
      <c r="L52" s="77">
        <v>1053.8178</v>
      </c>
      <c r="M52" s="78">
        <v>2.0000000000000001E-4</v>
      </c>
      <c r="N52" s="78">
        <v>5.1000000000000004E-3</v>
      </c>
      <c r="O52" s="78">
        <v>1.9E-3</v>
      </c>
    </row>
    <row r="53" spans="2:15">
      <c r="B53" t="s">
        <v>969</v>
      </c>
      <c r="C53" t="s">
        <v>970</v>
      </c>
      <c r="D53" t="s">
        <v>100</v>
      </c>
      <c r="E53" t="s">
        <v>123</v>
      </c>
      <c r="F53" t="s">
        <v>971</v>
      </c>
      <c r="G53" t="s">
        <v>308</v>
      </c>
      <c r="H53" t="s">
        <v>102</v>
      </c>
      <c r="I53" s="77">
        <v>35450</v>
      </c>
      <c r="J53" s="77">
        <v>14220</v>
      </c>
      <c r="K53" s="77">
        <v>0</v>
      </c>
      <c r="L53" s="77">
        <v>5040.99</v>
      </c>
      <c r="M53" s="78">
        <v>1E-3</v>
      </c>
      <c r="N53" s="78">
        <v>2.4400000000000002E-2</v>
      </c>
      <c r="O53" s="78">
        <v>9.1999999999999998E-3</v>
      </c>
    </row>
    <row r="54" spans="2:15">
      <c r="B54" t="s">
        <v>972</v>
      </c>
      <c r="C54" t="s">
        <v>973</v>
      </c>
      <c r="D54" t="s">
        <v>100</v>
      </c>
      <c r="E54" t="s">
        <v>123</v>
      </c>
      <c r="F54" t="s">
        <v>974</v>
      </c>
      <c r="G54" t="s">
        <v>551</v>
      </c>
      <c r="H54" t="s">
        <v>102</v>
      </c>
      <c r="I54" s="77">
        <v>9535.32</v>
      </c>
      <c r="J54" s="77">
        <v>22900</v>
      </c>
      <c r="K54" s="77">
        <v>0</v>
      </c>
      <c r="L54" s="77">
        <v>2183.5882799999999</v>
      </c>
      <c r="M54" s="78">
        <v>2.9999999999999997E-4</v>
      </c>
      <c r="N54" s="78">
        <v>1.06E-2</v>
      </c>
      <c r="O54" s="78">
        <v>4.0000000000000001E-3</v>
      </c>
    </row>
    <row r="55" spans="2:15">
      <c r="B55" t="s">
        <v>975</v>
      </c>
      <c r="C55" t="s">
        <v>976</v>
      </c>
      <c r="D55" t="s">
        <v>100</v>
      </c>
      <c r="E55" t="s">
        <v>123</v>
      </c>
      <c r="F55" t="s">
        <v>977</v>
      </c>
      <c r="G55" t="s">
        <v>551</v>
      </c>
      <c r="H55" t="s">
        <v>102</v>
      </c>
      <c r="I55" s="77">
        <v>4280</v>
      </c>
      <c r="J55" s="77">
        <v>46090</v>
      </c>
      <c r="K55" s="77">
        <v>0</v>
      </c>
      <c r="L55" s="77">
        <v>1972.652</v>
      </c>
      <c r="M55" s="78">
        <v>5.9999999999999995E-4</v>
      </c>
      <c r="N55" s="78">
        <v>9.4999999999999998E-3</v>
      </c>
      <c r="O55" s="78">
        <v>3.5999999999999999E-3</v>
      </c>
    </row>
    <row r="56" spans="2:15">
      <c r="B56" t="s">
        <v>978</v>
      </c>
      <c r="C56" t="s">
        <v>979</v>
      </c>
      <c r="D56" t="s">
        <v>100</v>
      </c>
      <c r="E56" t="s">
        <v>123</v>
      </c>
      <c r="F56" t="s">
        <v>980</v>
      </c>
      <c r="G56" t="s">
        <v>551</v>
      </c>
      <c r="H56" t="s">
        <v>102</v>
      </c>
      <c r="I56" s="77">
        <v>13984.08</v>
      </c>
      <c r="J56" s="77">
        <v>15800</v>
      </c>
      <c r="K56" s="77">
        <v>0</v>
      </c>
      <c r="L56" s="77">
        <v>2209.4846400000001</v>
      </c>
      <c r="M56" s="78">
        <v>2.9999999999999997E-4</v>
      </c>
      <c r="N56" s="78">
        <v>1.0699999999999999E-2</v>
      </c>
      <c r="O56" s="78">
        <v>4.0000000000000001E-3</v>
      </c>
    </row>
    <row r="57" spans="2:15">
      <c r="B57" t="s">
        <v>981</v>
      </c>
      <c r="C57" t="s">
        <v>982</v>
      </c>
      <c r="D57" t="s">
        <v>100</v>
      </c>
      <c r="E57" t="s">
        <v>123</v>
      </c>
      <c r="F57" t="s">
        <v>801</v>
      </c>
      <c r="G57" t="s">
        <v>561</v>
      </c>
      <c r="H57" t="s">
        <v>102</v>
      </c>
      <c r="I57" s="77">
        <v>1257000.1599999999</v>
      </c>
      <c r="J57" s="77">
        <v>89.6</v>
      </c>
      <c r="K57" s="77">
        <v>0</v>
      </c>
      <c r="L57" s="77">
        <v>1126.27214336</v>
      </c>
      <c r="M57" s="78">
        <v>5.0000000000000001E-4</v>
      </c>
      <c r="N57" s="78">
        <v>5.4000000000000003E-3</v>
      </c>
      <c r="O57" s="78">
        <v>2.0999999999999999E-3</v>
      </c>
    </row>
    <row r="58" spans="2:15">
      <c r="B58" t="s">
        <v>983</v>
      </c>
      <c r="C58" t="s">
        <v>984</v>
      </c>
      <c r="D58" t="s">
        <v>100</v>
      </c>
      <c r="E58" t="s">
        <v>123</v>
      </c>
      <c r="F58" t="s">
        <v>985</v>
      </c>
      <c r="G58" t="s">
        <v>573</v>
      </c>
      <c r="H58" t="s">
        <v>102</v>
      </c>
      <c r="I58" s="77">
        <v>1400</v>
      </c>
      <c r="J58" s="77">
        <v>14350</v>
      </c>
      <c r="K58" s="77">
        <v>0</v>
      </c>
      <c r="L58" s="77">
        <v>200.9</v>
      </c>
      <c r="M58" s="78">
        <v>0</v>
      </c>
      <c r="N58" s="78">
        <v>1E-3</v>
      </c>
      <c r="O58" s="78">
        <v>4.0000000000000002E-4</v>
      </c>
    </row>
    <row r="59" spans="2:15">
      <c r="B59" t="s">
        <v>986</v>
      </c>
      <c r="C59" t="s">
        <v>987</v>
      </c>
      <c r="D59" t="s">
        <v>100</v>
      </c>
      <c r="E59" t="s">
        <v>123</v>
      </c>
      <c r="F59" t="s">
        <v>988</v>
      </c>
      <c r="G59" t="s">
        <v>543</v>
      </c>
      <c r="H59" t="s">
        <v>102</v>
      </c>
      <c r="I59" s="77">
        <v>2120.14</v>
      </c>
      <c r="J59" s="77">
        <v>9980</v>
      </c>
      <c r="K59" s="77">
        <v>0</v>
      </c>
      <c r="L59" s="77">
        <v>211.58997199999999</v>
      </c>
      <c r="M59" s="78">
        <v>2.0000000000000001E-4</v>
      </c>
      <c r="N59" s="78">
        <v>1E-3</v>
      </c>
      <c r="O59" s="78">
        <v>4.0000000000000002E-4</v>
      </c>
    </row>
    <row r="60" spans="2:15">
      <c r="B60" t="s">
        <v>989</v>
      </c>
      <c r="C60" t="s">
        <v>990</v>
      </c>
      <c r="D60" t="s">
        <v>100</v>
      </c>
      <c r="E60" t="s">
        <v>123</v>
      </c>
      <c r="F60" t="s">
        <v>991</v>
      </c>
      <c r="G60" t="s">
        <v>419</v>
      </c>
      <c r="H60" t="s">
        <v>102</v>
      </c>
      <c r="I60" s="77">
        <v>10910</v>
      </c>
      <c r="J60" s="77">
        <v>5361</v>
      </c>
      <c r="K60" s="77">
        <v>0</v>
      </c>
      <c r="L60" s="77">
        <v>584.88509999999997</v>
      </c>
      <c r="M60" s="78">
        <v>4.0000000000000002E-4</v>
      </c>
      <c r="N60" s="78">
        <v>2.8E-3</v>
      </c>
      <c r="O60" s="78">
        <v>1.1000000000000001E-3</v>
      </c>
    </row>
    <row r="61" spans="2:15">
      <c r="B61" t="s">
        <v>992</v>
      </c>
      <c r="C61" t="s">
        <v>993</v>
      </c>
      <c r="D61" t="s">
        <v>100</v>
      </c>
      <c r="E61" t="s">
        <v>123</v>
      </c>
      <c r="F61" t="s">
        <v>994</v>
      </c>
      <c r="G61" t="s">
        <v>419</v>
      </c>
      <c r="H61" t="s">
        <v>102</v>
      </c>
      <c r="I61" s="77">
        <v>27900</v>
      </c>
      <c r="J61" s="77">
        <v>4400</v>
      </c>
      <c r="K61" s="77">
        <v>59.25</v>
      </c>
      <c r="L61" s="77">
        <v>1286.8499999999999</v>
      </c>
      <c r="M61" s="78">
        <v>2.9999999999999997E-4</v>
      </c>
      <c r="N61" s="78">
        <v>6.1999999999999998E-3</v>
      </c>
      <c r="O61" s="78">
        <v>2.3E-3</v>
      </c>
    </row>
    <row r="62" spans="2:15">
      <c r="B62" t="s">
        <v>995</v>
      </c>
      <c r="C62" t="s">
        <v>996</v>
      </c>
      <c r="D62" t="s">
        <v>100</v>
      </c>
      <c r="E62" t="s">
        <v>123</v>
      </c>
      <c r="F62" t="s">
        <v>997</v>
      </c>
      <c r="G62" t="s">
        <v>419</v>
      </c>
      <c r="H62" t="s">
        <v>102</v>
      </c>
      <c r="I62" s="77">
        <v>8120</v>
      </c>
      <c r="J62" s="77">
        <v>11050</v>
      </c>
      <c r="K62" s="77">
        <v>0</v>
      </c>
      <c r="L62" s="77">
        <v>897.26</v>
      </c>
      <c r="M62" s="78">
        <v>4.0000000000000002E-4</v>
      </c>
      <c r="N62" s="78">
        <v>4.3E-3</v>
      </c>
      <c r="O62" s="78">
        <v>1.6000000000000001E-3</v>
      </c>
    </row>
    <row r="63" spans="2:15">
      <c r="B63" t="s">
        <v>998</v>
      </c>
      <c r="C63" t="s">
        <v>999</v>
      </c>
      <c r="D63" t="s">
        <v>100</v>
      </c>
      <c r="E63" t="s">
        <v>123</v>
      </c>
      <c r="F63" t="s">
        <v>623</v>
      </c>
      <c r="G63" t="s">
        <v>419</v>
      </c>
      <c r="H63" t="s">
        <v>102</v>
      </c>
      <c r="I63" s="77">
        <v>66700</v>
      </c>
      <c r="J63" s="77">
        <v>2043</v>
      </c>
      <c r="K63" s="77">
        <v>0</v>
      </c>
      <c r="L63" s="77">
        <v>1362.681</v>
      </c>
      <c r="M63" s="78">
        <v>6.9999999999999999E-4</v>
      </c>
      <c r="N63" s="78">
        <v>6.6E-3</v>
      </c>
      <c r="O63" s="78">
        <v>2.5000000000000001E-3</v>
      </c>
    </row>
    <row r="64" spans="2:15">
      <c r="B64" t="s">
        <v>1000</v>
      </c>
      <c r="C64" t="s">
        <v>1001</v>
      </c>
      <c r="D64" t="s">
        <v>100</v>
      </c>
      <c r="E64" t="s">
        <v>123</v>
      </c>
      <c r="F64" t="s">
        <v>1002</v>
      </c>
      <c r="G64" t="s">
        <v>1003</v>
      </c>
      <c r="H64" t="s">
        <v>102</v>
      </c>
      <c r="I64" s="77">
        <v>40451</v>
      </c>
      <c r="J64" s="77">
        <v>1542</v>
      </c>
      <c r="K64" s="77">
        <v>0</v>
      </c>
      <c r="L64" s="77">
        <v>623.75441999999998</v>
      </c>
      <c r="M64" s="78">
        <v>2.9999999999999997E-4</v>
      </c>
      <c r="N64" s="78">
        <v>3.0000000000000001E-3</v>
      </c>
      <c r="O64" s="78">
        <v>1.1000000000000001E-3</v>
      </c>
    </row>
    <row r="65" spans="2:15">
      <c r="B65" t="s">
        <v>1004</v>
      </c>
      <c r="C65" t="s">
        <v>1005</v>
      </c>
      <c r="D65" t="s">
        <v>100</v>
      </c>
      <c r="E65" t="s">
        <v>123</v>
      </c>
      <c r="F65" t="s">
        <v>1006</v>
      </c>
      <c r="G65" t="s">
        <v>412</v>
      </c>
      <c r="H65" t="s">
        <v>102</v>
      </c>
      <c r="I65" s="77">
        <v>40480</v>
      </c>
      <c r="J65" s="77">
        <v>6200</v>
      </c>
      <c r="K65" s="77">
        <v>0</v>
      </c>
      <c r="L65" s="77">
        <v>2509.7600000000002</v>
      </c>
      <c r="M65" s="78">
        <v>6.9999999999999999E-4</v>
      </c>
      <c r="N65" s="78">
        <v>1.21E-2</v>
      </c>
      <c r="O65" s="78">
        <v>4.5999999999999999E-3</v>
      </c>
    </row>
    <row r="66" spans="2:15">
      <c r="B66" t="s">
        <v>1007</v>
      </c>
      <c r="C66" t="s">
        <v>1008</v>
      </c>
      <c r="D66" t="s">
        <v>100</v>
      </c>
      <c r="E66" t="s">
        <v>123</v>
      </c>
      <c r="F66" t="s">
        <v>411</v>
      </c>
      <c r="G66" t="s">
        <v>412</v>
      </c>
      <c r="H66" t="s">
        <v>102</v>
      </c>
      <c r="I66" s="77">
        <v>34541.550000000003</v>
      </c>
      <c r="J66" s="77">
        <v>2459</v>
      </c>
      <c r="K66" s="77">
        <v>10.36247</v>
      </c>
      <c r="L66" s="77">
        <v>859.73918449999996</v>
      </c>
      <c r="M66" s="78">
        <v>2.0000000000000001E-4</v>
      </c>
      <c r="N66" s="78">
        <v>4.1999999999999997E-3</v>
      </c>
      <c r="O66" s="78">
        <v>1.6000000000000001E-3</v>
      </c>
    </row>
    <row r="67" spans="2:15">
      <c r="B67" t="s">
        <v>1009</v>
      </c>
      <c r="C67" t="s">
        <v>1010</v>
      </c>
      <c r="D67" t="s">
        <v>100</v>
      </c>
      <c r="E67" t="s">
        <v>123</v>
      </c>
      <c r="F67" t="s">
        <v>1011</v>
      </c>
      <c r="G67" t="s">
        <v>412</v>
      </c>
      <c r="H67" t="s">
        <v>102</v>
      </c>
      <c r="I67" s="77">
        <v>75600.800000000003</v>
      </c>
      <c r="J67" s="77">
        <v>6552</v>
      </c>
      <c r="K67" s="77">
        <v>0</v>
      </c>
      <c r="L67" s="77">
        <v>4953.3644160000003</v>
      </c>
      <c r="M67" s="78">
        <v>1E-3</v>
      </c>
      <c r="N67" s="78">
        <v>2.3900000000000001E-2</v>
      </c>
      <c r="O67" s="78">
        <v>8.9999999999999993E-3</v>
      </c>
    </row>
    <row r="68" spans="2:15">
      <c r="B68" t="s">
        <v>1012</v>
      </c>
      <c r="C68" t="s">
        <v>1013</v>
      </c>
      <c r="D68" t="s">
        <v>100</v>
      </c>
      <c r="E68" t="s">
        <v>123</v>
      </c>
      <c r="F68" t="s">
        <v>1014</v>
      </c>
      <c r="G68" t="s">
        <v>351</v>
      </c>
      <c r="H68" t="s">
        <v>102</v>
      </c>
      <c r="I68" s="77">
        <v>88400</v>
      </c>
      <c r="J68" s="77">
        <v>947</v>
      </c>
      <c r="K68" s="77">
        <v>0</v>
      </c>
      <c r="L68" s="77">
        <v>837.14800000000002</v>
      </c>
      <c r="M68" s="78">
        <v>5.9999999999999995E-4</v>
      </c>
      <c r="N68" s="78">
        <v>4.0000000000000001E-3</v>
      </c>
      <c r="O68" s="78">
        <v>1.5E-3</v>
      </c>
    </row>
    <row r="69" spans="2:15">
      <c r="B69" t="s">
        <v>1015</v>
      </c>
      <c r="C69" t="s">
        <v>1016</v>
      </c>
      <c r="D69" t="s">
        <v>100</v>
      </c>
      <c r="E69" t="s">
        <v>123</v>
      </c>
      <c r="F69" t="s">
        <v>463</v>
      </c>
      <c r="G69" t="s">
        <v>351</v>
      </c>
      <c r="H69" t="s">
        <v>102</v>
      </c>
      <c r="I69" s="77">
        <v>39200</v>
      </c>
      <c r="J69" s="77">
        <v>14280</v>
      </c>
      <c r="K69" s="77">
        <v>0</v>
      </c>
      <c r="L69" s="77">
        <v>5597.76</v>
      </c>
      <c r="M69" s="78">
        <v>1.1000000000000001E-3</v>
      </c>
      <c r="N69" s="78">
        <v>2.7099999999999999E-2</v>
      </c>
      <c r="O69" s="78">
        <v>1.0200000000000001E-2</v>
      </c>
    </row>
    <row r="70" spans="2:15">
      <c r="B70" t="s">
        <v>1017</v>
      </c>
      <c r="C70" t="s">
        <v>1018</v>
      </c>
      <c r="D70" t="s">
        <v>100</v>
      </c>
      <c r="E70" t="s">
        <v>123</v>
      </c>
      <c r="F70" t="s">
        <v>512</v>
      </c>
      <c r="G70" t="s">
        <v>351</v>
      </c>
      <c r="H70" t="s">
        <v>102</v>
      </c>
      <c r="I70" s="77">
        <v>167000</v>
      </c>
      <c r="J70" s="77">
        <v>228.7</v>
      </c>
      <c r="K70" s="77">
        <v>0</v>
      </c>
      <c r="L70" s="77">
        <v>381.92899999999997</v>
      </c>
      <c r="M70" s="78">
        <v>2.9999999999999997E-4</v>
      </c>
      <c r="N70" s="78">
        <v>1.8E-3</v>
      </c>
      <c r="O70" s="78">
        <v>6.9999999999999999E-4</v>
      </c>
    </row>
    <row r="71" spans="2:15">
      <c r="B71" t="s">
        <v>1019</v>
      </c>
      <c r="C71" t="s">
        <v>1020</v>
      </c>
      <c r="D71" t="s">
        <v>100</v>
      </c>
      <c r="E71" t="s">
        <v>123</v>
      </c>
      <c r="F71" t="s">
        <v>1021</v>
      </c>
      <c r="G71" t="s">
        <v>351</v>
      </c>
      <c r="H71" t="s">
        <v>102</v>
      </c>
      <c r="I71" s="77">
        <v>2140</v>
      </c>
      <c r="J71" s="77">
        <v>44590</v>
      </c>
      <c r="K71" s="77">
        <v>0</v>
      </c>
      <c r="L71" s="77">
        <v>954.226</v>
      </c>
      <c r="M71" s="78">
        <v>2.9999999999999997E-4</v>
      </c>
      <c r="N71" s="78">
        <v>4.5999999999999999E-3</v>
      </c>
      <c r="O71" s="78">
        <v>1.6999999999999999E-3</v>
      </c>
    </row>
    <row r="72" spans="2:15">
      <c r="B72" t="s">
        <v>1022</v>
      </c>
      <c r="C72" t="s">
        <v>1023</v>
      </c>
      <c r="D72" t="s">
        <v>100</v>
      </c>
      <c r="E72" t="s">
        <v>123</v>
      </c>
      <c r="F72" t="s">
        <v>380</v>
      </c>
      <c r="G72" t="s">
        <v>351</v>
      </c>
      <c r="H72" t="s">
        <v>102</v>
      </c>
      <c r="I72" s="77">
        <v>2478.19</v>
      </c>
      <c r="J72" s="77">
        <v>28100</v>
      </c>
      <c r="K72" s="77">
        <v>0</v>
      </c>
      <c r="L72" s="77">
        <v>696.37139000000002</v>
      </c>
      <c r="M72" s="78">
        <v>2.0000000000000001E-4</v>
      </c>
      <c r="N72" s="78">
        <v>3.3999999999999998E-3</v>
      </c>
      <c r="O72" s="78">
        <v>1.2999999999999999E-3</v>
      </c>
    </row>
    <row r="73" spans="2:15">
      <c r="B73" t="s">
        <v>1024</v>
      </c>
      <c r="C73" t="s">
        <v>1025</v>
      </c>
      <c r="D73" t="s">
        <v>100</v>
      </c>
      <c r="E73" t="s">
        <v>123</v>
      </c>
      <c r="F73" t="s">
        <v>1026</v>
      </c>
      <c r="G73" t="s">
        <v>1027</v>
      </c>
      <c r="H73" t="s">
        <v>102</v>
      </c>
      <c r="I73" s="77">
        <v>17900</v>
      </c>
      <c r="J73" s="77">
        <v>2242</v>
      </c>
      <c r="K73" s="77">
        <v>0</v>
      </c>
      <c r="L73" s="77">
        <v>401.31799999999998</v>
      </c>
      <c r="M73" s="78">
        <v>2.9999999999999997E-4</v>
      </c>
      <c r="N73" s="78">
        <v>1.9E-3</v>
      </c>
      <c r="O73" s="78">
        <v>6.9999999999999999E-4</v>
      </c>
    </row>
    <row r="74" spans="2:15">
      <c r="B74" t="s">
        <v>1028</v>
      </c>
      <c r="C74" t="s">
        <v>1029</v>
      </c>
      <c r="D74" t="s">
        <v>100</v>
      </c>
      <c r="E74" t="s">
        <v>123</v>
      </c>
      <c r="F74" t="s">
        <v>1030</v>
      </c>
      <c r="G74" t="s">
        <v>393</v>
      </c>
      <c r="H74" t="s">
        <v>102</v>
      </c>
      <c r="I74" s="77">
        <v>6050</v>
      </c>
      <c r="J74" s="77">
        <v>18000</v>
      </c>
      <c r="K74" s="77">
        <v>0</v>
      </c>
      <c r="L74" s="77">
        <v>1089</v>
      </c>
      <c r="M74" s="78">
        <v>2.9999999999999997E-4</v>
      </c>
      <c r="N74" s="78">
        <v>5.3E-3</v>
      </c>
      <c r="O74" s="78">
        <v>2E-3</v>
      </c>
    </row>
    <row r="75" spans="2:15">
      <c r="B75" t="s">
        <v>1031</v>
      </c>
      <c r="C75" t="s">
        <v>1032</v>
      </c>
      <c r="D75" t="s">
        <v>100</v>
      </c>
      <c r="E75" t="s">
        <v>123</v>
      </c>
      <c r="F75" t="s">
        <v>1033</v>
      </c>
      <c r="G75" t="s">
        <v>393</v>
      </c>
      <c r="H75" t="s">
        <v>102</v>
      </c>
      <c r="I75" s="77">
        <v>1120</v>
      </c>
      <c r="J75" s="77">
        <v>1413</v>
      </c>
      <c r="K75" s="77">
        <v>0</v>
      </c>
      <c r="L75" s="77">
        <v>15.8256</v>
      </c>
      <c r="M75" s="78">
        <v>0</v>
      </c>
      <c r="N75" s="78">
        <v>1E-4</v>
      </c>
      <c r="O75" s="78">
        <v>0</v>
      </c>
    </row>
    <row r="76" spans="2:15">
      <c r="B76" t="s">
        <v>1034</v>
      </c>
      <c r="C76" t="s">
        <v>1035</v>
      </c>
      <c r="D76" t="s">
        <v>100</v>
      </c>
      <c r="E76" t="s">
        <v>123</v>
      </c>
      <c r="F76" t="s">
        <v>1036</v>
      </c>
      <c r="G76" t="s">
        <v>393</v>
      </c>
      <c r="H76" t="s">
        <v>102</v>
      </c>
      <c r="I76" s="77">
        <v>2505</v>
      </c>
      <c r="J76" s="77">
        <v>55990</v>
      </c>
      <c r="K76" s="77">
        <v>0</v>
      </c>
      <c r="L76" s="77">
        <v>1402.5495000000001</v>
      </c>
      <c r="M76" s="78">
        <v>2.0000000000000001E-4</v>
      </c>
      <c r="N76" s="78">
        <v>6.7999999999999996E-3</v>
      </c>
      <c r="O76" s="78">
        <v>2.5999999999999999E-3</v>
      </c>
    </row>
    <row r="77" spans="2:15">
      <c r="B77" t="s">
        <v>1037</v>
      </c>
      <c r="C77" t="s">
        <v>1038</v>
      </c>
      <c r="D77" t="s">
        <v>100</v>
      </c>
      <c r="E77" t="s">
        <v>123</v>
      </c>
      <c r="F77" t="s">
        <v>1039</v>
      </c>
      <c r="G77" t="s">
        <v>393</v>
      </c>
      <c r="H77" t="s">
        <v>102</v>
      </c>
      <c r="I77" s="77">
        <v>8490</v>
      </c>
      <c r="J77" s="77">
        <v>10520</v>
      </c>
      <c r="K77" s="77">
        <v>0</v>
      </c>
      <c r="L77" s="77">
        <v>893.14800000000002</v>
      </c>
      <c r="M77" s="78">
        <v>2.0000000000000001E-4</v>
      </c>
      <c r="N77" s="78">
        <v>4.3E-3</v>
      </c>
      <c r="O77" s="78">
        <v>1.6000000000000001E-3</v>
      </c>
    </row>
    <row r="78" spans="2:15">
      <c r="B78" t="s">
        <v>1040</v>
      </c>
      <c r="C78" t="s">
        <v>1041</v>
      </c>
      <c r="D78" t="s">
        <v>100</v>
      </c>
      <c r="E78" t="s">
        <v>123</v>
      </c>
      <c r="F78" t="s">
        <v>596</v>
      </c>
      <c r="G78" t="s">
        <v>581</v>
      </c>
      <c r="H78" t="s">
        <v>102</v>
      </c>
      <c r="I78" s="77">
        <v>30900</v>
      </c>
      <c r="J78" s="77">
        <v>6190</v>
      </c>
      <c r="K78" s="77">
        <v>0</v>
      </c>
      <c r="L78" s="77">
        <v>1912.71</v>
      </c>
      <c r="M78" s="78">
        <v>4.0000000000000002E-4</v>
      </c>
      <c r="N78" s="78">
        <v>9.1999999999999998E-3</v>
      </c>
      <c r="O78" s="78">
        <v>3.5000000000000001E-3</v>
      </c>
    </row>
    <row r="79" spans="2:15">
      <c r="B79" t="s">
        <v>1042</v>
      </c>
      <c r="C79" t="s">
        <v>1043</v>
      </c>
      <c r="D79" t="s">
        <v>100</v>
      </c>
      <c r="E79" t="s">
        <v>123</v>
      </c>
      <c r="F79" t="s">
        <v>580</v>
      </c>
      <c r="G79" t="s">
        <v>581</v>
      </c>
      <c r="H79" t="s">
        <v>102</v>
      </c>
      <c r="I79" s="77">
        <v>17079.55</v>
      </c>
      <c r="J79" s="77">
        <v>37980</v>
      </c>
      <c r="K79" s="77">
        <v>0</v>
      </c>
      <c r="L79" s="77">
        <v>6486.8130899999996</v>
      </c>
      <c r="M79" s="78">
        <v>1.1000000000000001E-3</v>
      </c>
      <c r="N79" s="78">
        <v>3.1300000000000001E-2</v>
      </c>
      <c r="O79" s="78">
        <v>1.18E-2</v>
      </c>
    </row>
    <row r="80" spans="2:15">
      <c r="B80" t="s">
        <v>1044</v>
      </c>
      <c r="C80" t="s">
        <v>1045</v>
      </c>
      <c r="D80" t="s">
        <v>100</v>
      </c>
      <c r="E80" t="s">
        <v>123</v>
      </c>
      <c r="F80" t="s">
        <v>1046</v>
      </c>
      <c r="G80" t="s">
        <v>356</v>
      </c>
      <c r="H80" t="s">
        <v>102</v>
      </c>
      <c r="I80" s="77">
        <v>2700</v>
      </c>
      <c r="J80" s="77">
        <v>70400</v>
      </c>
      <c r="K80" s="77">
        <v>0</v>
      </c>
      <c r="L80" s="77">
        <v>1900.8</v>
      </c>
      <c r="M80" s="78">
        <v>5.0000000000000001E-4</v>
      </c>
      <c r="N80" s="78">
        <v>9.1999999999999998E-3</v>
      </c>
      <c r="O80" s="78">
        <v>3.5000000000000001E-3</v>
      </c>
    </row>
    <row r="81" spans="2:15">
      <c r="B81" t="s">
        <v>1047</v>
      </c>
      <c r="C81" t="s">
        <v>1048</v>
      </c>
      <c r="D81" t="s">
        <v>100</v>
      </c>
      <c r="E81" t="s">
        <v>123</v>
      </c>
      <c r="F81" t="s">
        <v>1049</v>
      </c>
      <c r="G81" t="s">
        <v>356</v>
      </c>
      <c r="H81" t="s">
        <v>102</v>
      </c>
      <c r="I81" s="77">
        <v>322955</v>
      </c>
      <c r="J81" s="77">
        <v>296.89999999999998</v>
      </c>
      <c r="K81" s="77">
        <v>0</v>
      </c>
      <c r="L81" s="77">
        <v>958.85339499999998</v>
      </c>
      <c r="M81" s="78">
        <v>5.9999999999999995E-4</v>
      </c>
      <c r="N81" s="78">
        <v>4.5999999999999999E-3</v>
      </c>
      <c r="O81" s="78">
        <v>1.6999999999999999E-3</v>
      </c>
    </row>
    <row r="82" spans="2:15">
      <c r="B82" t="s">
        <v>1050</v>
      </c>
      <c r="C82" t="s">
        <v>1051</v>
      </c>
      <c r="D82" t="s">
        <v>100</v>
      </c>
      <c r="E82" t="s">
        <v>123</v>
      </c>
      <c r="F82" t="s">
        <v>1052</v>
      </c>
      <c r="G82" t="s">
        <v>589</v>
      </c>
      <c r="H82" t="s">
        <v>102</v>
      </c>
      <c r="I82" s="77">
        <v>56000</v>
      </c>
      <c r="J82" s="77">
        <v>1680</v>
      </c>
      <c r="K82" s="77">
        <v>0</v>
      </c>
      <c r="L82" s="77">
        <v>940.8</v>
      </c>
      <c r="M82" s="78">
        <v>2.9999999999999997E-4</v>
      </c>
      <c r="N82" s="78">
        <v>4.4999999999999997E-3</v>
      </c>
      <c r="O82" s="78">
        <v>1.6999999999999999E-3</v>
      </c>
    </row>
    <row r="83" spans="2:15">
      <c r="B83" t="s">
        <v>1053</v>
      </c>
      <c r="C83" t="s">
        <v>1054</v>
      </c>
      <c r="D83" t="s">
        <v>100</v>
      </c>
      <c r="E83" t="s">
        <v>123</v>
      </c>
      <c r="F83" t="s">
        <v>1055</v>
      </c>
      <c r="G83" t="s">
        <v>589</v>
      </c>
      <c r="H83" t="s">
        <v>102</v>
      </c>
      <c r="I83" s="77">
        <v>145000</v>
      </c>
      <c r="J83" s="77">
        <v>1535</v>
      </c>
      <c r="K83" s="77">
        <v>0</v>
      </c>
      <c r="L83" s="77">
        <v>2225.75</v>
      </c>
      <c r="M83" s="78">
        <v>6.9999999999999999E-4</v>
      </c>
      <c r="N83" s="78">
        <v>1.0800000000000001E-2</v>
      </c>
      <c r="O83" s="78">
        <v>4.1000000000000003E-3</v>
      </c>
    </row>
    <row r="84" spans="2:15">
      <c r="B84" t="s">
        <v>1056</v>
      </c>
      <c r="C84" t="s">
        <v>1057</v>
      </c>
      <c r="D84" t="s">
        <v>100</v>
      </c>
      <c r="E84" t="s">
        <v>123</v>
      </c>
      <c r="F84" t="s">
        <v>1058</v>
      </c>
      <c r="G84" t="s">
        <v>129</v>
      </c>
      <c r="H84" t="s">
        <v>102</v>
      </c>
      <c r="I84" s="77">
        <v>32100.11</v>
      </c>
      <c r="J84" s="77">
        <v>6600</v>
      </c>
      <c r="K84" s="77">
        <v>0</v>
      </c>
      <c r="L84" s="77">
        <v>2118.6072600000002</v>
      </c>
      <c r="M84" s="78">
        <v>6.9999999999999999E-4</v>
      </c>
      <c r="N84" s="78">
        <v>1.0200000000000001E-2</v>
      </c>
      <c r="O84" s="78">
        <v>3.8999999999999998E-3</v>
      </c>
    </row>
    <row r="85" spans="2:15">
      <c r="B85" t="s">
        <v>1059</v>
      </c>
      <c r="C85" t="s">
        <v>1060</v>
      </c>
      <c r="D85" t="s">
        <v>100</v>
      </c>
      <c r="E85" t="s">
        <v>123</v>
      </c>
      <c r="F85" t="s">
        <v>815</v>
      </c>
      <c r="G85" t="s">
        <v>129</v>
      </c>
      <c r="H85" t="s">
        <v>102</v>
      </c>
      <c r="I85" s="77">
        <v>14086.09</v>
      </c>
      <c r="J85" s="77">
        <v>10830</v>
      </c>
      <c r="K85" s="77">
        <v>0</v>
      </c>
      <c r="L85" s="77">
        <v>1525.523547</v>
      </c>
      <c r="M85" s="78">
        <v>2.0000000000000001E-4</v>
      </c>
      <c r="N85" s="78">
        <v>7.4000000000000003E-3</v>
      </c>
      <c r="O85" s="78">
        <v>2.8E-3</v>
      </c>
    </row>
    <row r="86" spans="2:15">
      <c r="B86" t="s">
        <v>1061</v>
      </c>
      <c r="C86" t="s">
        <v>1062</v>
      </c>
      <c r="D86" t="s">
        <v>100</v>
      </c>
      <c r="E86" t="s">
        <v>123</v>
      </c>
      <c r="F86" t="s">
        <v>616</v>
      </c>
      <c r="G86" t="s">
        <v>132</v>
      </c>
      <c r="H86" t="s">
        <v>102</v>
      </c>
      <c r="I86" s="77">
        <v>32870</v>
      </c>
      <c r="J86" s="77">
        <v>2535</v>
      </c>
      <c r="K86" s="77">
        <v>0</v>
      </c>
      <c r="L86" s="77">
        <v>833.25450000000001</v>
      </c>
      <c r="M86" s="78">
        <v>2.0000000000000001E-4</v>
      </c>
      <c r="N86" s="78">
        <v>4.0000000000000001E-3</v>
      </c>
      <c r="O86" s="78">
        <v>1.5E-3</v>
      </c>
    </row>
    <row r="87" spans="2:15">
      <c r="B87" s="79" t="s">
        <v>1063</v>
      </c>
      <c r="E87" s="16"/>
      <c r="F87" s="16"/>
      <c r="G87" s="16"/>
      <c r="I87" s="81">
        <f>SUM(I88:I134)</f>
        <v>1581422.3499999999</v>
      </c>
      <c r="K87" s="81">
        <v>0</v>
      </c>
      <c r="L87" s="81">
        <v>22476.276118701422</v>
      </c>
      <c r="N87" s="80">
        <v>0.1086</v>
      </c>
      <c r="O87" s="80">
        <v>4.1000000000000002E-2</v>
      </c>
    </row>
    <row r="88" spans="2:15">
      <c r="B88" t="s">
        <v>1064</v>
      </c>
      <c r="C88" t="s">
        <v>1065</v>
      </c>
      <c r="D88" t="s">
        <v>100</v>
      </c>
      <c r="E88" t="s">
        <v>123</v>
      </c>
      <c r="F88" t="s">
        <v>1066</v>
      </c>
      <c r="G88" t="s">
        <v>1067</v>
      </c>
      <c r="H88" t="s">
        <v>102</v>
      </c>
      <c r="I88" s="77">
        <v>28853</v>
      </c>
      <c r="J88" s="77">
        <v>4940</v>
      </c>
      <c r="K88" s="77">
        <v>0</v>
      </c>
      <c r="L88" s="77">
        <v>1425.3381999999999</v>
      </c>
      <c r="M88" s="78">
        <v>1.1999999999999999E-3</v>
      </c>
      <c r="N88" s="78">
        <v>6.8999999999999999E-3</v>
      </c>
      <c r="O88" s="78">
        <v>2.5999999999999999E-3</v>
      </c>
    </row>
    <row r="89" spans="2:15">
      <c r="B89" t="s">
        <v>1068</v>
      </c>
      <c r="C89" t="s">
        <v>1069</v>
      </c>
      <c r="D89" t="s">
        <v>100</v>
      </c>
      <c r="E89" t="s">
        <v>123</v>
      </c>
      <c r="F89" t="s">
        <v>1070</v>
      </c>
      <c r="G89" t="s">
        <v>1067</v>
      </c>
      <c r="H89" t="s">
        <v>102</v>
      </c>
      <c r="I89" s="77">
        <v>64000</v>
      </c>
      <c r="J89" s="77">
        <v>365.4</v>
      </c>
      <c r="K89" s="77">
        <v>0</v>
      </c>
      <c r="L89" s="77">
        <v>233.85599999999999</v>
      </c>
      <c r="M89" s="78">
        <v>8.9999999999999998E-4</v>
      </c>
      <c r="N89" s="78">
        <v>1.1000000000000001E-3</v>
      </c>
      <c r="O89" s="78">
        <v>4.0000000000000002E-4</v>
      </c>
    </row>
    <row r="90" spans="2:15">
      <c r="B90" t="s">
        <v>1071</v>
      </c>
      <c r="C90" t="s">
        <v>1072</v>
      </c>
      <c r="D90" t="s">
        <v>100</v>
      </c>
      <c r="E90" t="s">
        <v>123</v>
      </c>
      <c r="F90" t="s">
        <v>609</v>
      </c>
      <c r="G90" t="s">
        <v>458</v>
      </c>
      <c r="H90" t="s">
        <v>102</v>
      </c>
      <c r="I90" s="77">
        <v>17800</v>
      </c>
      <c r="J90" s="77">
        <v>6298</v>
      </c>
      <c r="K90" s="77">
        <v>0</v>
      </c>
      <c r="L90" s="77">
        <v>1121.0440000000001</v>
      </c>
      <c r="M90" s="78">
        <v>1.1000000000000001E-3</v>
      </c>
      <c r="N90" s="78">
        <v>5.4000000000000003E-3</v>
      </c>
      <c r="O90" s="78">
        <v>2E-3</v>
      </c>
    </row>
    <row r="91" spans="2:15">
      <c r="B91" t="s">
        <v>1073</v>
      </c>
      <c r="C91" t="s">
        <v>1074</v>
      </c>
      <c r="D91" t="s">
        <v>100</v>
      </c>
      <c r="E91" t="s">
        <v>123</v>
      </c>
      <c r="F91" t="s">
        <v>767</v>
      </c>
      <c r="G91" t="s">
        <v>505</v>
      </c>
      <c r="H91" t="s">
        <v>102</v>
      </c>
      <c r="I91" s="77">
        <v>11600</v>
      </c>
      <c r="J91" s="77">
        <v>2424</v>
      </c>
      <c r="K91" s="77">
        <v>0</v>
      </c>
      <c r="L91" s="77">
        <v>281.18400000000003</v>
      </c>
      <c r="M91" s="78">
        <v>2.9999999999999997E-4</v>
      </c>
      <c r="N91" s="78">
        <v>1.4E-3</v>
      </c>
      <c r="O91" s="78">
        <v>5.0000000000000001E-4</v>
      </c>
    </row>
    <row r="92" spans="2:15">
      <c r="B92" t="s">
        <v>1075</v>
      </c>
      <c r="C92" t="s">
        <v>1076</v>
      </c>
      <c r="D92" t="s">
        <v>100</v>
      </c>
      <c r="E92" t="s">
        <v>123</v>
      </c>
      <c r="F92" t="s">
        <v>1077</v>
      </c>
      <c r="G92" t="s">
        <v>505</v>
      </c>
      <c r="H92" t="s">
        <v>102</v>
      </c>
      <c r="I92" s="77">
        <v>8680.93</v>
      </c>
      <c r="J92" s="77">
        <v>749.6</v>
      </c>
      <c r="K92" s="77">
        <v>0</v>
      </c>
      <c r="L92" s="77">
        <v>65.072251280000003</v>
      </c>
      <c r="M92" s="78">
        <v>1E-4</v>
      </c>
      <c r="N92" s="78">
        <v>2.9999999999999997E-4</v>
      </c>
      <c r="O92" s="78">
        <v>1E-4</v>
      </c>
    </row>
    <row r="93" spans="2:15">
      <c r="B93" t="s">
        <v>1078</v>
      </c>
      <c r="C93" t="s">
        <v>1079</v>
      </c>
      <c r="D93" t="s">
        <v>100</v>
      </c>
      <c r="E93" t="s">
        <v>123</v>
      </c>
      <c r="F93" t="s">
        <v>1080</v>
      </c>
      <c r="G93" t="s">
        <v>505</v>
      </c>
      <c r="H93" t="s">
        <v>102</v>
      </c>
      <c r="I93" s="77">
        <v>64000</v>
      </c>
      <c r="J93" s="77">
        <v>459.1</v>
      </c>
      <c r="K93" s="77">
        <v>0</v>
      </c>
      <c r="L93" s="77">
        <v>293.82400000000001</v>
      </c>
      <c r="M93" s="78">
        <v>4.0000000000000002E-4</v>
      </c>
      <c r="N93" s="78">
        <v>1.4E-3</v>
      </c>
      <c r="O93" s="78">
        <v>5.0000000000000001E-4</v>
      </c>
    </row>
    <row r="94" spans="2:15">
      <c r="B94" t="s">
        <v>1081</v>
      </c>
      <c r="C94" t="s">
        <v>1082</v>
      </c>
      <c r="D94" t="s">
        <v>100</v>
      </c>
      <c r="E94" t="s">
        <v>123</v>
      </c>
      <c r="F94" t="s">
        <v>1083</v>
      </c>
      <c r="G94" t="s">
        <v>505</v>
      </c>
      <c r="H94" t="s">
        <v>102</v>
      </c>
      <c r="I94" s="77">
        <v>9500</v>
      </c>
      <c r="J94" s="77">
        <v>3474</v>
      </c>
      <c r="K94" s="77">
        <v>0</v>
      </c>
      <c r="L94" s="77">
        <v>330.03</v>
      </c>
      <c r="M94" s="78">
        <v>6.9999999999999999E-4</v>
      </c>
      <c r="N94" s="78">
        <v>1.6000000000000001E-3</v>
      </c>
      <c r="O94" s="78">
        <v>5.9999999999999995E-4</v>
      </c>
    </row>
    <row r="95" spans="2:15">
      <c r="B95" t="s">
        <v>1084</v>
      </c>
      <c r="C95" t="s">
        <v>1085</v>
      </c>
      <c r="D95" t="s">
        <v>100</v>
      </c>
      <c r="E95" t="s">
        <v>123</v>
      </c>
      <c r="F95" t="s">
        <v>1086</v>
      </c>
      <c r="G95" t="s">
        <v>432</v>
      </c>
      <c r="H95" t="s">
        <v>102</v>
      </c>
      <c r="I95" s="77">
        <v>8000</v>
      </c>
      <c r="J95" s="77">
        <v>984.6</v>
      </c>
      <c r="K95" s="77">
        <v>0</v>
      </c>
      <c r="L95" s="77">
        <v>78.768000000000001</v>
      </c>
      <c r="M95" s="78">
        <v>2.0000000000000001E-4</v>
      </c>
      <c r="N95" s="78">
        <v>4.0000000000000002E-4</v>
      </c>
      <c r="O95" s="78">
        <v>1E-4</v>
      </c>
    </row>
    <row r="96" spans="2:15">
      <c r="B96" t="s">
        <v>1087</v>
      </c>
      <c r="C96" t="s">
        <v>1088</v>
      </c>
      <c r="D96" t="s">
        <v>100</v>
      </c>
      <c r="E96" t="s">
        <v>123</v>
      </c>
      <c r="F96" t="s">
        <v>1089</v>
      </c>
      <c r="G96" t="s">
        <v>547</v>
      </c>
      <c r="H96" t="s">
        <v>102</v>
      </c>
      <c r="I96" s="77">
        <v>8610</v>
      </c>
      <c r="J96" s="77">
        <v>2140</v>
      </c>
      <c r="K96" s="77">
        <v>0</v>
      </c>
      <c r="L96" s="77">
        <v>184.25399999999999</v>
      </c>
      <c r="M96" s="78">
        <v>5.0000000000000001E-4</v>
      </c>
      <c r="N96" s="78">
        <v>8.9999999999999998E-4</v>
      </c>
      <c r="O96" s="78">
        <v>2.9999999999999997E-4</v>
      </c>
    </row>
    <row r="97" spans="2:15">
      <c r="B97" t="s">
        <v>1090</v>
      </c>
      <c r="C97" t="s">
        <v>1091</v>
      </c>
      <c r="D97" t="s">
        <v>100</v>
      </c>
      <c r="E97" t="s">
        <v>123</v>
      </c>
      <c r="F97" t="s">
        <v>710</v>
      </c>
      <c r="G97" t="s">
        <v>508</v>
      </c>
      <c r="H97" t="s">
        <v>102</v>
      </c>
      <c r="I97" s="77">
        <v>137000</v>
      </c>
      <c r="J97" s="77">
        <v>675</v>
      </c>
      <c r="K97" s="77">
        <v>0</v>
      </c>
      <c r="L97" s="77">
        <v>924.75</v>
      </c>
      <c r="M97" s="78">
        <v>5.0000000000000001E-4</v>
      </c>
      <c r="N97" s="78">
        <v>4.4999999999999997E-3</v>
      </c>
      <c r="O97" s="78">
        <v>1.6999999999999999E-3</v>
      </c>
    </row>
    <row r="98" spans="2:15">
      <c r="B98" t="s">
        <v>1092</v>
      </c>
      <c r="C98">
        <v>11025320</v>
      </c>
      <c r="D98" t="s">
        <v>100</v>
      </c>
      <c r="E98" t="s">
        <v>123</v>
      </c>
      <c r="F98" t="s">
        <v>507</v>
      </c>
      <c r="G98" t="s">
        <v>508</v>
      </c>
      <c r="H98" t="s">
        <v>102</v>
      </c>
      <c r="I98" s="77">
        <v>4000</v>
      </c>
      <c r="J98" s="77">
        <f>L98*1000/I98*100</f>
        <v>5615.8469945355246</v>
      </c>
      <c r="K98" s="77">
        <v>0</v>
      </c>
      <c r="L98" s="77">
        <f>224633.879781421/1000</f>
        <v>224.633879781421</v>
      </c>
      <c r="M98" s="78">
        <v>6.9999999999999999E-4</v>
      </c>
      <c r="N98" s="78">
        <f>L98/$L$11</f>
        <v>1.0855714899731302E-3</v>
      </c>
      <c r="O98" s="78">
        <f>L98/'סכום נכסי הקרן'!$C$42</f>
        <v>4.0709659312004203E-4</v>
      </c>
    </row>
    <row r="99" spans="2:15">
      <c r="B99" t="s">
        <v>1092</v>
      </c>
      <c r="C99">
        <v>11025321</v>
      </c>
      <c r="D99" t="s">
        <v>100</v>
      </c>
      <c r="E99" t="s">
        <v>123</v>
      </c>
      <c r="F99" t="s">
        <v>507</v>
      </c>
      <c r="G99" t="s">
        <v>508</v>
      </c>
      <c r="H99" t="s">
        <v>102</v>
      </c>
      <c r="I99" s="77">
        <v>9000</v>
      </c>
      <c r="J99" s="77">
        <f>L99*1000/I99*100</f>
        <v>5742</v>
      </c>
      <c r="K99" s="77">
        <v>0</v>
      </c>
      <c r="L99" s="77">
        <f>516780/1000</f>
        <v>516.78</v>
      </c>
      <c r="M99" s="78">
        <v>0</v>
      </c>
      <c r="N99" s="78">
        <f>L99/$L$11</f>
        <v>2.4974043769986718E-3</v>
      </c>
      <c r="O99" s="78">
        <f>L99/'סכום נכסי הקרן'!$C$42</f>
        <v>9.365433994074448E-4</v>
      </c>
    </row>
    <row r="100" spans="2:15">
      <c r="B100" t="s">
        <v>1093</v>
      </c>
      <c r="C100" t="s">
        <v>1094</v>
      </c>
      <c r="D100" t="s">
        <v>100</v>
      </c>
      <c r="E100" t="s">
        <v>123</v>
      </c>
      <c r="F100" t="s">
        <v>1095</v>
      </c>
      <c r="G100" t="s">
        <v>508</v>
      </c>
      <c r="H100" t="s">
        <v>102</v>
      </c>
      <c r="I100" s="77">
        <v>18300</v>
      </c>
      <c r="J100" s="77">
        <v>4140</v>
      </c>
      <c r="K100" s="77">
        <v>0</v>
      </c>
      <c r="L100" s="77">
        <v>757.62</v>
      </c>
      <c r="M100" s="78">
        <v>8.9999999999999998E-4</v>
      </c>
      <c r="N100" s="78">
        <v>3.7000000000000002E-3</v>
      </c>
      <c r="O100" s="78">
        <v>1.4E-3</v>
      </c>
    </row>
    <row r="101" spans="2:15">
      <c r="B101" t="s">
        <v>1096</v>
      </c>
      <c r="C101" t="s">
        <v>1097</v>
      </c>
      <c r="D101" t="s">
        <v>100</v>
      </c>
      <c r="E101" t="s">
        <v>123</v>
      </c>
      <c r="F101" t="s">
        <v>1098</v>
      </c>
      <c r="G101" t="s">
        <v>551</v>
      </c>
      <c r="H101" t="s">
        <v>102</v>
      </c>
      <c r="I101" s="77">
        <v>324700</v>
      </c>
      <c r="J101" s="77">
        <v>657.9</v>
      </c>
      <c r="K101" s="77">
        <v>0</v>
      </c>
      <c r="L101" s="77">
        <v>2136.2013000000002</v>
      </c>
      <c r="M101" s="78">
        <v>1.4E-3</v>
      </c>
      <c r="N101" s="78">
        <v>1.03E-2</v>
      </c>
      <c r="O101" s="78">
        <v>3.8999999999999998E-3</v>
      </c>
    </row>
    <row r="102" spans="2:15">
      <c r="B102" t="s">
        <v>1099</v>
      </c>
      <c r="C102" t="s">
        <v>1100</v>
      </c>
      <c r="D102" t="s">
        <v>100</v>
      </c>
      <c r="E102" t="s">
        <v>123</v>
      </c>
      <c r="F102" t="s">
        <v>1101</v>
      </c>
      <c r="G102" t="s">
        <v>551</v>
      </c>
      <c r="H102" t="s">
        <v>102</v>
      </c>
      <c r="I102" s="77">
        <v>18240</v>
      </c>
      <c r="J102" s="77">
        <v>11410</v>
      </c>
      <c r="K102" s="77">
        <v>0</v>
      </c>
      <c r="L102" s="77">
        <v>2081.1840000000002</v>
      </c>
      <c r="M102" s="78">
        <v>1.6999999999999999E-3</v>
      </c>
      <c r="N102" s="78">
        <v>1.01E-2</v>
      </c>
      <c r="O102" s="78">
        <v>3.8E-3</v>
      </c>
    </row>
    <row r="103" spans="2:15">
      <c r="B103" t="s">
        <v>1102</v>
      </c>
      <c r="C103" t="s">
        <v>1103</v>
      </c>
      <c r="D103" t="s">
        <v>100</v>
      </c>
      <c r="E103" t="s">
        <v>123</v>
      </c>
      <c r="F103" t="s">
        <v>1104</v>
      </c>
      <c r="G103" t="s">
        <v>551</v>
      </c>
      <c r="H103" t="s">
        <v>102</v>
      </c>
      <c r="I103" s="77">
        <v>16755</v>
      </c>
      <c r="J103" s="77">
        <v>3383</v>
      </c>
      <c r="K103" s="77">
        <v>0</v>
      </c>
      <c r="L103" s="77">
        <v>566.82164999999998</v>
      </c>
      <c r="M103" s="78">
        <v>1E-3</v>
      </c>
      <c r="N103" s="78">
        <v>2.7000000000000001E-3</v>
      </c>
      <c r="O103" s="78">
        <v>1E-3</v>
      </c>
    </row>
    <row r="104" spans="2:15">
      <c r="B104" t="s">
        <v>1105</v>
      </c>
      <c r="C104" t="s">
        <v>1106</v>
      </c>
      <c r="D104" t="s">
        <v>100</v>
      </c>
      <c r="E104" t="s">
        <v>123</v>
      </c>
      <c r="F104" t="s">
        <v>1107</v>
      </c>
      <c r="G104" t="s">
        <v>1108</v>
      </c>
      <c r="H104" t="s">
        <v>102</v>
      </c>
      <c r="I104" s="77">
        <v>70397.91</v>
      </c>
      <c r="J104" s="77">
        <v>94</v>
      </c>
      <c r="K104" s="77">
        <v>0</v>
      </c>
      <c r="L104" s="77">
        <v>66.174035399999994</v>
      </c>
      <c r="M104" s="78">
        <v>5.0000000000000001E-4</v>
      </c>
      <c r="N104" s="78">
        <v>2.9999999999999997E-4</v>
      </c>
      <c r="O104" s="78">
        <v>1E-4</v>
      </c>
    </row>
    <row r="105" spans="2:15">
      <c r="B105" t="s">
        <v>1109</v>
      </c>
      <c r="C105" t="s">
        <v>1110</v>
      </c>
      <c r="D105" t="s">
        <v>100</v>
      </c>
      <c r="E105" t="s">
        <v>123</v>
      </c>
      <c r="F105" t="s">
        <v>1111</v>
      </c>
      <c r="G105" t="s">
        <v>402</v>
      </c>
      <c r="H105" t="s">
        <v>102</v>
      </c>
      <c r="I105" s="77">
        <v>22140</v>
      </c>
      <c r="J105" s="77">
        <v>2239</v>
      </c>
      <c r="K105" s="77">
        <v>0</v>
      </c>
      <c r="L105" s="77">
        <v>495.71460000000002</v>
      </c>
      <c r="M105" s="78">
        <v>1.5E-3</v>
      </c>
      <c r="N105" s="78">
        <v>2.3999999999999998E-3</v>
      </c>
      <c r="O105" s="78">
        <v>8.9999999999999998E-4</v>
      </c>
    </row>
    <row r="106" spans="2:15">
      <c r="B106" t="s">
        <v>1112</v>
      </c>
      <c r="C106" t="s">
        <v>1113</v>
      </c>
      <c r="D106" t="s">
        <v>100</v>
      </c>
      <c r="E106" t="s">
        <v>123</v>
      </c>
      <c r="F106" t="s">
        <v>1114</v>
      </c>
      <c r="G106" t="s">
        <v>402</v>
      </c>
      <c r="H106" t="s">
        <v>102</v>
      </c>
      <c r="I106" s="77">
        <v>10710</v>
      </c>
      <c r="J106" s="77">
        <v>2937</v>
      </c>
      <c r="K106" s="77">
        <v>0</v>
      </c>
      <c r="L106" s="77">
        <v>314.55270000000002</v>
      </c>
      <c r="M106" s="78">
        <v>4.0000000000000002E-4</v>
      </c>
      <c r="N106" s="78">
        <v>1.5E-3</v>
      </c>
      <c r="O106" s="78">
        <v>5.9999999999999995E-4</v>
      </c>
    </row>
    <row r="107" spans="2:15">
      <c r="B107" t="s">
        <v>1115</v>
      </c>
      <c r="C107" t="s">
        <v>1116</v>
      </c>
      <c r="D107" t="s">
        <v>100</v>
      </c>
      <c r="E107" t="s">
        <v>123</v>
      </c>
      <c r="F107" t="s">
        <v>791</v>
      </c>
      <c r="G107" t="s">
        <v>402</v>
      </c>
      <c r="H107" t="s">
        <v>102</v>
      </c>
      <c r="I107" s="77">
        <v>88600</v>
      </c>
      <c r="J107" s="77">
        <v>651.6</v>
      </c>
      <c r="K107" s="77">
        <v>0</v>
      </c>
      <c r="L107" s="77">
        <v>577.31759999999997</v>
      </c>
      <c r="M107" s="78">
        <v>1E-3</v>
      </c>
      <c r="N107" s="78">
        <v>2.8E-3</v>
      </c>
      <c r="O107" s="78">
        <v>1.1000000000000001E-3</v>
      </c>
    </row>
    <row r="108" spans="2:15">
      <c r="B108" t="s">
        <v>1117</v>
      </c>
      <c r="C108" t="s">
        <v>1118</v>
      </c>
      <c r="D108" t="s">
        <v>100</v>
      </c>
      <c r="E108" t="s">
        <v>123</v>
      </c>
      <c r="F108" t="s">
        <v>1119</v>
      </c>
      <c r="G108" t="s">
        <v>402</v>
      </c>
      <c r="H108" t="s">
        <v>102</v>
      </c>
      <c r="I108" s="77">
        <v>14400</v>
      </c>
      <c r="J108" s="77">
        <v>2007</v>
      </c>
      <c r="K108" s="77">
        <v>0</v>
      </c>
      <c r="L108" s="77">
        <v>289.00799999999998</v>
      </c>
      <c r="M108" s="78">
        <v>8.0000000000000004E-4</v>
      </c>
      <c r="N108" s="78">
        <v>1.4E-3</v>
      </c>
      <c r="O108" s="78">
        <v>5.0000000000000001E-4</v>
      </c>
    </row>
    <row r="109" spans="2:15">
      <c r="B109" t="s">
        <v>1120</v>
      </c>
      <c r="C109" t="s">
        <v>1121</v>
      </c>
      <c r="D109" t="s">
        <v>100</v>
      </c>
      <c r="E109" t="s">
        <v>123</v>
      </c>
      <c r="F109" t="s">
        <v>1122</v>
      </c>
      <c r="G109" t="s">
        <v>573</v>
      </c>
      <c r="H109" t="s">
        <v>102</v>
      </c>
      <c r="I109" s="77">
        <v>3150</v>
      </c>
      <c r="J109" s="77">
        <v>11830</v>
      </c>
      <c r="K109" s="77">
        <v>0</v>
      </c>
      <c r="L109" s="77">
        <v>372.64499999999998</v>
      </c>
      <c r="M109" s="78">
        <v>2.0000000000000001E-4</v>
      </c>
      <c r="N109" s="78">
        <v>1.8E-3</v>
      </c>
      <c r="O109" s="78">
        <v>6.9999999999999999E-4</v>
      </c>
    </row>
    <row r="110" spans="2:15">
      <c r="B110" t="s">
        <v>1123</v>
      </c>
      <c r="C110" t="s">
        <v>1124</v>
      </c>
      <c r="D110" t="s">
        <v>100</v>
      </c>
      <c r="E110" t="s">
        <v>123</v>
      </c>
      <c r="F110" t="s">
        <v>1125</v>
      </c>
      <c r="G110" t="s">
        <v>543</v>
      </c>
      <c r="H110" t="s">
        <v>102</v>
      </c>
      <c r="I110" s="77">
        <v>8800</v>
      </c>
      <c r="J110" s="77">
        <v>1948</v>
      </c>
      <c r="K110" s="77">
        <v>0</v>
      </c>
      <c r="L110" s="77">
        <v>171.42400000000001</v>
      </c>
      <c r="M110" s="78">
        <v>5.9999999999999995E-4</v>
      </c>
      <c r="N110" s="78">
        <v>8.0000000000000004E-4</v>
      </c>
      <c r="O110" s="78">
        <v>2.9999999999999997E-4</v>
      </c>
    </row>
    <row r="111" spans="2:15">
      <c r="B111" t="s">
        <v>1126</v>
      </c>
      <c r="C111" t="s">
        <v>1127</v>
      </c>
      <c r="D111" t="s">
        <v>100</v>
      </c>
      <c r="E111" t="s">
        <v>123</v>
      </c>
      <c r="F111" t="s">
        <v>1128</v>
      </c>
      <c r="G111" t="s">
        <v>543</v>
      </c>
      <c r="H111" t="s">
        <v>102</v>
      </c>
      <c r="I111" s="77">
        <v>22433</v>
      </c>
      <c r="J111" s="77">
        <v>4004</v>
      </c>
      <c r="K111" s="77">
        <v>0</v>
      </c>
      <c r="L111" s="77">
        <v>898.21731999999997</v>
      </c>
      <c r="M111" s="78">
        <v>2.2000000000000001E-3</v>
      </c>
      <c r="N111" s="78">
        <v>4.3E-3</v>
      </c>
      <c r="O111" s="78">
        <v>1.6000000000000001E-3</v>
      </c>
    </row>
    <row r="112" spans="2:15">
      <c r="B112" t="s">
        <v>1129</v>
      </c>
      <c r="C112" t="s">
        <v>1130</v>
      </c>
      <c r="D112" t="s">
        <v>100</v>
      </c>
      <c r="E112" t="s">
        <v>123</v>
      </c>
      <c r="F112" t="s">
        <v>1131</v>
      </c>
      <c r="G112" t="s">
        <v>543</v>
      </c>
      <c r="H112" t="s">
        <v>102</v>
      </c>
      <c r="I112" s="77">
        <v>1515</v>
      </c>
      <c r="J112" s="77">
        <v>18140</v>
      </c>
      <c r="K112" s="77">
        <v>0</v>
      </c>
      <c r="L112" s="77">
        <v>274.82100000000003</v>
      </c>
      <c r="M112" s="78">
        <v>5.0000000000000001E-4</v>
      </c>
      <c r="N112" s="78">
        <v>1.2999999999999999E-3</v>
      </c>
      <c r="O112" s="78">
        <v>5.0000000000000001E-4</v>
      </c>
    </row>
    <row r="113" spans="2:15">
      <c r="B113" t="s">
        <v>1132</v>
      </c>
      <c r="C113" t="s">
        <v>1133</v>
      </c>
      <c r="D113" t="s">
        <v>100</v>
      </c>
      <c r="E113" t="s">
        <v>123</v>
      </c>
      <c r="F113" t="s">
        <v>1134</v>
      </c>
      <c r="G113" t="s">
        <v>543</v>
      </c>
      <c r="H113" t="s">
        <v>102</v>
      </c>
      <c r="I113" s="77">
        <v>830</v>
      </c>
      <c r="J113" s="77">
        <v>18080</v>
      </c>
      <c r="K113" s="77">
        <v>0</v>
      </c>
      <c r="L113" s="77">
        <v>150.06399999999999</v>
      </c>
      <c r="M113" s="78">
        <v>2.0000000000000001E-4</v>
      </c>
      <c r="N113" s="78">
        <v>6.9999999999999999E-4</v>
      </c>
      <c r="O113" s="78">
        <v>2.9999999999999997E-4</v>
      </c>
    </row>
    <row r="114" spans="2:15">
      <c r="B114" t="s">
        <v>1135</v>
      </c>
      <c r="C114" t="s">
        <v>1136</v>
      </c>
      <c r="D114" t="s">
        <v>100</v>
      </c>
      <c r="E114" t="s">
        <v>123</v>
      </c>
      <c r="F114" t="s">
        <v>1137</v>
      </c>
      <c r="G114" t="s">
        <v>543</v>
      </c>
      <c r="H114" t="s">
        <v>102</v>
      </c>
      <c r="I114" s="77">
        <v>10770</v>
      </c>
      <c r="J114" s="77">
        <v>2635</v>
      </c>
      <c r="K114" s="77">
        <v>0</v>
      </c>
      <c r="L114" s="77">
        <v>283.78949999999998</v>
      </c>
      <c r="M114" s="78">
        <v>1E-4</v>
      </c>
      <c r="N114" s="78">
        <v>1.4E-3</v>
      </c>
      <c r="O114" s="78">
        <v>5.0000000000000001E-4</v>
      </c>
    </row>
    <row r="115" spans="2:15">
      <c r="B115" t="s">
        <v>1138</v>
      </c>
      <c r="C115" t="s">
        <v>1139</v>
      </c>
      <c r="D115" t="s">
        <v>100</v>
      </c>
      <c r="E115" t="s">
        <v>123</v>
      </c>
      <c r="F115" t="s">
        <v>1140</v>
      </c>
      <c r="G115" t="s">
        <v>1141</v>
      </c>
      <c r="H115" t="s">
        <v>102</v>
      </c>
      <c r="I115" s="77">
        <v>7101</v>
      </c>
      <c r="J115" s="77">
        <v>2900</v>
      </c>
      <c r="K115" s="77">
        <v>0</v>
      </c>
      <c r="L115" s="77">
        <v>205.929</v>
      </c>
      <c r="M115" s="78">
        <v>2.0000000000000001E-4</v>
      </c>
      <c r="N115" s="78">
        <v>1E-3</v>
      </c>
      <c r="O115" s="78">
        <v>4.0000000000000002E-4</v>
      </c>
    </row>
    <row r="116" spans="2:15">
      <c r="B116" t="s">
        <v>1142</v>
      </c>
      <c r="C116" t="s">
        <v>1143</v>
      </c>
      <c r="D116" t="s">
        <v>100</v>
      </c>
      <c r="E116" t="s">
        <v>123</v>
      </c>
      <c r="F116" t="s">
        <v>1144</v>
      </c>
      <c r="G116" t="s">
        <v>1141</v>
      </c>
      <c r="H116" t="s">
        <v>102</v>
      </c>
      <c r="I116" s="77">
        <v>18360</v>
      </c>
      <c r="J116" s="77">
        <v>1397</v>
      </c>
      <c r="K116" s="77">
        <v>0</v>
      </c>
      <c r="L116" s="77">
        <v>256.48919999999998</v>
      </c>
      <c r="M116" s="78">
        <v>4.0000000000000002E-4</v>
      </c>
      <c r="N116" s="78">
        <v>1.1999999999999999E-3</v>
      </c>
      <c r="O116" s="78">
        <v>5.0000000000000001E-4</v>
      </c>
    </row>
    <row r="117" spans="2:15">
      <c r="B117" t="s">
        <v>1145</v>
      </c>
      <c r="C117" t="s">
        <v>1146</v>
      </c>
      <c r="D117" t="s">
        <v>100</v>
      </c>
      <c r="E117" t="s">
        <v>123</v>
      </c>
      <c r="F117" t="s">
        <v>1147</v>
      </c>
      <c r="G117" t="s">
        <v>703</v>
      </c>
      <c r="H117" t="s">
        <v>102</v>
      </c>
      <c r="I117" s="77">
        <v>3400</v>
      </c>
      <c r="J117" s="77">
        <v>10050</v>
      </c>
      <c r="K117" s="77">
        <v>0</v>
      </c>
      <c r="L117" s="77">
        <v>341.7</v>
      </c>
      <c r="M117" s="78">
        <v>1E-4</v>
      </c>
      <c r="N117" s="78">
        <v>1.6999999999999999E-3</v>
      </c>
      <c r="O117" s="78">
        <v>5.9999999999999995E-4</v>
      </c>
    </row>
    <row r="118" spans="2:15">
      <c r="B118" t="s">
        <v>1148</v>
      </c>
      <c r="C118" t="s">
        <v>1149</v>
      </c>
      <c r="D118" t="s">
        <v>100</v>
      </c>
      <c r="E118" t="s">
        <v>123</v>
      </c>
      <c r="F118" t="s">
        <v>1150</v>
      </c>
      <c r="G118" t="s">
        <v>419</v>
      </c>
      <c r="H118" t="s">
        <v>102</v>
      </c>
      <c r="I118" s="77">
        <v>560.47</v>
      </c>
      <c r="J118" s="77">
        <v>44430</v>
      </c>
      <c r="K118" s="77">
        <v>0</v>
      </c>
      <c r="L118" s="77">
        <v>249.01682099999999</v>
      </c>
      <c r="M118" s="78">
        <v>5.0000000000000001E-4</v>
      </c>
      <c r="N118" s="78">
        <v>1.1999999999999999E-3</v>
      </c>
      <c r="O118" s="78">
        <v>5.0000000000000001E-4</v>
      </c>
    </row>
    <row r="119" spans="2:15">
      <c r="B119" t="s">
        <v>1151</v>
      </c>
      <c r="C119" t="s">
        <v>1152</v>
      </c>
      <c r="D119" t="s">
        <v>100</v>
      </c>
      <c r="E119" t="s">
        <v>123</v>
      </c>
      <c r="F119" t="s">
        <v>1153</v>
      </c>
      <c r="G119" t="s">
        <v>1003</v>
      </c>
      <c r="H119" t="s">
        <v>102</v>
      </c>
      <c r="I119" s="77">
        <v>3500.84</v>
      </c>
      <c r="J119" s="77">
        <v>6816</v>
      </c>
      <c r="K119" s="77">
        <v>0</v>
      </c>
      <c r="L119" s="77">
        <v>238.61725440000001</v>
      </c>
      <c r="M119" s="78">
        <v>4.0000000000000002E-4</v>
      </c>
      <c r="N119" s="78">
        <v>1.1999999999999999E-3</v>
      </c>
      <c r="O119" s="78">
        <v>4.0000000000000002E-4</v>
      </c>
    </row>
    <row r="120" spans="2:15">
      <c r="B120" t="s">
        <v>1154</v>
      </c>
      <c r="C120" t="s">
        <v>1155</v>
      </c>
      <c r="D120" t="s">
        <v>100</v>
      </c>
      <c r="E120" t="s">
        <v>123</v>
      </c>
      <c r="F120" t="s">
        <v>1156</v>
      </c>
      <c r="G120" t="s">
        <v>1003</v>
      </c>
      <c r="H120" t="s">
        <v>102</v>
      </c>
      <c r="I120" s="77">
        <v>3749</v>
      </c>
      <c r="J120" s="77">
        <v>31020</v>
      </c>
      <c r="K120" s="77">
        <v>0</v>
      </c>
      <c r="L120" s="77">
        <v>1162.9398000000001</v>
      </c>
      <c r="M120" s="78">
        <v>1.2999999999999999E-3</v>
      </c>
      <c r="N120" s="78">
        <v>5.5999999999999999E-3</v>
      </c>
      <c r="O120" s="78">
        <v>2.0999999999999999E-3</v>
      </c>
    </row>
    <row r="121" spans="2:15">
      <c r="B121" t="s">
        <v>1157</v>
      </c>
      <c r="C121" t="s">
        <v>1158</v>
      </c>
      <c r="D121" t="s">
        <v>100</v>
      </c>
      <c r="E121" t="s">
        <v>123</v>
      </c>
      <c r="F121" t="s">
        <v>470</v>
      </c>
      <c r="G121" t="s">
        <v>412</v>
      </c>
      <c r="H121" t="s">
        <v>102</v>
      </c>
      <c r="I121" s="77">
        <v>38800</v>
      </c>
      <c r="J121" s="77">
        <v>811.5</v>
      </c>
      <c r="K121" s="77">
        <v>0</v>
      </c>
      <c r="L121" s="77">
        <v>314.86200000000002</v>
      </c>
      <c r="M121" s="78">
        <v>2.0000000000000001E-4</v>
      </c>
      <c r="N121" s="78">
        <v>1.5E-3</v>
      </c>
      <c r="O121" s="78">
        <v>5.9999999999999995E-4</v>
      </c>
    </row>
    <row r="122" spans="2:15">
      <c r="B122" t="s">
        <v>1159</v>
      </c>
      <c r="C122" t="s">
        <v>1160</v>
      </c>
      <c r="D122" t="s">
        <v>100</v>
      </c>
      <c r="E122" t="s">
        <v>123</v>
      </c>
      <c r="F122" t="s">
        <v>1161</v>
      </c>
      <c r="G122" t="s">
        <v>412</v>
      </c>
      <c r="H122" t="s">
        <v>102</v>
      </c>
      <c r="I122" s="77">
        <v>4010.15</v>
      </c>
      <c r="J122" s="77">
        <v>8917</v>
      </c>
      <c r="K122" s="77">
        <v>0</v>
      </c>
      <c r="L122" s="77">
        <v>357.58507550000002</v>
      </c>
      <c r="M122" s="78">
        <v>5.0000000000000001E-4</v>
      </c>
      <c r="N122" s="78">
        <v>1.6999999999999999E-3</v>
      </c>
      <c r="O122" s="78">
        <v>6.9999999999999999E-4</v>
      </c>
    </row>
    <row r="123" spans="2:15">
      <c r="B123" t="s">
        <v>1162</v>
      </c>
      <c r="C123" t="s">
        <v>1163</v>
      </c>
      <c r="D123" t="s">
        <v>100</v>
      </c>
      <c r="E123" t="s">
        <v>123</v>
      </c>
      <c r="F123" t="s">
        <v>350</v>
      </c>
      <c r="G123" t="s">
        <v>351</v>
      </c>
      <c r="H123" t="s">
        <v>102</v>
      </c>
      <c r="I123" s="77">
        <v>3260.3</v>
      </c>
      <c r="J123" s="77">
        <v>18180</v>
      </c>
      <c r="K123" s="77">
        <v>0</v>
      </c>
      <c r="L123" s="77">
        <v>592.72253999999998</v>
      </c>
      <c r="M123" s="78">
        <v>1E-4</v>
      </c>
      <c r="N123" s="78">
        <v>2.8999999999999998E-3</v>
      </c>
      <c r="O123" s="78">
        <v>1.1000000000000001E-3</v>
      </c>
    </row>
    <row r="124" spans="2:15">
      <c r="B124" t="s">
        <v>1164</v>
      </c>
      <c r="C124" t="s">
        <v>1165</v>
      </c>
      <c r="D124" t="s">
        <v>100</v>
      </c>
      <c r="E124" t="s">
        <v>123</v>
      </c>
      <c r="F124" t="s">
        <v>1166</v>
      </c>
      <c r="G124" t="s">
        <v>1167</v>
      </c>
      <c r="H124" t="s">
        <v>102</v>
      </c>
      <c r="I124" s="77">
        <v>236000</v>
      </c>
      <c r="J124" s="77">
        <v>267.60000000000002</v>
      </c>
      <c r="K124" s="77">
        <v>0</v>
      </c>
      <c r="L124" s="77">
        <v>631.53599999999994</v>
      </c>
      <c r="M124" s="78">
        <v>8.0000000000000004E-4</v>
      </c>
      <c r="N124" s="78">
        <v>3.0999999999999999E-3</v>
      </c>
      <c r="O124" s="78">
        <v>1.1999999999999999E-3</v>
      </c>
    </row>
    <row r="125" spans="2:15">
      <c r="B125" t="s">
        <v>1168</v>
      </c>
      <c r="C125" t="s">
        <v>1169</v>
      </c>
      <c r="D125" t="s">
        <v>100</v>
      </c>
      <c r="E125" t="s">
        <v>123</v>
      </c>
      <c r="F125" t="s">
        <v>1170</v>
      </c>
      <c r="G125" t="s">
        <v>1167</v>
      </c>
      <c r="H125" t="s">
        <v>102</v>
      </c>
      <c r="I125" s="77">
        <v>3650</v>
      </c>
      <c r="J125" s="77">
        <v>2191</v>
      </c>
      <c r="K125" s="77">
        <v>0</v>
      </c>
      <c r="L125" s="77">
        <v>79.971500000000006</v>
      </c>
      <c r="M125" s="78">
        <v>4.0000000000000002E-4</v>
      </c>
      <c r="N125" s="78">
        <v>4.0000000000000002E-4</v>
      </c>
      <c r="O125" s="78">
        <v>1E-4</v>
      </c>
    </row>
    <row r="126" spans="2:15">
      <c r="B126" t="s">
        <v>1171</v>
      </c>
      <c r="C126" t="s">
        <v>1172</v>
      </c>
      <c r="D126" t="s">
        <v>100</v>
      </c>
      <c r="E126" t="s">
        <v>123</v>
      </c>
      <c r="F126" t="s">
        <v>1173</v>
      </c>
      <c r="G126" t="s">
        <v>1167</v>
      </c>
      <c r="H126" t="s">
        <v>102</v>
      </c>
      <c r="I126" s="77">
        <v>38800</v>
      </c>
      <c r="J126" s="77">
        <v>705.6</v>
      </c>
      <c r="K126" s="77">
        <v>0</v>
      </c>
      <c r="L126" s="77">
        <v>273.77280000000002</v>
      </c>
      <c r="M126" s="78">
        <v>5.9999999999999995E-4</v>
      </c>
      <c r="N126" s="78">
        <v>1.2999999999999999E-3</v>
      </c>
      <c r="O126" s="78">
        <v>5.0000000000000001E-4</v>
      </c>
    </row>
    <row r="127" spans="2:15">
      <c r="B127" t="s">
        <v>1174</v>
      </c>
      <c r="C127" t="s">
        <v>1175</v>
      </c>
      <c r="D127" t="s">
        <v>100</v>
      </c>
      <c r="E127" t="s">
        <v>123</v>
      </c>
      <c r="F127" t="s">
        <v>1176</v>
      </c>
      <c r="G127" t="s">
        <v>125</v>
      </c>
      <c r="H127" t="s">
        <v>102</v>
      </c>
      <c r="I127" s="77">
        <v>47900</v>
      </c>
      <c r="J127" s="77">
        <v>824.1</v>
      </c>
      <c r="K127" s="77">
        <v>0</v>
      </c>
      <c r="L127" s="77">
        <v>394.7439</v>
      </c>
      <c r="M127" s="78">
        <v>5.9999999999999995E-4</v>
      </c>
      <c r="N127" s="78">
        <v>1.9E-3</v>
      </c>
      <c r="O127" s="78">
        <v>6.9999999999999999E-4</v>
      </c>
    </row>
    <row r="128" spans="2:15">
      <c r="B128" t="s">
        <v>1177</v>
      </c>
      <c r="C128" t="s">
        <v>1178</v>
      </c>
      <c r="D128" t="s">
        <v>100</v>
      </c>
      <c r="E128" t="s">
        <v>123</v>
      </c>
      <c r="F128" t="s">
        <v>1179</v>
      </c>
      <c r="G128" t="s">
        <v>931</v>
      </c>
      <c r="H128" t="s">
        <v>102</v>
      </c>
      <c r="I128" s="77">
        <v>17530</v>
      </c>
      <c r="J128" s="77">
        <v>337</v>
      </c>
      <c r="K128" s="77">
        <v>0</v>
      </c>
      <c r="L128" s="77">
        <v>59.076099999999997</v>
      </c>
      <c r="M128" s="78">
        <v>5.0000000000000001E-4</v>
      </c>
      <c r="N128" s="78">
        <v>2.9999999999999997E-4</v>
      </c>
      <c r="O128" s="78">
        <v>1E-4</v>
      </c>
    </row>
    <row r="129" spans="2:15">
      <c r="B129" t="s">
        <v>1180</v>
      </c>
      <c r="C129" t="s">
        <v>1181</v>
      </c>
      <c r="D129" t="s">
        <v>100</v>
      </c>
      <c r="E129" t="s">
        <v>123</v>
      </c>
      <c r="F129" t="s">
        <v>657</v>
      </c>
      <c r="G129" t="s">
        <v>393</v>
      </c>
      <c r="H129" t="s">
        <v>102</v>
      </c>
      <c r="I129" s="77">
        <v>790</v>
      </c>
      <c r="J129" s="77">
        <v>6657</v>
      </c>
      <c r="K129" s="77">
        <v>0</v>
      </c>
      <c r="L129" s="77">
        <v>52.590299999999999</v>
      </c>
      <c r="M129" s="78">
        <v>1E-4</v>
      </c>
      <c r="N129" s="78">
        <v>2.9999999999999997E-4</v>
      </c>
      <c r="O129" s="78">
        <v>1E-4</v>
      </c>
    </row>
    <row r="130" spans="2:15">
      <c r="B130" t="s">
        <v>1182</v>
      </c>
      <c r="C130" t="s">
        <v>1183</v>
      </c>
      <c r="D130" t="s">
        <v>100</v>
      </c>
      <c r="E130" t="s">
        <v>123</v>
      </c>
      <c r="F130" t="s">
        <v>1184</v>
      </c>
      <c r="G130" t="s">
        <v>581</v>
      </c>
      <c r="H130" t="s">
        <v>102</v>
      </c>
      <c r="I130" s="77">
        <v>910</v>
      </c>
      <c r="J130" s="77">
        <v>33270</v>
      </c>
      <c r="K130" s="77">
        <v>0</v>
      </c>
      <c r="L130" s="77">
        <v>302.75700000000001</v>
      </c>
      <c r="M130" s="78">
        <v>2.0000000000000001E-4</v>
      </c>
      <c r="N130" s="78">
        <v>1.5E-3</v>
      </c>
      <c r="O130" s="78">
        <v>5.9999999999999995E-4</v>
      </c>
    </row>
    <row r="131" spans="2:15">
      <c r="B131" t="s">
        <v>1185</v>
      </c>
      <c r="C131" t="s">
        <v>1186</v>
      </c>
      <c r="D131" t="s">
        <v>100</v>
      </c>
      <c r="E131" t="s">
        <v>123</v>
      </c>
      <c r="F131" t="s">
        <v>1187</v>
      </c>
      <c r="G131" t="s">
        <v>356</v>
      </c>
      <c r="H131" t="s">
        <v>102</v>
      </c>
      <c r="I131" s="77">
        <v>107827.78</v>
      </c>
      <c r="J131" s="77">
        <v>382.3</v>
      </c>
      <c r="K131" s="77">
        <v>0</v>
      </c>
      <c r="L131" s="77">
        <v>412.22560293999999</v>
      </c>
      <c r="M131" s="78">
        <v>2E-3</v>
      </c>
      <c r="N131" s="78">
        <v>2E-3</v>
      </c>
      <c r="O131" s="78">
        <v>8.0000000000000004E-4</v>
      </c>
    </row>
    <row r="132" spans="2:15">
      <c r="B132" t="s">
        <v>1188</v>
      </c>
      <c r="C132" t="s">
        <v>1189</v>
      </c>
      <c r="D132" t="s">
        <v>100</v>
      </c>
      <c r="E132" t="s">
        <v>123</v>
      </c>
      <c r="F132" t="s">
        <v>676</v>
      </c>
      <c r="G132" t="s">
        <v>356</v>
      </c>
      <c r="H132" t="s">
        <v>102</v>
      </c>
      <c r="I132" s="77">
        <v>22942</v>
      </c>
      <c r="J132" s="77">
        <v>4385</v>
      </c>
      <c r="K132" s="77">
        <v>0</v>
      </c>
      <c r="L132" s="77">
        <v>1006.0067</v>
      </c>
      <c r="M132" s="78">
        <v>1.4E-3</v>
      </c>
      <c r="N132" s="78">
        <v>4.8999999999999998E-3</v>
      </c>
      <c r="O132" s="78">
        <v>1.8E-3</v>
      </c>
    </row>
    <row r="133" spans="2:15">
      <c r="B133" t="s">
        <v>1190</v>
      </c>
      <c r="C133" t="s">
        <v>1191</v>
      </c>
      <c r="D133" t="s">
        <v>100</v>
      </c>
      <c r="E133" t="s">
        <v>123</v>
      </c>
      <c r="F133" t="s">
        <v>1192</v>
      </c>
      <c r="G133" t="s">
        <v>129</v>
      </c>
      <c r="H133" t="s">
        <v>102</v>
      </c>
      <c r="I133" s="77">
        <v>2665</v>
      </c>
      <c r="J133" s="77">
        <v>8027</v>
      </c>
      <c r="K133" s="77">
        <v>0</v>
      </c>
      <c r="L133" s="77">
        <v>213.91954999999999</v>
      </c>
      <c r="M133" s="78">
        <v>2.0000000000000001E-4</v>
      </c>
      <c r="N133" s="78">
        <v>1E-3</v>
      </c>
      <c r="O133" s="78">
        <v>4.0000000000000002E-4</v>
      </c>
    </row>
    <row r="134" spans="2:15">
      <c r="B134" t="s">
        <v>1193</v>
      </c>
      <c r="C134" t="s">
        <v>1194</v>
      </c>
      <c r="D134" t="s">
        <v>100</v>
      </c>
      <c r="E134" t="s">
        <v>123</v>
      </c>
      <c r="F134" t="s">
        <v>744</v>
      </c>
      <c r="G134" t="s">
        <v>132</v>
      </c>
      <c r="H134" t="s">
        <v>102</v>
      </c>
      <c r="I134" s="77">
        <v>16880.97</v>
      </c>
      <c r="J134" s="77">
        <v>1272</v>
      </c>
      <c r="K134" s="77">
        <v>0</v>
      </c>
      <c r="L134" s="77">
        <v>214.72593839999999</v>
      </c>
      <c r="M134" s="78">
        <v>1E-4</v>
      </c>
      <c r="N134" s="78">
        <v>1E-3</v>
      </c>
      <c r="O134" s="78">
        <v>4.0000000000000002E-4</v>
      </c>
    </row>
    <row r="135" spans="2:15">
      <c r="B135" s="79" t="s">
        <v>1195</v>
      </c>
      <c r="E135" s="16"/>
      <c r="F135" s="16"/>
      <c r="G135" s="16"/>
      <c r="I135" s="81">
        <v>0</v>
      </c>
      <c r="K135" s="81">
        <v>0</v>
      </c>
      <c r="L135" s="81">
        <v>0</v>
      </c>
      <c r="N135" s="80">
        <v>0</v>
      </c>
      <c r="O135" s="80">
        <v>0</v>
      </c>
    </row>
    <row r="136" spans="2:15">
      <c r="B136" t="s">
        <v>208</v>
      </c>
      <c r="C136" t="s">
        <v>208</v>
      </c>
      <c r="E136" s="16"/>
      <c r="F136" s="16"/>
      <c r="G136" t="s">
        <v>208</v>
      </c>
      <c r="H136" t="s">
        <v>208</v>
      </c>
      <c r="I136" s="77">
        <v>0</v>
      </c>
      <c r="J136" s="77">
        <v>0</v>
      </c>
      <c r="L136" s="77">
        <v>0</v>
      </c>
      <c r="M136" s="78">
        <v>0</v>
      </c>
      <c r="N136" s="78">
        <v>0</v>
      </c>
      <c r="O136" s="78">
        <v>0</v>
      </c>
    </row>
    <row r="137" spans="2:15">
      <c r="B137" s="79" t="s">
        <v>226</v>
      </c>
      <c r="E137" s="16"/>
      <c r="F137" s="16"/>
      <c r="G137" s="16"/>
      <c r="I137" s="81">
        <v>74675.039999999994</v>
      </c>
      <c r="K137" s="81">
        <v>4.4033556999999997</v>
      </c>
      <c r="L137" s="81">
        <v>5786.0018431072003</v>
      </c>
      <c r="N137" s="80">
        <v>2.8000000000000001E-2</v>
      </c>
      <c r="O137" s="80">
        <v>1.0500000000000001E-2</v>
      </c>
    </row>
    <row r="138" spans="2:15">
      <c r="B138" s="79" t="s">
        <v>295</v>
      </c>
      <c r="E138" s="16"/>
      <c r="F138" s="16"/>
      <c r="G138" s="16"/>
      <c r="I138" s="81">
        <v>17018</v>
      </c>
      <c r="K138" s="81">
        <v>0.60955999999999999</v>
      </c>
      <c r="L138" s="81">
        <v>3981.1272030999999</v>
      </c>
      <c r="N138" s="80">
        <v>1.9199999999999998E-2</v>
      </c>
      <c r="O138" s="80">
        <v>7.3000000000000001E-3</v>
      </c>
    </row>
    <row r="139" spans="2:15">
      <c r="B139" t="s">
        <v>1196</v>
      </c>
      <c r="C139" t="s">
        <v>1197</v>
      </c>
      <c r="D139" t="s">
        <v>1198</v>
      </c>
      <c r="E139" t="s">
        <v>317</v>
      </c>
      <c r="F139" t="s">
        <v>1199</v>
      </c>
      <c r="G139" t="s">
        <v>1200</v>
      </c>
      <c r="H139" t="s">
        <v>106</v>
      </c>
      <c r="I139" s="77">
        <v>1705</v>
      </c>
      <c r="J139" s="77">
        <v>1134</v>
      </c>
      <c r="K139" s="77">
        <v>0</v>
      </c>
      <c r="L139" s="77">
        <v>60.130916999999997</v>
      </c>
      <c r="M139" s="78">
        <v>0</v>
      </c>
      <c r="N139" s="78">
        <v>2.9999999999999997E-4</v>
      </c>
      <c r="O139" s="78">
        <v>1E-4</v>
      </c>
    </row>
    <row r="140" spans="2:15">
      <c r="B140" t="s">
        <v>1201</v>
      </c>
      <c r="C140" t="s">
        <v>1202</v>
      </c>
      <c r="D140" t="s">
        <v>1203</v>
      </c>
      <c r="E140" t="s">
        <v>317</v>
      </c>
      <c r="F140" t="s">
        <v>1204</v>
      </c>
      <c r="G140" t="s">
        <v>1200</v>
      </c>
      <c r="H140" t="s">
        <v>106</v>
      </c>
      <c r="I140" s="77">
        <v>1090</v>
      </c>
      <c r="J140" s="77">
        <v>15225</v>
      </c>
      <c r="K140" s="77">
        <v>0</v>
      </c>
      <c r="L140" s="77">
        <v>516.11227499999995</v>
      </c>
      <c r="M140" s="78">
        <v>0</v>
      </c>
      <c r="N140" s="78">
        <v>2.5000000000000001E-3</v>
      </c>
      <c r="O140" s="78">
        <v>8.9999999999999998E-4</v>
      </c>
    </row>
    <row r="141" spans="2:15">
      <c r="B141" t="s">
        <v>1205</v>
      </c>
      <c r="C141" t="s">
        <v>1206</v>
      </c>
      <c r="D141" t="s">
        <v>1198</v>
      </c>
      <c r="E141" t="s">
        <v>317</v>
      </c>
      <c r="F141" t="s">
        <v>1207</v>
      </c>
      <c r="G141" t="s">
        <v>1208</v>
      </c>
      <c r="H141" t="s">
        <v>106</v>
      </c>
      <c r="I141" s="77">
        <v>1375</v>
      </c>
      <c r="J141" s="77">
        <v>15779</v>
      </c>
      <c r="K141" s="77">
        <v>0</v>
      </c>
      <c r="L141" s="77">
        <v>674.74948749999999</v>
      </c>
      <c r="M141" s="78">
        <v>0</v>
      </c>
      <c r="N141" s="78">
        <v>3.3E-3</v>
      </c>
      <c r="O141" s="78">
        <v>1.1999999999999999E-3</v>
      </c>
    </row>
    <row r="142" spans="2:15">
      <c r="B142" t="s">
        <v>1209</v>
      </c>
      <c r="C142" t="s">
        <v>1210</v>
      </c>
      <c r="D142" t="s">
        <v>1198</v>
      </c>
      <c r="E142" t="s">
        <v>317</v>
      </c>
      <c r="F142" t="s">
        <v>1211</v>
      </c>
      <c r="G142" t="s">
        <v>1212</v>
      </c>
      <c r="H142" t="s">
        <v>106</v>
      </c>
      <c r="I142" s="77">
        <v>2900</v>
      </c>
      <c r="J142" s="77">
        <v>4164</v>
      </c>
      <c r="K142" s="77">
        <v>0</v>
      </c>
      <c r="L142" s="77">
        <v>375.55115999999998</v>
      </c>
      <c r="M142" s="78">
        <v>1E-4</v>
      </c>
      <c r="N142" s="78">
        <v>1.8E-3</v>
      </c>
      <c r="O142" s="78">
        <v>6.9999999999999999E-4</v>
      </c>
    </row>
    <row r="143" spans="2:15">
      <c r="B143" t="s">
        <v>1213</v>
      </c>
      <c r="C143" t="s">
        <v>1214</v>
      </c>
      <c r="D143" t="s">
        <v>1203</v>
      </c>
      <c r="E143" t="s">
        <v>317</v>
      </c>
      <c r="F143" t="s">
        <v>1215</v>
      </c>
      <c r="G143" t="s">
        <v>1212</v>
      </c>
      <c r="H143" t="s">
        <v>106</v>
      </c>
      <c r="I143" s="77">
        <v>2033</v>
      </c>
      <c r="J143" s="77">
        <v>28057</v>
      </c>
      <c r="K143" s="77">
        <v>0</v>
      </c>
      <c r="L143" s="77">
        <v>1773.9402990999999</v>
      </c>
      <c r="M143" s="78">
        <v>0</v>
      </c>
      <c r="N143" s="78">
        <v>8.6E-3</v>
      </c>
      <c r="O143" s="78">
        <v>3.2000000000000002E-3</v>
      </c>
    </row>
    <row r="144" spans="2:15">
      <c r="B144" t="s">
        <v>1216</v>
      </c>
      <c r="C144" t="s">
        <v>1217</v>
      </c>
      <c r="D144" t="s">
        <v>1203</v>
      </c>
      <c r="E144" t="s">
        <v>317</v>
      </c>
      <c r="F144" t="s">
        <v>1218</v>
      </c>
      <c r="G144" t="s">
        <v>1212</v>
      </c>
      <c r="H144" t="s">
        <v>106</v>
      </c>
      <c r="I144" s="77">
        <v>1664</v>
      </c>
      <c r="J144" s="77">
        <v>5160</v>
      </c>
      <c r="K144" s="77">
        <v>0</v>
      </c>
      <c r="L144" s="77">
        <v>267.03206399999999</v>
      </c>
      <c r="M144" s="78">
        <v>2.0000000000000001E-4</v>
      </c>
      <c r="N144" s="78">
        <v>1.2999999999999999E-3</v>
      </c>
      <c r="O144" s="78">
        <v>5.0000000000000001E-4</v>
      </c>
    </row>
    <row r="145" spans="2:15">
      <c r="B145" t="s">
        <v>1219</v>
      </c>
      <c r="C145" t="s">
        <v>1220</v>
      </c>
      <c r="D145" t="s">
        <v>1203</v>
      </c>
      <c r="E145" t="s">
        <v>317</v>
      </c>
      <c r="F145" t="s">
        <v>1221</v>
      </c>
      <c r="G145" t="s">
        <v>847</v>
      </c>
      <c r="H145" t="s">
        <v>106</v>
      </c>
      <c r="I145" s="77">
        <v>1400</v>
      </c>
      <c r="J145" s="77">
        <v>2667</v>
      </c>
      <c r="K145" s="77">
        <v>0.60955999999999999</v>
      </c>
      <c r="L145" s="77">
        <v>116.73074</v>
      </c>
      <c r="M145" s="78">
        <v>1E-4</v>
      </c>
      <c r="N145" s="78">
        <v>5.9999999999999995E-4</v>
      </c>
      <c r="O145" s="78">
        <v>2.0000000000000001E-4</v>
      </c>
    </row>
    <row r="146" spans="2:15">
      <c r="B146" t="s">
        <v>1222</v>
      </c>
      <c r="C146" t="s">
        <v>1223</v>
      </c>
      <c r="D146" t="s">
        <v>1203</v>
      </c>
      <c r="E146" t="s">
        <v>317</v>
      </c>
      <c r="F146" t="s">
        <v>1224</v>
      </c>
      <c r="G146" t="s">
        <v>847</v>
      </c>
      <c r="H146" t="s">
        <v>106</v>
      </c>
      <c r="I146" s="77">
        <v>4851</v>
      </c>
      <c r="J146" s="77">
        <v>1305</v>
      </c>
      <c r="K146" s="77">
        <v>0</v>
      </c>
      <c r="L146" s="77">
        <v>196.88026049999999</v>
      </c>
      <c r="M146" s="78">
        <v>2.9999999999999997E-4</v>
      </c>
      <c r="N146" s="78">
        <v>1E-3</v>
      </c>
      <c r="O146" s="78">
        <v>4.0000000000000002E-4</v>
      </c>
    </row>
    <row r="147" spans="2:15">
      <c r="B147" s="79" t="s">
        <v>296</v>
      </c>
      <c r="E147" s="16"/>
      <c r="F147" s="16"/>
      <c r="G147" s="16"/>
      <c r="I147" s="81">
        <v>57657.04</v>
      </c>
      <c r="K147" s="81">
        <v>3.7937957</v>
      </c>
      <c r="L147" s="81">
        <v>1804.8746400072</v>
      </c>
      <c r="N147" s="80">
        <v>8.6999999999999994E-3</v>
      </c>
      <c r="O147" s="80">
        <v>3.3E-3</v>
      </c>
    </row>
    <row r="148" spans="2:15">
      <c r="B148" t="s">
        <v>1225</v>
      </c>
      <c r="C148" t="s">
        <v>1226</v>
      </c>
      <c r="D148" t="s">
        <v>1203</v>
      </c>
      <c r="E148" t="s">
        <v>317</v>
      </c>
      <c r="F148" t="s">
        <v>1227</v>
      </c>
      <c r="G148" t="s">
        <v>1228</v>
      </c>
      <c r="H148" t="s">
        <v>106</v>
      </c>
      <c r="I148" s="77">
        <v>1544.14</v>
      </c>
      <c r="J148" s="77">
        <v>15065</v>
      </c>
      <c r="K148" s="77">
        <v>3.7937957</v>
      </c>
      <c r="L148" s="77">
        <v>727.25658470999997</v>
      </c>
      <c r="M148" s="78">
        <v>0</v>
      </c>
      <c r="N148" s="78">
        <v>3.5000000000000001E-3</v>
      </c>
      <c r="O148" s="78">
        <v>1.2999999999999999E-3</v>
      </c>
    </row>
    <row r="149" spans="2:15">
      <c r="B149" t="s">
        <v>1229</v>
      </c>
      <c r="C149" t="s">
        <v>1230</v>
      </c>
      <c r="D149" t="s">
        <v>1198</v>
      </c>
      <c r="E149" t="s">
        <v>317</v>
      </c>
      <c r="F149" t="s">
        <v>1231</v>
      </c>
      <c r="G149" t="s">
        <v>1232</v>
      </c>
      <c r="H149" t="s">
        <v>106</v>
      </c>
      <c r="I149" s="77">
        <v>1150</v>
      </c>
      <c r="J149" s="77">
        <v>1353</v>
      </c>
      <c r="K149" s="77">
        <v>0</v>
      </c>
      <c r="L149" s="77">
        <v>48.390045000000001</v>
      </c>
      <c r="M149" s="78">
        <v>0</v>
      </c>
      <c r="N149" s="78">
        <v>2.0000000000000001E-4</v>
      </c>
      <c r="O149" s="78">
        <v>1E-4</v>
      </c>
    </row>
    <row r="150" spans="2:15">
      <c r="B150" t="s">
        <v>1233</v>
      </c>
      <c r="C150" t="s">
        <v>1234</v>
      </c>
      <c r="D150" t="s">
        <v>1235</v>
      </c>
      <c r="E150" t="s">
        <v>317</v>
      </c>
      <c r="F150" t="s">
        <v>1236</v>
      </c>
      <c r="G150" t="s">
        <v>1237</v>
      </c>
      <c r="H150" t="s">
        <v>110</v>
      </c>
      <c r="I150" s="77">
        <v>54962.9</v>
      </c>
      <c r="J150" s="77">
        <v>532</v>
      </c>
      <c r="K150" s="77">
        <v>0</v>
      </c>
      <c r="L150" s="77">
        <v>1029.2280102971999</v>
      </c>
      <c r="M150" s="78">
        <v>0</v>
      </c>
      <c r="N150" s="78">
        <v>5.0000000000000001E-3</v>
      </c>
      <c r="O150" s="78">
        <v>1.9E-3</v>
      </c>
    </row>
    <row r="151" spans="2:15">
      <c r="B151" t="s">
        <v>228</v>
      </c>
      <c r="E151" s="16"/>
      <c r="F151" s="16"/>
      <c r="G151" s="16"/>
    </row>
    <row r="152" spans="2:15">
      <c r="B152" t="s">
        <v>289</v>
      </c>
      <c r="E152" s="16"/>
      <c r="F152" s="16"/>
      <c r="G152" s="16"/>
    </row>
    <row r="153" spans="2:15">
      <c r="B153" t="s">
        <v>290</v>
      </c>
      <c r="E153" s="16"/>
      <c r="F153" s="16"/>
      <c r="G153" s="16"/>
    </row>
    <row r="154" spans="2:15">
      <c r="B154" t="s">
        <v>291</v>
      </c>
      <c r="E154" s="16"/>
      <c r="F154" s="16"/>
      <c r="G154" s="16"/>
    </row>
    <row r="155" spans="2:15">
      <c r="B155" t="s">
        <v>292</v>
      </c>
      <c r="E155" s="16"/>
      <c r="F155" s="16"/>
      <c r="G155" s="16"/>
    </row>
    <row r="156" spans="2:15">
      <c r="E156" s="16"/>
      <c r="F156" s="16"/>
      <c r="G156" s="16"/>
    </row>
    <row r="157" spans="2:15">
      <c r="E157" s="16"/>
      <c r="F157" s="16"/>
      <c r="G157" s="16"/>
    </row>
    <row r="158" spans="2:15">
      <c r="E158" s="16"/>
      <c r="F158" s="16"/>
      <c r="G158" s="16"/>
    </row>
    <row r="159" spans="2:15">
      <c r="E159" s="16"/>
      <c r="F159" s="16"/>
      <c r="G159" s="16"/>
    </row>
    <row r="160" spans="2:15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autoFilter ref="A11:BJ155"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topLeftCell="A22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</row>
    <row r="3" spans="2:63">
      <c r="B3" s="2" t="s">
        <v>2</v>
      </c>
      <c r="C3" t="s">
        <v>198</v>
      </c>
    </row>
    <row r="4" spans="2:63">
      <c r="B4" s="2" t="s">
        <v>3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1382225</v>
      </c>
      <c r="I11" s="7"/>
      <c r="J11" s="75">
        <v>0</v>
      </c>
      <c r="K11" s="75">
        <v>167504.41432049501</v>
      </c>
      <c r="L11" s="7"/>
      <c r="M11" s="76">
        <v>1</v>
      </c>
      <c r="N11" s="76">
        <v>0.30520000000000003</v>
      </c>
      <c r="O11" s="35"/>
      <c r="BH11" s="16"/>
      <c r="BI11" s="19"/>
      <c r="BK11" s="16"/>
    </row>
    <row r="12" spans="2:63">
      <c r="B12" s="79" t="s">
        <v>201</v>
      </c>
      <c r="D12" s="16"/>
      <c r="E12" s="16"/>
      <c r="F12" s="16"/>
      <c r="G12" s="16"/>
      <c r="H12" s="81">
        <v>1186098</v>
      </c>
      <c r="J12" s="81">
        <v>0</v>
      </c>
      <c r="K12" s="81">
        <v>95341.982399999994</v>
      </c>
      <c r="M12" s="80">
        <v>0.56920000000000004</v>
      </c>
      <c r="N12" s="80">
        <v>0.17369999999999999</v>
      </c>
    </row>
    <row r="13" spans="2:63">
      <c r="B13" s="79" t="s">
        <v>1238</v>
      </c>
      <c r="D13" s="16"/>
      <c r="E13" s="16"/>
      <c r="F13" s="16"/>
      <c r="G13" s="16"/>
      <c r="H13" s="81">
        <v>0</v>
      </c>
      <c r="J13" s="81">
        <v>0</v>
      </c>
      <c r="K13" s="81">
        <v>0</v>
      </c>
      <c r="M13" s="80">
        <v>0</v>
      </c>
      <c r="N13" s="80">
        <v>0</v>
      </c>
    </row>
    <row r="14" spans="2:63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H14" s="77">
        <v>0</v>
      </c>
      <c r="I14" s="77">
        <v>0</v>
      </c>
      <c r="K14" s="77">
        <v>0</v>
      </c>
      <c r="L14" s="78">
        <v>0</v>
      </c>
      <c r="M14" s="78">
        <v>0</v>
      </c>
      <c r="N14" s="78">
        <v>0</v>
      </c>
    </row>
    <row r="15" spans="2:63">
      <c r="B15" s="79" t="s">
        <v>1239</v>
      </c>
      <c r="D15" s="16"/>
      <c r="E15" s="16"/>
      <c r="F15" s="16"/>
      <c r="G15" s="16"/>
      <c r="H15" s="81">
        <v>1186098</v>
      </c>
      <c r="J15" s="81">
        <v>0</v>
      </c>
      <c r="K15" s="81">
        <v>95341.982399999994</v>
      </c>
      <c r="M15" s="80">
        <v>0.56920000000000004</v>
      </c>
      <c r="N15" s="80">
        <v>0.17369999999999999</v>
      </c>
    </row>
    <row r="16" spans="2:63">
      <c r="B16" t="s">
        <v>1240</v>
      </c>
      <c r="C16" t="s">
        <v>1241</v>
      </c>
      <c r="D16" t="s">
        <v>100</v>
      </c>
      <c r="E16" t="s">
        <v>1242</v>
      </c>
      <c r="F16" t="s">
        <v>1243</v>
      </c>
      <c r="G16" t="s">
        <v>102</v>
      </c>
      <c r="H16" s="77">
        <v>76037</v>
      </c>
      <c r="I16" s="77">
        <v>13200</v>
      </c>
      <c r="J16" s="77">
        <v>0</v>
      </c>
      <c r="K16" s="77">
        <v>10036.884</v>
      </c>
      <c r="L16" s="78">
        <v>1.03E-2</v>
      </c>
      <c r="M16" s="78">
        <v>5.9900000000000002E-2</v>
      </c>
      <c r="N16" s="78">
        <v>1.83E-2</v>
      </c>
    </row>
    <row r="17" spans="2:14">
      <c r="B17" t="s">
        <v>1244</v>
      </c>
      <c r="C17" t="s">
        <v>1245</v>
      </c>
      <c r="D17" t="s">
        <v>100</v>
      </c>
      <c r="E17" t="s">
        <v>1242</v>
      </c>
      <c r="F17" t="s">
        <v>1243</v>
      </c>
      <c r="G17" t="s">
        <v>102</v>
      </c>
      <c r="H17" s="77">
        <v>283220</v>
      </c>
      <c r="I17" s="77">
        <v>1805</v>
      </c>
      <c r="J17" s="77">
        <v>0</v>
      </c>
      <c r="K17" s="77">
        <v>5112.1210000000001</v>
      </c>
      <c r="L17" s="78">
        <v>2.4400000000000002E-2</v>
      </c>
      <c r="M17" s="78">
        <v>3.0499999999999999E-2</v>
      </c>
      <c r="N17" s="78">
        <v>9.2999999999999992E-3</v>
      </c>
    </row>
    <row r="18" spans="2:14">
      <c r="B18" t="s">
        <v>1246</v>
      </c>
      <c r="C18" t="s">
        <v>1247</v>
      </c>
      <c r="D18" t="s">
        <v>100</v>
      </c>
      <c r="E18" t="s">
        <v>1248</v>
      </c>
      <c r="F18" t="s">
        <v>1243</v>
      </c>
      <c r="G18" t="s">
        <v>102</v>
      </c>
      <c r="H18" s="77">
        <v>10242</v>
      </c>
      <c r="I18" s="77">
        <v>102040</v>
      </c>
      <c r="J18" s="77">
        <v>0</v>
      </c>
      <c r="K18" s="77">
        <v>10450.936799999999</v>
      </c>
      <c r="L18" s="78">
        <v>3.9899999999999998E-2</v>
      </c>
      <c r="M18" s="78">
        <v>6.2399999999999997E-2</v>
      </c>
      <c r="N18" s="78">
        <v>1.9E-2</v>
      </c>
    </row>
    <row r="19" spans="2:14">
      <c r="B19" t="s">
        <v>1249</v>
      </c>
      <c r="C19" t="s">
        <v>1250</v>
      </c>
      <c r="D19" t="s">
        <v>100</v>
      </c>
      <c r="E19" t="s">
        <v>1251</v>
      </c>
      <c r="F19" t="s">
        <v>1243</v>
      </c>
      <c r="G19" t="s">
        <v>102</v>
      </c>
      <c r="H19" s="77">
        <v>212812</v>
      </c>
      <c r="I19" s="77">
        <v>6042</v>
      </c>
      <c r="J19" s="77">
        <v>0</v>
      </c>
      <c r="K19" s="77">
        <v>12858.10104</v>
      </c>
      <c r="L19" s="78">
        <v>4.7300000000000002E-2</v>
      </c>
      <c r="M19" s="78">
        <v>7.6799999999999993E-2</v>
      </c>
      <c r="N19" s="78">
        <v>2.3400000000000001E-2</v>
      </c>
    </row>
    <row r="20" spans="2:14">
      <c r="B20" t="s">
        <v>1252</v>
      </c>
      <c r="C20" t="s">
        <v>1253</v>
      </c>
      <c r="D20" t="s">
        <v>100</v>
      </c>
      <c r="E20" t="s">
        <v>1251</v>
      </c>
      <c r="F20" t="s">
        <v>1243</v>
      </c>
      <c r="G20" t="s">
        <v>102</v>
      </c>
      <c r="H20" s="77">
        <v>298892</v>
      </c>
      <c r="I20" s="77">
        <v>6174</v>
      </c>
      <c r="J20" s="77">
        <v>0</v>
      </c>
      <c r="K20" s="77">
        <v>18453.592079999999</v>
      </c>
      <c r="L20" s="78">
        <v>8.6999999999999994E-3</v>
      </c>
      <c r="M20" s="78">
        <v>0.11020000000000001</v>
      </c>
      <c r="N20" s="78">
        <v>3.3599999999999998E-2</v>
      </c>
    </row>
    <row r="21" spans="2:14">
      <c r="B21" t="s">
        <v>1254</v>
      </c>
      <c r="C21" t="s">
        <v>1255</v>
      </c>
      <c r="D21" t="s">
        <v>100</v>
      </c>
      <c r="E21" t="s">
        <v>1256</v>
      </c>
      <c r="F21" t="s">
        <v>1243</v>
      </c>
      <c r="G21" t="s">
        <v>102</v>
      </c>
      <c r="H21" s="77">
        <v>35711</v>
      </c>
      <c r="I21" s="77">
        <v>26760</v>
      </c>
      <c r="J21" s="77">
        <v>0</v>
      </c>
      <c r="K21" s="77">
        <v>9556.2636000000002</v>
      </c>
      <c r="L21" s="78">
        <v>2.0999999999999999E-3</v>
      </c>
      <c r="M21" s="78">
        <v>5.7099999999999998E-2</v>
      </c>
      <c r="N21" s="78">
        <v>1.7399999999999999E-2</v>
      </c>
    </row>
    <row r="22" spans="2:14">
      <c r="B22" t="s">
        <v>1257</v>
      </c>
      <c r="C22" t="s">
        <v>1258</v>
      </c>
      <c r="D22" t="s">
        <v>100</v>
      </c>
      <c r="E22" t="s">
        <v>1256</v>
      </c>
      <c r="F22" t="s">
        <v>1243</v>
      </c>
      <c r="G22" t="s">
        <v>102</v>
      </c>
      <c r="H22" s="77">
        <v>179516</v>
      </c>
      <c r="I22" s="77">
        <v>7523</v>
      </c>
      <c r="J22" s="77">
        <v>0</v>
      </c>
      <c r="K22" s="77">
        <v>13504.98868</v>
      </c>
      <c r="L22" s="78">
        <v>1.9199999999999998E-2</v>
      </c>
      <c r="M22" s="78">
        <v>8.0600000000000005E-2</v>
      </c>
      <c r="N22" s="78">
        <v>2.46E-2</v>
      </c>
    </row>
    <row r="23" spans="2:14">
      <c r="B23" t="s">
        <v>1259</v>
      </c>
      <c r="C23" t="s">
        <v>1260</v>
      </c>
      <c r="D23" t="s">
        <v>100</v>
      </c>
      <c r="E23" t="s">
        <v>1256</v>
      </c>
      <c r="F23" t="s">
        <v>1243</v>
      </c>
      <c r="G23" t="s">
        <v>102</v>
      </c>
      <c r="H23" s="77">
        <v>89668</v>
      </c>
      <c r="I23" s="77">
        <v>17140</v>
      </c>
      <c r="J23" s="77">
        <v>0</v>
      </c>
      <c r="K23" s="77">
        <v>15369.0952</v>
      </c>
      <c r="L23" s="78">
        <v>3.5000000000000001E-3</v>
      </c>
      <c r="M23" s="78">
        <v>9.1800000000000007E-2</v>
      </c>
      <c r="N23" s="78">
        <v>2.8000000000000001E-2</v>
      </c>
    </row>
    <row r="24" spans="2:14">
      <c r="B24" s="79" t="s">
        <v>1261</v>
      </c>
      <c r="D24" s="16"/>
      <c r="E24" s="16"/>
      <c r="F24" s="16"/>
      <c r="G24" s="16"/>
      <c r="H24" s="81">
        <v>0</v>
      </c>
      <c r="J24" s="81">
        <v>0</v>
      </c>
      <c r="K24" s="81">
        <v>0</v>
      </c>
      <c r="M24" s="80">
        <v>0</v>
      </c>
      <c r="N24" s="80">
        <v>0</v>
      </c>
    </row>
    <row r="25" spans="2:14">
      <c r="B25" t="s">
        <v>208</v>
      </c>
      <c r="C25" t="s">
        <v>208</v>
      </c>
      <c r="D25" s="16"/>
      <c r="E25" s="16"/>
      <c r="F25" t="s">
        <v>208</v>
      </c>
      <c r="G25" t="s">
        <v>208</v>
      </c>
      <c r="H25" s="77">
        <v>0</v>
      </c>
      <c r="I25" s="77">
        <v>0</v>
      </c>
      <c r="K25" s="77">
        <v>0</v>
      </c>
      <c r="L25" s="78">
        <v>0</v>
      </c>
      <c r="M25" s="78">
        <v>0</v>
      </c>
      <c r="N25" s="78">
        <v>0</v>
      </c>
    </row>
    <row r="26" spans="2:14">
      <c r="B26" s="79" t="s">
        <v>1262</v>
      </c>
      <c r="D26" s="16"/>
      <c r="E26" s="16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208</v>
      </c>
      <c r="C27" t="s">
        <v>208</v>
      </c>
      <c r="D27" s="16"/>
      <c r="E27" s="16"/>
      <c r="F27" t="s">
        <v>208</v>
      </c>
      <c r="G27" t="s">
        <v>208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829</v>
      </c>
      <c r="D28" s="16"/>
      <c r="E28" s="16"/>
      <c r="F28" s="16"/>
      <c r="G28" s="16"/>
      <c r="H28" s="81">
        <v>0</v>
      </c>
      <c r="J28" s="81">
        <v>0</v>
      </c>
      <c r="K28" s="81">
        <v>0</v>
      </c>
      <c r="M28" s="80">
        <v>0</v>
      </c>
      <c r="N28" s="80">
        <v>0</v>
      </c>
    </row>
    <row r="29" spans="2:14">
      <c r="B29" t="s">
        <v>208</v>
      </c>
      <c r="C29" t="s">
        <v>208</v>
      </c>
      <c r="D29" s="16"/>
      <c r="E29" s="16"/>
      <c r="F29" t="s">
        <v>208</v>
      </c>
      <c r="G29" t="s">
        <v>208</v>
      </c>
      <c r="H29" s="77">
        <v>0</v>
      </c>
      <c r="I29" s="77">
        <v>0</v>
      </c>
      <c r="K29" s="77">
        <v>0</v>
      </c>
      <c r="L29" s="78">
        <v>0</v>
      </c>
      <c r="M29" s="78">
        <v>0</v>
      </c>
      <c r="N29" s="78">
        <v>0</v>
      </c>
    </row>
    <row r="30" spans="2:14">
      <c r="B30" s="79" t="s">
        <v>1263</v>
      </c>
      <c r="D30" s="16"/>
      <c r="E30" s="16"/>
      <c r="F30" s="16"/>
      <c r="G30" s="16"/>
      <c r="H30" s="81">
        <v>0</v>
      </c>
      <c r="J30" s="81">
        <v>0</v>
      </c>
      <c r="K30" s="81">
        <v>0</v>
      </c>
      <c r="M30" s="80">
        <v>0</v>
      </c>
      <c r="N30" s="80">
        <v>0</v>
      </c>
    </row>
    <row r="31" spans="2:14">
      <c r="B31" t="s">
        <v>208</v>
      </c>
      <c r="C31" t="s">
        <v>208</v>
      </c>
      <c r="D31" s="16"/>
      <c r="E31" s="16"/>
      <c r="F31" t="s">
        <v>208</v>
      </c>
      <c r="G31" t="s">
        <v>208</v>
      </c>
      <c r="H31" s="77">
        <v>0</v>
      </c>
      <c r="I31" s="77">
        <v>0</v>
      </c>
      <c r="K31" s="77">
        <v>0</v>
      </c>
      <c r="L31" s="78">
        <v>0</v>
      </c>
      <c r="M31" s="78">
        <v>0</v>
      </c>
      <c r="N31" s="78">
        <v>0</v>
      </c>
    </row>
    <row r="32" spans="2:14">
      <c r="B32" s="79" t="s">
        <v>226</v>
      </c>
      <c r="D32" s="16"/>
      <c r="E32" s="16"/>
      <c r="F32" s="16"/>
      <c r="G32" s="16"/>
      <c r="H32" s="81">
        <v>196127</v>
      </c>
      <c r="J32" s="81">
        <v>0</v>
      </c>
      <c r="K32" s="81">
        <v>72162.431920495001</v>
      </c>
      <c r="M32" s="80">
        <v>0.43080000000000002</v>
      </c>
      <c r="N32" s="80">
        <v>0.13150000000000001</v>
      </c>
    </row>
    <row r="33" spans="2:14">
      <c r="B33" s="79" t="s">
        <v>1264</v>
      </c>
      <c r="D33" s="16"/>
      <c r="E33" s="16"/>
      <c r="F33" s="16"/>
      <c r="G33" s="16"/>
      <c r="H33" s="81">
        <v>196127</v>
      </c>
      <c r="J33" s="81">
        <v>0</v>
      </c>
      <c r="K33" s="81">
        <v>72162.431920495001</v>
      </c>
      <c r="M33" s="80">
        <v>0.43080000000000002</v>
      </c>
      <c r="N33" s="80">
        <v>0.13150000000000001</v>
      </c>
    </row>
    <row r="34" spans="2:14">
      <c r="B34" t="s">
        <v>1265</v>
      </c>
      <c r="C34" t="s">
        <v>1266</v>
      </c>
      <c r="D34" t="s">
        <v>1198</v>
      </c>
      <c r="E34" t="s">
        <v>1267</v>
      </c>
      <c r="F34" t="s">
        <v>1243</v>
      </c>
      <c r="G34" t="s">
        <v>106</v>
      </c>
      <c r="H34" s="77">
        <v>27151</v>
      </c>
      <c r="I34" s="77">
        <v>39785</v>
      </c>
      <c r="J34" s="77">
        <v>0</v>
      </c>
      <c r="K34" s="77">
        <v>33594.298838499999</v>
      </c>
      <c r="L34" s="78">
        <v>0</v>
      </c>
      <c r="M34" s="78">
        <v>0.2006</v>
      </c>
      <c r="N34" s="78">
        <v>6.1199999999999997E-2</v>
      </c>
    </row>
    <row r="35" spans="2:14">
      <c r="B35" t="s">
        <v>1268</v>
      </c>
      <c r="C35" t="s">
        <v>1269</v>
      </c>
      <c r="D35" t="s">
        <v>123</v>
      </c>
      <c r="E35" t="s">
        <v>1270</v>
      </c>
      <c r="F35" t="s">
        <v>1243</v>
      </c>
      <c r="G35" t="s">
        <v>106</v>
      </c>
      <c r="H35" s="77">
        <v>98757</v>
      </c>
      <c r="I35" s="77">
        <v>3565.5</v>
      </c>
      <c r="J35" s="77">
        <v>0</v>
      </c>
      <c r="K35" s="77">
        <v>10950.87239685</v>
      </c>
      <c r="L35" s="78">
        <v>0</v>
      </c>
      <c r="M35" s="78">
        <v>6.54E-2</v>
      </c>
      <c r="N35" s="78">
        <v>0.02</v>
      </c>
    </row>
    <row r="36" spans="2:14">
      <c r="B36" t="s">
        <v>1271</v>
      </c>
      <c r="C36" t="s">
        <v>1272</v>
      </c>
      <c r="D36" t="s">
        <v>123</v>
      </c>
      <c r="E36" t="s">
        <v>1273</v>
      </c>
      <c r="F36" t="s">
        <v>1243</v>
      </c>
      <c r="G36" t="s">
        <v>110</v>
      </c>
      <c r="H36" s="77">
        <v>24705</v>
      </c>
      <c r="I36" s="77">
        <v>20951</v>
      </c>
      <c r="J36" s="77">
        <v>0</v>
      </c>
      <c r="K36" s="77">
        <v>18218.807221545001</v>
      </c>
      <c r="L36" s="78">
        <v>0</v>
      </c>
      <c r="M36" s="78">
        <v>0.10879999999999999</v>
      </c>
      <c r="N36" s="78">
        <v>3.32E-2</v>
      </c>
    </row>
    <row r="37" spans="2:14">
      <c r="B37" t="s">
        <v>1274</v>
      </c>
      <c r="C37" t="s">
        <v>1275</v>
      </c>
      <c r="D37" t="s">
        <v>1203</v>
      </c>
      <c r="E37" t="s">
        <v>1276</v>
      </c>
      <c r="F37" t="s">
        <v>1243</v>
      </c>
      <c r="G37" t="s">
        <v>106</v>
      </c>
      <c r="H37" s="77">
        <v>7210</v>
      </c>
      <c r="I37" s="77">
        <v>14089</v>
      </c>
      <c r="J37" s="77">
        <v>0</v>
      </c>
      <c r="K37" s="77">
        <v>3159.1905590000001</v>
      </c>
      <c r="L37" s="78">
        <v>0</v>
      </c>
      <c r="M37" s="78">
        <v>1.89E-2</v>
      </c>
      <c r="N37" s="78">
        <v>5.7999999999999996E-3</v>
      </c>
    </row>
    <row r="38" spans="2:14">
      <c r="B38" t="s">
        <v>1277</v>
      </c>
      <c r="C38" t="s">
        <v>1278</v>
      </c>
      <c r="D38" t="s">
        <v>1203</v>
      </c>
      <c r="E38" t="s">
        <v>1276</v>
      </c>
      <c r="F38" t="s">
        <v>1243</v>
      </c>
      <c r="G38" t="s">
        <v>106</v>
      </c>
      <c r="H38" s="77">
        <v>24893</v>
      </c>
      <c r="I38" s="77">
        <v>3905</v>
      </c>
      <c r="J38" s="77">
        <v>0</v>
      </c>
      <c r="K38" s="77">
        <v>3023.1428314999998</v>
      </c>
      <c r="L38" s="78">
        <v>0</v>
      </c>
      <c r="M38" s="78">
        <v>1.7999999999999999E-2</v>
      </c>
      <c r="N38" s="78">
        <v>5.4999999999999997E-3</v>
      </c>
    </row>
    <row r="39" spans="2:14">
      <c r="B39" t="s">
        <v>1279</v>
      </c>
      <c r="C39" t="s">
        <v>1280</v>
      </c>
      <c r="D39" t="s">
        <v>1203</v>
      </c>
      <c r="E39" t="s">
        <v>1276</v>
      </c>
      <c r="F39" t="s">
        <v>1243</v>
      </c>
      <c r="G39" t="s">
        <v>106</v>
      </c>
      <c r="H39" s="77">
        <v>13411</v>
      </c>
      <c r="I39" s="77">
        <v>7711</v>
      </c>
      <c r="J39" s="77">
        <v>0</v>
      </c>
      <c r="K39" s="77">
        <v>3216.1200730999999</v>
      </c>
      <c r="L39" s="78">
        <v>0</v>
      </c>
      <c r="M39" s="78">
        <v>1.9199999999999998E-2</v>
      </c>
      <c r="N39" s="78">
        <v>5.8999999999999999E-3</v>
      </c>
    </row>
    <row r="40" spans="2:14">
      <c r="B40" s="79" t="s">
        <v>1281</v>
      </c>
      <c r="D40" s="16"/>
      <c r="E40" s="16"/>
      <c r="F40" s="16"/>
      <c r="G40" s="16"/>
      <c r="H40" s="81">
        <v>0</v>
      </c>
      <c r="J40" s="81">
        <v>0</v>
      </c>
      <c r="K40" s="81">
        <v>0</v>
      </c>
      <c r="M40" s="80">
        <v>0</v>
      </c>
      <c r="N40" s="80">
        <v>0</v>
      </c>
    </row>
    <row r="41" spans="2:14">
      <c r="B41" t="s">
        <v>208</v>
      </c>
      <c r="C41" t="s">
        <v>208</v>
      </c>
      <c r="D41" s="16"/>
      <c r="E41" s="16"/>
      <c r="F41" t="s">
        <v>208</v>
      </c>
      <c r="G41" t="s">
        <v>208</v>
      </c>
      <c r="H41" s="77">
        <v>0</v>
      </c>
      <c r="I41" s="77">
        <v>0</v>
      </c>
      <c r="K41" s="77">
        <v>0</v>
      </c>
      <c r="L41" s="78">
        <v>0</v>
      </c>
      <c r="M41" s="78">
        <v>0</v>
      </c>
      <c r="N41" s="78">
        <v>0</v>
      </c>
    </row>
    <row r="42" spans="2:14">
      <c r="B42" s="79" t="s">
        <v>829</v>
      </c>
      <c r="D42" s="16"/>
      <c r="E42" s="16"/>
      <c r="F42" s="16"/>
      <c r="G42" s="16"/>
      <c r="H42" s="81">
        <v>0</v>
      </c>
      <c r="J42" s="81">
        <v>0</v>
      </c>
      <c r="K42" s="81">
        <v>0</v>
      </c>
      <c r="M42" s="80">
        <v>0</v>
      </c>
      <c r="N42" s="80">
        <v>0</v>
      </c>
    </row>
    <row r="43" spans="2:14">
      <c r="B43" t="s">
        <v>208</v>
      </c>
      <c r="C43" t="s">
        <v>208</v>
      </c>
      <c r="D43" s="16"/>
      <c r="E43" s="16"/>
      <c r="F43" t="s">
        <v>208</v>
      </c>
      <c r="G43" t="s">
        <v>208</v>
      </c>
      <c r="H43" s="77">
        <v>0</v>
      </c>
      <c r="I43" s="77">
        <v>0</v>
      </c>
      <c r="K43" s="77">
        <v>0</v>
      </c>
      <c r="L43" s="78">
        <v>0</v>
      </c>
      <c r="M43" s="78">
        <v>0</v>
      </c>
      <c r="N43" s="78">
        <v>0</v>
      </c>
    </row>
    <row r="44" spans="2:14">
      <c r="B44" s="79" t="s">
        <v>1263</v>
      </c>
      <c r="D44" s="16"/>
      <c r="E44" s="16"/>
      <c r="F44" s="16"/>
      <c r="G44" s="16"/>
      <c r="H44" s="81">
        <v>0</v>
      </c>
      <c r="J44" s="81">
        <v>0</v>
      </c>
      <c r="K44" s="81">
        <v>0</v>
      </c>
      <c r="M44" s="80">
        <v>0</v>
      </c>
      <c r="N44" s="80">
        <v>0</v>
      </c>
    </row>
    <row r="45" spans="2:14">
      <c r="B45" t="s">
        <v>208</v>
      </c>
      <c r="C45" t="s">
        <v>208</v>
      </c>
      <c r="D45" s="16"/>
      <c r="E45" s="16"/>
      <c r="F45" t="s">
        <v>208</v>
      </c>
      <c r="G45" t="s">
        <v>208</v>
      </c>
      <c r="H45" s="77">
        <v>0</v>
      </c>
      <c r="I45" s="77">
        <v>0</v>
      </c>
      <c r="K45" s="77">
        <v>0</v>
      </c>
      <c r="L45" s="78">
        <v>0</v>
      </c>
      <c r="M45" s="78">
        <v>0</v>
      </c>
      <c r="N45" s="78">
        <v>0</v>
      </c>
    </row>
    <row r="46" spans="2:14">
      <c r="B46" t="s">
        <v>228</v>
      </c>
      <c r="D46" s="16"/>
      <c r="E46" s="16"/>
      <c r="F46" s="16"/>
      <c r="G46" s="16"/>
    </row>
    <row r="47" spans="2:14">
      <c r="B47" t="s">
        <v>289</v>
      </c>
      <c r="D47" s="16"/>
      <c r="E47" s="16"/>
      <c r="F47" s="16"/>
      <c r="G47" s="16"/>
    </row>
    <row r="48" spans="2:14">
      <c r="B48" t="s">
        <v>290</v>
      </c>
      <c r="D48" s="16"/>
      <c r="E48" s="16"/>
      <c r="F48" s="16"/>
      <c r="G48" s="16"/>
    </row>
    <row r="49" spans="2:7">
      <c r="B49" t="s">
        <v>291</v>
      </c>
      <c r="D49" s="16"/>
      <c r="E49" s="16"/>
      <c r="F49" s="16"/>
      <c r="G49" s="16"/>
    </row>
    <row r="50" spans="2:7">
      <c r="B50" t="s">
        <v>292</v>
      </c>
      <c r="D50" s="16"/>
      <c r="E50" s="16"/>
      <c r="F50" s="16"/>
      <c r="G50" s="16"/>
    </row>
    <row r="51" spans="2:7">
      <c r="D51" s="16"/>
      <c r="E51" s="16"/>
      <c r="F51" s="16"/>
      <c r="G51" s="16"/>
    </row>
    <row r="52" spans="2:7">
      <c r="D52" s="16"/>
      <c r="E52" s="16"/>
      <c r="F52" s="16"/>
      <c r="G52" s="16"/>
    </row>
    <row r="53" spans="2:7">
      <c r="D53" s="16"/>
      <c r="E53" s="16"/>
      <c r="F53" s="16"/>
      <c r="G53" s="16"/>
    </row>
    <row r="54" spans="2:7">
      <c r="D54" s="16"/>
      <c r="E54" s="16"/>
      <c r="F54" s="16"/>
      <c r="G54" s="16"/>
    </row>
    <row r="55" spans="2:7">
      <c r="D55" s="16"/>
      <c r="E55" s="16"/>
      <c r="F55" s="16"/>
      <c r="G55" s="16"/>
    </row>
    <row r="56" spans="2:7">
      <c r="D56" s="16"/>
      <c r="E56" s="16"/>
      <c r="F56" s="16"/>
      <c r="G56" s="16"/>
    </row>
    <row r="57" spans="2:7">
      <c r="D57" s="16"/>
      <c r="E57" s="16"/>
      <c r="F57" s="16"/>
      <c r="G57" s="16"/>
    </row>
    <row r="58" spans="2:7">
      <c r="D58" s="16"/>
      <c r="E58" s="16"/>
      <c r="F58" s="16"/>
      <c r="G58" s="16"/>
    </row>
    <row r="59" spans="2:7">
      <c r="D59" s="16"/>
      <c r="E59" s="16"/>
      <c r="F59" s="16"/>
      <c r="G59" s="16"/>
    </row>
    <row r="60" spans="2:7">
      <c r="D60" s="16"/>
      <c r="E60" s="16"/>
      <c r="F60" s="16"/>
      <c r="G60" s="16"/>
    </row>
    <row r="61" spans="2:7">
      <c r="D61" s="16"/>
      <c r="E61" s="16"/>
      <c r="F61" s="16"/>
      <c r="G61" s="16"/>
    </row>
    <row r="62" spans="2:7">
      <c r="D62" s="16"/>
      <c r="E62" s="16"/>
      <c r="F62" s="16"/>
      <c r="G62" s="16"/>
    </row>
    <row r="63" spans="2:7">
      <c r="D63" s="16"/>
      <c r="E63" s="16"/>
      <c r="F63" s="16"/>
      <c r="G63" s="16"/>
    </row>
    <row r="64" spans="2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topLeftCell="A25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201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1282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I14" t="s">
        <v>208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1283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I16" t="s">
        <v>208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I18" t="s">
        <v>208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829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I20" t="s">
        <v>208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226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1282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I23" t="s">
        <v>208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1283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208</v>
      </c>
      <c r="C25" t="s">
        <v>208</v>
      </c>
      <c r="D25" s="16"/>
      <c r="E25" s="16"/>
      <c r="F25" t="s">
        <v>208</v>
      </c>
      <c r="G25" t="s">
        <v>208</v>
      </c>
      <c r="I25" t="s">
        <v>208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208</v>
      </c>
      <c r="C27" t="s">
        <v>208</v>
      </c>
      <c r="D27" s="16"/>
      <c r="E27" s="16"/>
      <c r="F27" t="s">
        <v>208</v>
      </c>
      <c r="G27" t="s">
        <v>208</v>
      </c>
      <c r="I27" t="s">
        <v>208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829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208</v>
      </c>
      <c r="C29" t="s">
        <v>208</v>
      </c>
      <c r="D29" s="16"/>
      <c r="E29" s="16"/>
      <c r="F29" t="s">
        <v>208</v>
      </c>
      <c r="G29" t="s">
        <v>208</v>
      </c>
      <c r="I29" t="s">
        <v>208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228</v>
      </c>
      <c r="C30" s="16"/>
      <c r="D30" s="16"/>
      <c r="E30" s="16"/>
    </row>
    <row r="31" spans="2:15">
      <c r="B31" t="s">
        <v>289</v>
      </c>
      <c r="C31" s="16"/>
      <c r="D31" s="16"/>
      <c r="E31" s="16"/>
    </row>
    <row r="32" spans="2:15">
      <c r="B32" t="s">
        <v>290</v>
      </c>
      <c r="C32" s="16"/>
      <c r="D32" s="16"/>
      <c r="E32" s="16"/>
    </row>
    <row r="33" spans="2:5">
      <c r="B33" t="s">
        <v>291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83450.64</v>
      </c>
      <c r="H11" s="7"/>
      <c r="I11" s="75">
        <v>128.02272600000001</v>
      </c>
      <c r="J11" s="25"/>
      <c r="K11" s="76">
        <v>1</v>
      </c>
      <c r="L11" s="76">
        <v>2.0000000000000001E-4</v>
      </c>
      <c r="BC11" s="16"/>
      <c r="BD11" s="19"/>
      <c r="BE11" s="16"/>
      <c r="BG11" s="16"/>
    </row>
    <row r="12" spans="2:60">
      <c r="B12" s="79" t="s">
        <v>201</v>
      </c>
      <c r="D12" s="16"/>
      <c r="E12" s="16"/>
      <c r="G12" s="81">
        <v>83450.64</v>
      </c>
      <c r="I12" s="81">
        <v>128.02272600000001</v>
      </c>
      <c r="K12" s="80">
        <v>1</v>
      </c>
      <c r="L12" s="80">
        <v>2.0000000000000001E-4</v>
      </c>
    </row>
    <row r="13" spans="2:60">
      <c r="B13" s="79" t="s">
        <v>1284</v>
      </c>
      <c r="D13" s="16"/>
      <c r="E13" s="16"/>
      <c r="G13" s="81">
        <v>83450.64</v>
      </c>
      <c r="I13" s="81">
        <v>128.02272600000001</v>
      </c>
      <c r="K13" s="80">
        <v>1</v>
      </c>
      <c r="L13" s="80">
        <v>2.0000000000000001E-4</v>
      </c>
    </row>
    <row r="14" spans="2:60">
      <c r="B14" t="s">
        <v>1285</v>
      </c>
      <c r="C14" t="s">
        <v>1286</v>
      </c>
      <c r="D14" t="s">
        <v>100</v>
      </c>
      <c r="E14" t="s">
        <v>505</v>
      </c>
      <c r="F14" t="s">
        <v>102</v>
      </c>
      <c r="G14" s="77">
        <v>85</v>
      </c>
      <c r="H14" s="77">
        <v>572.6</v>
      </c>
      <c r="I14" s="77">
        <v>0.48670999999999998</v>
      </c>
      <c r="J14" s="78">
        <v>2.0000000000000001E-4</v>
      </c>
      <c r="K14" s="78">
        <v>3.8E-3</v>
      </c>
      <c r="L14" s="78">
        <v>0</v>
      </c>
    </row>
    <row r="15" spans="2:60">
      <c r="B15" t="s">
        <v>1287</v>
      </c>
      <c r="C15" t="s">
        <v>1288</v>
      </c>
      <c r="D15" t="s">
        <v>100</v>
      </c>
      <c r="E15" t="s">
        <v>351</v>
      </c>
      <c r="F15" t="s">
        <v>102</v>
      </c>
      <c r="G15" s="77">
        <v>865.64</v>
      </c>
      <c r="H15" s="77">
        <v>10940</v>
      </c>
      <c r="I15" s="77">
        <v>94.701015999999996</v>
      </c>
      <c r="J15" s="78">
        <v>6.9999999999999999E-4</v>
      </c>
      <c r="K15" s="78">
        <v>0.73970000000000002</v>
      </c>
      <c r="L15" s="78">
        <v>2.0000000000000001E-4</v>
      </c>
    </row>
    <row r="16" spans="2:60">
      <c r="B16" t="s">
        <v>1289</v>
      </c>
      <c r="C16" t="s">
        <v>1290</v>
      </c>
      <c r="D16" t="s">
        <v>100</v>
      </c>
      <c r="E16" t="s">
        <v>351</v>
      </c>
      <c r="F16" t="s">
        <v>102</v>
      </c>
      <c r="G16" s="77">
        <v>82500</v>
      </c>
      <c r="H16" s="77">
        <v>39.799999999999997</v>
      </c>
      <c r="I16" s="77">
        <v>32.835000000000001</v>
      </c>
      <c r="J16" s="78">
        <v>3.5000000000000001E-3</v>
      </c>
      <c r="K16" s="78">
        <v>0.25650000000000001</v>
      </c>
      <c r="L16" s="78">
        <v>1E-4</v>
      </c>
    </row>
    <row r="17" spans="2:12">
      <c r="B17" s="79" t="s">
        <v>226</v>
      </c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s="79" t="s">
        <v>1291</v>
      </c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208</v>
      </c>
      <c r="C19" t="s">
        <v>208</v>
      </c>
      <c r="D19" s="16"/>
      <c r="E19" t="s">
        <v>208</v>
      </c>
      <c r="F19" t="s">
        <v>208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t="s">
        <v>228</v>
      </c>
      <c r="D20" s="16"/>
      <c r="E20" s="16"/>
    </row>
    <row r="21" spans="2:12">
      <c r="B21" t="s">
        <v>289</v>
      </c>
      <c r="D21" s="16"/>
      <c r="E21" s="16"/>
    </row>
    <row r="22" spans="2:12">
      <c r="B22" t="s">
        <v>290</v>
      </c>
      <c r="D22" s="16"/>
      <c r="E22" s="16"/>
    </row>
    <row r="23" spans="2:12">
      <c r="B23" t="s">
        <v>291</v>
      </c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r1 xmlns="1ca4df27-5183-4bee-9dbd-0c46c9c4aa40" xsi:nil="true"/>
    <isFileInUse xmlns="1ca4df27-5183-4bee-9dbd-0c46c9c4aa40">true</isFileInUse>
    <PublishingExpirationDate xmlns="http://schemas.microsoft.com/sharepoint/v3" xsi:nil="true"/>
    <PublishingStartDate xmlns="http://schemas.microsoft.com/sharepoint/v3" xsi:nil="true"/>
    <IsAccessible xmlns="1ca4df27-5183-4bee-9dbd-0c46c9c4aa40">כן</IsAccessible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2669903-D100-469D-860C-BC950C1257CA}"/>
</file>

<file path=customXml/itemProps2.xml><?xml version="1.0" encoding="utf-8"?>
<ds:datastoreItem xmlns:ds="http://schemas.openxmlformats.org/officeDocument/2006/customXml" ds:itemID="{71381B9A-D531-444E-9F17-E076D07AC33C}"/>
</file>

<file path=customXml/itemProps3.xml><?xml version="1.0" encoding="utf-8"?>
<ds:datastoreItem xmlns:ds="http://schemas.openxmlformats.org/officeDocument/2006/customXml" ds:itemID="{34591F58-4DE9-449A-A9A6-F2D8336F97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520042177_b9301_0421</dc:title>
  <dc:creator>Yuli</dc:creator>
  <cp:lastModifiedBy>ליזה שלו</cp:lastModifiedBy>
  <dcterms:created xsi:type="dcterms:W3CDTF">2015-11-10T09:34:27Z</dcterms:created>
  <dcterms:modified xsi:type="dcterms:W3CDTF">2022-01-31T13:39:22Z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</Properties>
</file>