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קונצרני'!$B$11:$U$251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45" i="5" l="1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100" i="5"/>
  <c r="P99" i="5"/>
  <c r="R99" i="5"/>
  <c r="R100" i="5"/>
  <c r="P94" i="5"/>
  <c r="P93" i="5"/>
  <c r="R93" i="5"/>
  <c r="R94" i="5"/>
  <c r="P104" i="5"/>
  <c r="R104" i="5"/>
  <c r="P91" i="5"/>
  <c r="R92" i="5"/>
  <c r="P92" i="5" s="1"/>
  <c r="R91" i="5"/>
  <c r="R89" i="5"/>
  <c r="P89" i="5" s="1"/>
  <c r="R88" i="5"/>
  <c r="P88" i="5" s="1"/>
  <c r="P176" i="5"/>
  <c r="P175" i="5"/>
  <c r="R176" i="5"/>
  <c r="R175" i="5"/>
  <c r="P73" i="5"/>
  <c r="R73" i="5"/>
  <c r="R153" i="5"/>
  <c r="P153" i="5" s="1"/>
  <c r="R78" i="5"/>
  <c r="P78" i="5" s="1"/>
  <c r="R160" i="5"/>
  <c r="P160" i="5" s="1"/>
  <c r="R67" i="5"/>
  <c r="P67" i="5" s="1"/>
  <c r="R66" i="5"/>
  <c r="P66" i="5" s="1"/>
  <c r="R65" i="5"/>
  <c r="P65" i="5" s="1"/>
  <c r="R64" i="5"/>
  <c r="P64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<sst xmlns="http://schemas.openxmlformats.org/spreadsheetml/2006/main" count="5963" uniqueCount="1641">
  <si>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</si>
  <si>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</si>
  <si>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</si>
  <si>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</si>
  <si>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</si>
  <si>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</si>
  <si>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</si>
  <si>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</si>
  <si>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</si>
  <si>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</si>
  <si>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</si>
  <si>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</si>
  <si>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</si>
  <si>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</si>
  <si>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</si>
  <si>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</si>
  <si>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</si>
  <si>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</si>
  <si>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</si>
  <si>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</si>
  <si>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</si>
  <si>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</si>
  <si>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</si>
  <si>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</si>
  <si>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</si>
  <si>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</si>
  <si>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</si>
  <si>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</si>
  <si>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</si>
  <si>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</si>
  <si>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</si>
  <si>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</si>
  <si>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</si>
  <si>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</si>
  <si>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</si>
  <si>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</si>
  <si>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</si>
  <si>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</si>
  <si>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</si>
  <si>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</si>
  <si>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</si>
  <si>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</si>
  <si>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</si>
  <si>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</si>
  <si>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</si>
  <si>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</si>
  <si>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</si>
  <si>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</si>
  <si>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</si>
  <si>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</si>
  <si>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</si>
  <si>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</si>
  <si>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</si>
  <si>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</si>
  <si>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</si>
  <si>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</si>
  <si>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</si>
  <si>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</si>
  <si>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</si>
  <si>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</si>
  <si>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</si>
  <si>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</si>
  <si>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</si>
  <si>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</si>
  <si>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</si>
  <si>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</si>
  <si>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</si>
  <si>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</si>
  <si>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</si>
  <si>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</si>
  <si>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</si>
  <si>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</si>
  <si>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</si>
  <si>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</si>
  <si>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</si>
  <si>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</si>
  <si>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</si>
  <si>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</si>
  <si>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</si>
  <si>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</si>
  <si>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</si>
  <si>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</si>
  <si>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</si>
  <si>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</si>
  <si>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</si>
  <si>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</si>
  <si>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</si>
  <si>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</si>
  <si>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</si>
  <si>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</si>
  <si>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</si>
  <si>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</si>
  <si>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</si>
  <si>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</si>
  <si>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</si>
  <si>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</si>
  <si>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</si>
  <si>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</si>
  <si>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</si>
  <si>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</si>
  <si>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</si>
  <si>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</si>
  <si>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</si>
  <si>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</si>
  <si>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</si>
  <si>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</si>
  <si>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</si>
  <si>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</si>
  <si>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</si>
  <si>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</si>
  <si>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</si>
  <si>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</si>
  <si>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</si>
  <si>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</si>
  <si>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</si>
  <si>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</si>
  <si>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</si>
  <si>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</si>
  <si>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</si>
  <si>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</si>
  <si>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</si>
  <si>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</si>
  <si>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</si>
  <si>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</si>
  <si>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</si>
  <si>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</si>
  <si>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</si>
  <si>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</si>
  <si>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</si>
  <si>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</si>
  <si>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</si>
  <si>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</si>
  <si>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</si>
  <si>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</si>
  <si>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</si>
  <si>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</si>
  <si>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</si>
  <si>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</si>
  <si>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</si>
  <si>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</si>
  <si>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</si>
  <si>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</si>
  <si>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</si>
  <si>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</si>
  <si>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</si>
  <si>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</si>
  <si>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</si>
  <si>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</si>
  <si>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</si>
  <si>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</si>
  <si>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</si>
  <si>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</si>
  <si>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</si>
  <si>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</si>
  <si>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</si>
  <si>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</si>
  <si>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</si>
  <si>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</si>
  <si>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</si>
  <si>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</si>
  <si>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</si>
  <si>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</si>
  <si>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</si>
  <si>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</si>
  <si>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</si>
  <si>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</si>
  <si>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</si>
  <si>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</si>
  <si>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</si>
  <si>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</si>
  <si>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</si>
  <si>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</si>
  <si>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</si>
  <si>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</si>
  <si>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</si>
  <si>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</si>
  <si>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</si>
  <si>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</si>
  <si>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</si>
  <si>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</si>
  <si>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</si>
  <si>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</si>
  <si>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</si>
  <si>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</si>
  <si>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</si>
  <si>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</si>
  <si>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</si>
  <si>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</si>
  <si>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</si>
  <si>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</si>
  <si>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</si>
  <si>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</si>
  <si>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</si>
  <si>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</si>
  <si>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</si>
  <si>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</si>
  <si>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</si>
  <si>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</si>
  <si>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</si>
  <si>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</si>
  <si>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</si>
  <si>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</si>
  <si>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</si>
  <si>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</si>
  <si>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</si>
  <si>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</si>
  <si>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</si>
  <si>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</si>
  <si>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</si>
  <si>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</si>
  <si>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</si>
  <si>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</si>
  <si>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</si>
  <si>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</si>
  <si>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</si>
  <si>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</si>
  <si>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</si>
  <si>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</si>
  <si>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</si>
  <si>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</si>
  <si>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</si>
  <si>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</si>
  <si>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</si>
  <si>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</si>
  <si>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</si>
  <si>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5.66% 02/08/23- בנק מזרחי</t>
  </si>
  <si>
    <t>96062- 20- בנק מזרחי</t>
  </si>
  <si>
    <t>פיקדון דולרי 5.74% 01/09/23- בנק מזרחי</t>
  </si>
  <si>
    <t>96067- 20-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</si>
  <si>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</si>
  <si>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</si>
  <si>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</si>
  <si>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</si>
  <si>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</si>
  <si>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</si>
  <si>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</si>
  <si>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</si>
  <si>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</si>
  <si>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12/06/23</t>
  </si>
  <si>
    <t>ממצמ0923</t>
  </si>
  <si>
    <t>1128081</t>
  </si>
  <si>
    <t>23/04/23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</si>
  <si>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</si>
  <si>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</si>
  <si>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</si>
  <si>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</si>
  <si>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</si>
  <si>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</si>
  <si>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</si>
  <si>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מ.ק.מ.     1213- בנק ישראל- מק"מ</t>
  </si>
  <si>
    <t>8231219</t>
  </si>
  <si>
    <t>25/06/23</t>
  </si>
  <si>
    <t>מ.ק.מ.  214- בנק ישראל- מק"מ</t>
  </si>
  <si>
    <t>8240210</t>
  </si>
  <si>
    <t>מ.ק.מ.  713- בנק ישראל- מק"מ</t>
  </si>
  <si>
    <t>8230716</t>
  </si>
  <si>
    <t>03/01/23</t>
  </si>
  <si>
    <t>מ.ק.מ. 1123- בנק ישראל- מק"מ</t>
  </si>
  <si>
    <t>8231128</t>
  </si>
  <si>
    <t>29/01/23</t>
  </si>
  <si>
    <t>מ.ק.מ. 114- בנק ישראל- מק"מ</t>
  </si>
  <si>
    <t>8240111</t>
  </si>
  <si>
    <t>05/06/23</t>
  </si>
  <si>
    <t>מ.ק.מ. 314- בנק ישראל- מק"מ</t>
  </si>
  <si>
    <t>8240319</t>
  </si>
  <si>
    <t>מ.ק.מ. 414- בנק ישראל- מק"מ</t>
  </si>
  <si>
    <t>8240418</t>
  </si>
  <si>
    <t>29/06/23</t>
  </si>
  <si>
    <t>מ.ק.מ. 524- בנק ישראל- מק"מ</t>
  </si>
  <si>
    <t>8240525</t>
  </si>
  <si>
    <t>מ.ק.מ. 614- בנק ישראל- מק"מ</t>
  </si>
  <si>
    <t>8240616</t>
  </si>
  <si>
    <t>מ.ק.מ. 813- בנק ישראל- מק"מ</t>
  </si>
  <si>
    <t>8230815</t>
  </si>
  <si>
    <t>20/10/22</t>
  </si>
  <si>
    <t>סה"כ שחר</t>
  </si>
  <si>
    <t>ממשל שקלי 1024- האוצר - ממשלתית שקלית</t>
  </si>
  <si>
    <t>1175777</t>
  </si>
  <si>
    <t>06/11/22</t>
  </si>
  <si>
    <t>ממשלתי שקלי 723</t>
  </si>
  <si>
    <t>1167105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</si>
  <si>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</si>
  <si>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</si>
  <si>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</si>
  <si>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</si>
  <si>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 09/11/23- ממשלת ארה"ב</t>
  </si>
  <si>
    <t>US912797FJ15</t>
  </si>
  <si>
    <t>Aaa</t>
  </si>
  <si>
    <t>Moodys</t>
  </si>
  <si>
    <t>09/05/23</t>
  </si>
  <si>
    <t>US TREASURY 0 19/10/23- ממשלת ארה"ב</t>
  </si>
  <si>
    <t>US912797FB88</t>
  </si>
  <si>
    <t>20/04/23</t>
  </si>
  <si>
    <t>US TREASURY 0 22/08/23- ממשלת ארה"ב</t>
  </si>
  <si>
    <t>US912797GH40</t>
  </si>
  <si>
    <t>24/04/23</t>
  </si>
  <si>
    <t>US TREASURY 0 30/11/2023- ממשלת ארה"ב</t>
  </si>
  <si>
    <t>US912796ZD42</t>
  </si>
  <si>
    <t>20/06/23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</si>
  <si>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</si>
  <si>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</si>
  <si>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</si>
  <si>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</si>
  <si>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</si>
  <si>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</si>
  <si>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</si>
  <si>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</si>
  <si>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</si>
  <si>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</si>
  <si>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</si>
  <si>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</si>
  <si>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</si>
  <si>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</si>
  <si>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</si>
  <si>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</si>
  <si>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</si>
  <si>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</si>
  <si>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</si>
  <si>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מגה אור נעמ 2- מגה אור</t>
  </si>
  <si>
    <t>1187830</t>
  </si>
  <si>
    <t>513257873</t>
  </si>
  <si>
    <t>נדלן מניב בישראל</t>
  </si>
  <si>
    <t>ilA+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</si>
  <si>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</si>
  <si>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</si>
  <si>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</si>
  <si>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</si>
  <si>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</si>
  <si>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</si>
  <si>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</si>
  <si>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19/06/23</t>
  </si>
  <si>
    <t>דיסק מנ אגח טו- דיסקונט מנפיקים</t>
  </si>
  <si>
    <t>7480304</t>
  </si>
  <si>
    <t>520029935</t>
  </si>
  <si>
    <t>21/06/23</t>
  </si>
  <si>
    <t>לאומי   אגח 179- לאומי</t>
  </si>
  <si>
    <t>6040372</t>
  </si>
  <si>
    <t>03/10/22</t>
  </si>
  <si>
    <t>לאומי אג"ח 181- לאומי</t>
  </si>
  <si>
    <t>6040505</t>
  </si>
  <si>
    <t>Aaa.il</t>
  </si>
  <si>
    <t>מז טפ הנ אגח 64- מזרחי טפחות הנפ</t>
  </si>
  <si>
    <t>2310555</t>
  </si>
  <si>
    <t>520032046</t>
  </si>
  <si>
    <t>28/06/23</t>
  </si>
  <si>
    <t>מז טפ הנ אגח 67- מזרחי טפחות הנפ</t>
  </si>
  <si>
    <t>1196807</t>
  </si>
  <si>
    <t>מז טפ הנפ אגח 57- מזרחי טפחות הנפ</t>
  </si>
  <si>
    <t>2310423</t>
  </si>
  <si>
    <t>09/09/21</t>
  </si>
  <si>
    <t>מז טפ הנפ אגח 59- מזרחי טפחות הנפ</t>
  </si>
  <si>
    <t>2310449</t>
  </si>
  <si>
    <t>05/04/22</t>
  </si>
  <si>
    <t>מז טפ הנפק   45- מזרחי טפחות הנפ</t>
  </si>
  <si>
    <t>2310217</t>
  </si>
  <si>
    <t>מז טפ הנפק 51- מזרחי טפחות הנפ</t>
  </si>
  <si>
    <t>2310324</t>
  </si>
  <si>
    <t>08/05/23</t>
  </si>
  <si>
    <t>מקורות אגח 10- מקורות</t>
  </si>
  <si>
    <t>1158468</t>
  </si>
  <si>
    <t>520010869</t>
  </si>
  <si>
    <t>שרותים</t>
  </si>
  <si>
    <t>08/05/22</t>
  </si>
  <si>
    <t>מרכנתיל הנ אגח ד- מרכנתיל הנפקות</t>
  </si>
  <si>
    <t>1171305</t>
  </si>
  <si>
    <t>513686154</t>
  </si>
  <si>
    <t>02/11/22</t>
  </si>
  <si>
    <t>נמלי ישראל אג "ח א- נמלי ישראל</t>
  </si>
  <si>
    <t>1145564</t>
  </si>
  <si>
    <t>513569780</t>
  </si>
  <si>
    <t>27/06/23</t>
  </si>
  <si>
    <t>פועלים הנפ אג32- פועלים הנפקות</t>
  </si>
  <si>
    <t>1940535</t>
  </si>
  <si>
    <t>520032640</t>
  </si>
  <si>
    <t>14/05/23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</si>
  <si>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</si>
  <si>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</si>
  <si>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</si>
  <si>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</si>
  <si>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</si>
  <si>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</si>
  <si>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</si>
  <si>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</si>
  <si>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</si>
  <si>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24/05/23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</si>
  <si>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</si>
  <si>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</si>
  <si>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</si>
  <si>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</si>
  <si>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</si>
  <si>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</si>
  <si>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</si>
  <si>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ilAA+</t>
  </si>
  <si>
    <t>31/05/20</t>
  </si>
  <si>
    <t>עזריאלי אג"ח ד</t>
  </si>
  <si>
    <t>1138650</t>
  </si>
  <si>
    <t>510960719</t>
  </si>
  <si>
    <t>14/07/22</t>
  </si>
  <si>
    <t>ביג אגח טז</t>
  </si>
  <si>
    <t>1168442</t>
  </si>
  <si>
    <t>513623314</t>
  </si>
  <si>
    <t>ilAA</t>
  </si>
  <si>
    <t>12/04/22</t>
  </si>
  <si>
    <t>ביג אגח יז</t>
  </si>
  <si>
    <t>1168459</t>
  </si>
  <si>
    <t>13/07/22</t>
  </si>
  <si>
    <t>גב ים אג"ח 6- גב ים</t>
  </si>
  <si>
    <t>7590128</t>
  </si>
  <si>
    <t>520001736</t>
  </si>
  <si>
    <t>Aa2.il</t>
  </si>
  <si>
    <t>15/05/22</t>
  </si>
  <si>
    <t>מבני תעשיה אגח כג- מבנה</t>
  </si>
  <si>
    <t>2260545</t>
  </si>
  <si>
    <t>520024126</t>
  </si>
  <si>
    <t>17/05/22</t>
  </si>
  <si>
    <t>מליסרון  אגח יד</t>
  </si>
  <si>
    <t>3230232</t>
  </si>
  <si>
    <t>520037789</t>
  </si>
  <si>
    <t>13/06/22</t>
  </si>
  <si>
    <t>מליסרון  אגח יט</t>
  </si>
  <si>
    <t>3230398</t>
  </si>
  <si>
    <t>מליסרון אג10- מליסרון</t>
  </si>
  <si>
    <t>3230190</t>
  </si>
  <si>
    <t>02/10/22</t>
  </si>
  <si>
    <t>רבוע נדלן אגח ז- רבוע כחול נדל"ן</t>
  </si>
  <si>
    <t>1140615</t>
  </si>
  <si>
    <t>513765859</t>
  </si>
  <si>
    <t>11/01/22</t>
  </si>
  <si>
    <t>רבוע נדלן אגח ח- רבוע כחול נדל"ן</t>
  </si>
  <si>
    <t>1157569</t>
  </si>
  <si>
    <t>04/06/23</t>
  </si>
  <si>
    <t>ריט אג"ח 4- 1 ריט</t>
  </si>
  <si>
    <t>1129899</t>
  </si>
  <si>
    <t>513821488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</si>
  <si>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</si>
  <si>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</si>
  <si>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</si>
  <si>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</si>
  <si>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</si>
  <si>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</si>
  <si>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</si>
  <si>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</si>
  <si>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</si>
  <si>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</si>
  <si>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</si>
  <si>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</si>
  <si>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</si>
  <si>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אג1- יוניברסל מוטורס (UMI)</t>
  </si>
  <si>
    <t>1141639</t>
  </si>
  <si>
    <t>05/07/20</t>
  </si>
  <si>
    <t>יוניברסל אגח ג- יוניברסל מוטורס (UMI)</t>
  </si>
  <si>
    <t>1160670</t>
  </si>
  <si>
    <t>19/10/22</t>
  </si>
  <si>
    <t>מגה אור אג8- מגה אור</t>
  </si>
  <si>
    <t>1147602</t>
  </si>
  <si>
    <t>סלע נדל"ן אג"ח 2- סלע קפיטל נדל"ן</t>
  </si>
  <si>
    <t>1132927</t>
  </si>
  <si>
    <t>513992529</t>
  </si>
  <si>
    <t>Aa3.il</t>
  </si>
  <si>
    <t>22/05/22</t>
  </si>
  <si>
    <t>סלע נדלן  אגח ד- סלע קפיטל נדל"ן</t>
  </si>
  <si>
    <t>1167147</t>
  </si>
  <si>
    <t>אלדן תחבו אגח ז- אלדן תחבורה</t>
  </si>
  <si>
    <t>1184779</t>
  </si>
  <si>
    <t>510454333</t>
  </si>
  <si>
    <t>23/10/22</t>
  </si>
  <si>
    <t>אלדן תחבו אגח ח- אלדן תחבורה</t>
  </si>
  <si>
    <t>1192442</t>
  </si>
  <si>
    <t>אלון רבוע אגח ז- אלון רבוע כחול</t>
  </si>
  <si>
    <t>1183979</t>
  </si>
  <si>
    <t>520042847</t>
  </si>
  <si>
    <t>השקעה ואחזקות</t>
  </si>
  <si>
    <t>08/09/22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</si>
  <si>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</si>
  <si>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</si>
  <si>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</si>
  <si>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</si>
  <si>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</si>
  <si>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</si>
  <si>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17/11/22</t>
  </si>
  <si>
    <t>ג'נרישן קפ אגח ב- ג'נריישן קפיטל</t>
  </si>
  <si>
    <t>1177526</t>
  </si>
  <si>
    <t>515846558</t>
  </si>
  <si>
    <t>14/06/23</t>
  </si>
  <si>
    <t>ג'נרישן קפ אגחג- ג'נריישן קפיטל</t>
  </si>
  <si>
    <t>1184555</t>
  </si>
  <si>
    <t>21/07/22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</si>
  <si>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</si>
  <si>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</si>
  <si>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</si>
  <si>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</si>
  <si>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</si>
  <si>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</si>
  <si>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</si>
  <si>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</si>
  <si>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</si>
  <si>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</si>
  <si>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</si>
  <si>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</si>
  <si>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</si>
  <si>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07/06/22</t>
  </si>
  <si>
    <t>מימון ישיר אגח ה- מימון ישיר קב</t>
  </si>
  <si>
    <t>24/01/23</t>
  </si>
  <si>
    <t>מימון ישיר אגח ו- מימון ישיר קב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</si>
  <si>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</si>
  <si>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</si>
  <si>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</si>
  <si>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</si>
  <si>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</si>
  <si>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</si>
  <si>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</si>
  <si>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</si>
  <si>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15/12/22</t>
  </si>
  <si>
    <t>אפי נכסים אגח יא- אפי נכסים</t>
  </si>
  <si>
    <t>1171628</t>
  </si>
  <si>
    <t>510560188</t>
  </si>
  <si>
    <t>11/12/22</t>
  </si>
  <si>
    <t>אפי נכסים אגח יג- אפי נכסים</t>
  </si>
  <si>
    <t>1178292</t>
  </si>
  <si>
    <t>06/12/22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</si>
  <si>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</si>
  <si>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</si>
  <si>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</si>
  <si>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</si>
  <si>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</si>
  <si>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</si>
  <si>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</si>
  <si>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</si>
  <si>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</si>
  <si>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</si>
  <si>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</si>
  <si>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</si>
  <si>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</si>
  <si>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</si>
  <si>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01/12/22</t>
  </si>
  <si>
    <t>ג'י סיטי אגח יד- ג'י סיטי</t>
  </si>
  <si>
    <t>1260736</t>
  </si>
  <si>
    <t>20/11/22</t>
  </si>
  <si>
    <t>הכשרת הישוב אג"ח 24- הכשרת הישוב</t>
  </si>
  <si>
    <t>1191519</t>
  </si>
  <si>
    <t>הכשרת הישוב אגח 23- הכשרת הישוב</t>
  </si>
  <si>
    <t>08/02/23</t>
  </si>
  <si>
    <t>הכשרת ישוב אגח 22- הכשרת הישוב</t>
  </si>
  <si>
    <t>6120240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</si>
  <si>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</si>
  <si>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</si>
  <si>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</si>
  <si>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</si>
  <si>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</si>
  <si>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</si>
  <si>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27/01/22</t>
  </si>
  <si>
    <t>מגוריט אגח ג- מגוריט</t>
  </si>
  <si>
    <t>1175975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</si>
  <si>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</si>
  <si>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</si>
  <si>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</si>
  <si>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</si>
  <si>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</si>
  <si>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</si>
  <si>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בנייה</t>
  </si>
  <si>
    <t>23/11/22</t>
  </si>
  <si>
    <t>בראק אן.וי אג"ח 2- בראק אן וי</t>
  </si>
  <si>
    <t>1128347</t>
  </si>
  <si>
    <t>34250659</t>
  </si>
  <si>
    <t>ilBBB+</t>
  </si>
  <si>
    <t>דיסקונט הש אג6- דיסקונט השקעות</t>
  </si>
  <si>
    <t>6390207</t>
  </si>
  <si>
    <t>520023896</t>
  </si>
  <si>
    <t>ilBBB</t>
  </si>
  <si>
    <t>16/06/22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</si>
  <si>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</si>
  <si>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</si>
  <si>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</si>
  <si>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</si>
  <si>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</si>
  <si>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</si>
  <si>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</si>
  <si>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30/04/23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</si>
  <si>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</si>
  <si>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</si>
  <si>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</si>
  <si>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</si>
  <si>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</si>
  <si>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</si>
  <si>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חנן מור אגח טו- חנן מור</t>
  </si>
  <si>
    <t>לוזון קבוצה אג 8- לוזון קבוצה</t>
  </si>
  <si>
    <t>4730164</t>
  </si>
  <si>
    <t>520039660</t>
  </si>
  <si>
    <t>05/12/22</t>
  </si>
  <si>
    <t>מניבים ריט אגח ג- מניבים ריט</t>
  </si>
  <si>
    <t>1177658</t>
  </si>
  <si>
    <t>515327120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</si>
  <si>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</si>
  <si>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</si>
  <si>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</si>
  <si>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</si>
  <si>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</si>
  <si>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</si>
  <si>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</si>
  <si>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</si>
  <si>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</si>
  <si>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10/05/23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</si>
  <si>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</si>
  <si>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</si>
  <si>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</si>
  <si>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</si>
  <si>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</si>
  <si>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</si>
  <si>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</si>
  <si>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</si>
  <si>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</si>
  <si>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</si>
  <si>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516117181</t>
  </si>
  <si>
    <t>16/05/23</t>
  </si>
  <si>
    <t>ריט אזורים אגח א- ריט אזורים ליוי</t>
  </si>
  <si>
    <t>דיסקונט מנפיקים אג"ח יג</t>
  </si>
  <si>
    <t>7480155</t>
  </si>
  <si>
    <t>לאומי אג"ח 180- לאומי</t>
  </si>
  <si>
    <t>6040422</t>
  </si>
  <si>
    <t>02/05/22</t>
  </si>
  <si>
    <t>נמלי ישראל אג"ח ג- נמלי ישראל</t>
  </si>
  <si>
    <t>1145580</t>
  </si>
  <si>
    <t>חשמל     אגח 26- חשמל</t>
  </si>
  <si>
    <t>6000202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</si>
  <si>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</si>
  <si>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</si>
  <si>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</si>
  <si>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</si>
  <si>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</si>
  <si>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</si>
  <si>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</si>
  <si>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</si>
  <si>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</si>
  <si>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אקויטל    אגח 2- אקויטל</t>
  </si>
  <si>
    <t>7550122</t>
  </si>
  <si>
    <t>520030859</t>
  </si>
  <si>
    <t>הראל השק אגח א- הראל השקעות</t>
  </si>
  <si>
    <t>5850110</t>
  </si>
  <si>
    <t>520033986</t>
  </si>
  <si>
    <t>ביטוח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</si>
  <si>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</si>
  <si>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</si>
  <si>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</si>
  <si>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</si>
  <si>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</si>
  <si>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</si>
  <si>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</si>
  <si>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</si>
  <si>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אלקטרה צריכה אגח א- אלקטרה צריכה</t>
  </si>
  <si>
    <t>5010335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</si>
  <si>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</si>
  <si>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</si>
  <si>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</si>
  <si>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</si>
  <si>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</si>
  <si>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</si>
  <si>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</si>
  <si>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</si>
  <si>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</si>
  <si>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</si>
  <si>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</si>
  <si>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</si>
  <si>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</si>
  <si>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</si>
  <si>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15/02/23</t>
  </si>
  <si>
    <t>כלל ביטוח  אג ב- כלל עסקי ביטוח</t>
  </si>
  <si>
    <t>1193499</t>
  </si>
  <si>
    <t>520036120</t>
  </si>
  <si>
    <t>13/02/23</t>
  </si>
  <si>
    <t>פורמולה אג"ח 1- פורמולה מערכות</t>
  </si>
  <si>
    <t>2560142</t>
  </si>
  <si>
    <t>520036690</t>
  </si>
  <si>
    <t>שרותי מידע</t>
  </si>
  <si>
    <t>22/03/22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</si>
  <si>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</si>
  <si>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</si>
  <si>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</si>
  <si>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</si>
  <si>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</si>
  <si>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</si>
  <si>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</si>
  <si>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</si>
  <si>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</si>
  <si>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</si>
  <si>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</si>
  <si>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</si>
  <si>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</si>
  <si>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31/05/23</t>
  </si>
  <si>
    <t>אמ.ג'יג'י אגח ב- אמ.ג'י.ג'י</t>
  </si>
  <si>
    <t>1160811</t>
  </si>
  <si>
    <t>1981143</t>
  </si>
  <si>
    <t>16/11/22</t>
  </si>
  <si>
    <t>דה זראסאי אגח ג- דה זראסאי גרופ</t>
  </si>
  <si>
    <t>1137975</t>
  </si>
  <si>
    <t>11/08/22</t>
  </si>
  <si>
    <t>דמרי      אגח ז- דמרי</t>
  </si>
  <si>
    <t>1141191</t>
  </si>
  <si>
    <t>511399388</t>
  </si>
  <si>
    <t>טמפו משקאות אג2</t>
  </si>
  <si>
    <t>1133511</t>
  </si>
  <si>
    <t>513682625</t>
  </si>
  <si>
    <t>08/02/22</t>
  </si>
  <si>
    <t>ממן אגח ב- ממן</t>
  </si>
  <si>
    <t>2380046</t>
  </si>
  <si>
    <t>520036435</t>
  </si>
  <si>
    <t>08/03/22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</si>
  <si>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</si>
  <si>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</si>
  <si>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</si>
  <si>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</si>
  <si>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</si>
  <si>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</si>
  <si>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</si>
  <si>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</si>
  <si>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</si>
  <si>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</si>
  <si>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</si>
  <si>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</si>
  <si>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</si>
  <si>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</si>
  <si>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</si>
  <si>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</si>
  <si>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</si>
  <si>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</si>
  <si>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</si>
  <si>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</si>
  <si>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</si>
  <si>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</si>
  <si>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</si>
  <si>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</si>
  <si>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</si>
  <si>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</si>
  <si>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ויקטורי   אגח א- דל סחירות מרווח הוגן- ויקטורי</t>
  </si>
  <si>
    <t>1136126</t>
  </si>
  <si>
    <t>514068980</t>
  </si>
  <si>
    <t>סלקום אגח יב- סלקום</t>
  </si>
  <si>
    <t>1143080</t>
  </si>
  <si>
    <t>511930125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</si>
  <si>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</si>
  <si>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</si>
  <si>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</si>
  <si>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</si>
  <si>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</si>
  <si>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</si>
  <si>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</si>
  <si>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</si>
  <si>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</si>
  <si>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</si>
  <si>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31/03/22</t>
  </si>
  <si>
    <t>אורשי  אגח ג- אורשי</t>
  </si>
  <si>
    <t>1170372</t>
  </si>
  <si>
    <t>513547224</t>
  </si>
  <si>
    <t>15/03/22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</si>
  <si>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</si>
  <si>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</si>
  <si>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</si>
  <si>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</si>
  <si>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</si>
  <si>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4220349</t>
  </si>
  <si>
    <t>אפקון החזקות אג"ח א- אפקון החזקות</t>
  </si>
  <si>
    <t>5780135</t>
  </si>
  <si>
    <t>520033473</t>
  </si>
  <si>
    <t>20/01/20</t>
  </si>
  <si>
    <t>מלרן אגח ג- מלרן פרוייקטים</t>
  </si>
  <si>
    <t>1180058</t>
  </si>
  <si>
    <t>514097591</t>
  </si>
  <si>
    <t>30/12/21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</si>
  <si>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</si>
  <si>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</si>
  <si>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</si>
  <si>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</si>
  <si>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</si>
  <si>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</si>
  <si>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</si>
  <si>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512607888</t>
  </si>
  <si>
    <t>מלונאות ותיירות</t>
  </si>
  <si>
    <t>16/02/23</t>
  </si>
  <si>
    <t>פתאל החזקות אג2- פתאל החזקות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</si>
  <si>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</si>
  <si>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</si>
  <si>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</si>
  <si>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</si>
  <si>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</si>
  <si>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</si>
  <si>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</si>
  <si>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</si>
  <si>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</si>
  <si>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</si>
  <si>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26/12/22</t>
  </si>
  <si>
    <t>דלק קב אגח לז- דלק קבוצה</t>
  </si>
  <si>
    <t>1192889</t>
  </si>
  <si>
    <t>520044322</t>
  </si>
  <si>
    <t>הרץ פרופר אגח ב- הרץ פרופרטיס</t>
  </si>
  <si>
    <t>1184753</t>
  </si>
  <si>
    <t>1957081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</si>
  <si>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</si>
  <si>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</si>
  <si>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</si>
  <si>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</si>
  <si>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</si>
  <si>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</si>
  <si>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</si>
  <si>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</si>
  <si>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</si>
  <si>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</si>
  <si>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</si>
  <si>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</si>
  <si>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</si>
  <si>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</si>
  <si>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</si>
  <si>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</si>
  <si>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</si>
  <si>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</si>
  <si>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</si>
  <si>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</si>
  <si>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</si>
  <si>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</si>
  <si>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</si>
  <si>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</si>
  <si>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</si>
  <si>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</si>
  <si>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</si>
  <si>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</si>
  <si>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</si>
  <si>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29/11/22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</si>
  <si>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</si>
  <si>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</si>
  <si>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</si>
  <si>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</si>
  <si>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</si>
  <si>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12/05/22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</si>
  <si>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</si>
  <si>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</si>
  <si>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</si>
  <si>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</si>
  <si>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</si>
  <si>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</si>
  <si>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</si>
  <si>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</si>
  <si>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</si>
  <si>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</si>
  <si>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</si>
  <si>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</si>
  <si>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</si>
  <si>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</si>
  <si>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12/06/18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</si>
  <si>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</si>
  <si>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</si>
  <si>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</si>
  <si>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</si>
  <si>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</si>
  <si>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</si>
  <si>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</si>
  <si>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</si>
  <si>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</si>
  <si>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1177849</t>
  </si>
  <si>
    <t>07/12/22</t>
  </si>
  <si>
    <t>דלק קב אגח לו- דלק קבוצה</t>
  </si>
  <si>
    <t>1181122</t>
  </si>
  <si>
    <t>חנן מור אגח יג- חנן מור</t>
  </si>
  <si>
    <t>1181502</t>
  </si>
  <si>
    <t>07/02/23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</si>
  <si>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</si>
  <si>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</si>
  <si>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</si>
  <si>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</si>
  <si>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</si>
  <si>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</si>
  <si>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</si>
  <si>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</si>
  <si>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</si>
  <si>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</si>
  <si>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</si>
  <si>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</si>
  <si>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</si>
  <si>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</si>
  <si>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</si>
  <si>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</si>
  <si>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</si>
  <si>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</si>
  <si>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</si>
  <si>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</si>
  <si>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</si>
  <si>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</si>
  <si>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</si>
  <si>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</si>
  <si>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</si>
  <si>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</si>
  <si>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</si>
  <si>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</si>
  <si>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רוטשטיין  אגח י- רוטשטיין</t>
  </si>
  <si>
    <t>5390273</t>
  </si>
  <si>
    <t>520039959</t>
  </si>
  <si>
    <t>20/07/22</t>
  </si>
  <si>
    <t>אלה פקדון אג1- אלה פקדונות</t>
  </si>
  <si>
    <t>1141662</t>
  </si>
  <si>
    <t>אלה פקדון אגח ד- אלה פקדונות</t>
  </si>
  <si>
    <t>1162304</t>
  </si>
  <si>
    <t>22/06/23</t>
  </si>
  <si>
    <t>ישראמקו אג1- ישראמקו יהש</t>
  </si>
  <si>
    <t>2320174</t>
  </si>
  <si>
    <t>550010003</t>
  </si>
  <si>
    <t>21/11/22</t>
  </si>
  <si>
    <t>דלק תמלוגים אג"ח א- תומר אנרגיה</t>
  </si>
  <si>
    <t>1147479</t>
  </si>
  <si>
    <t>514837111</t>
  </si>
  <si>
    <t>08/07/20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</si>
  <si>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</si>
  <si>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</si>
  <si>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</si>
  <si>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</si>
  <si>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</si>
  <si>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</si>
  <si>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03/02/22</t>
  </si>
  <si>
    <t>בזן       אגח ט- בתי זיקוק</t>
  </si>
  <si>
    <t>2590461</t>
  </si>
  <si>
    <t>520036658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</si>
  <si>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</si>
  <si>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</si>
  <si>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</si>
  <si>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</si>
  <si>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</si>
  <si>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</si>
  <si>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</si>
  <si>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</si>
  <si>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</si>
  <si>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</si>
  <si>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</si>
  <si>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</si>
  <si>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</si>
  <si>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25/10/22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</si>
  <si>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</si>
  <si>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</si>
  <si>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</si>
  <si>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</si>
  <si>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</si>
  <si>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</si>
  <si>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</si>
  <si>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</si>
  <si>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</si>
  <si>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</si>
  <si>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A2</t>
  </si>
  <si>
    <t>LUMIIT 5.125 27/07/27- לאומי</t>
  </si>
  <si>
    <t>IL0060406878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</si>
  <si>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</si>
  <si>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</si>
  <si>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</si>
  <si>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</si>
  <si>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</si>
  <si>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</si>
  <si>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</si>
  <si>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</si>
  <si>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</si>
  <si>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</si>
  <si>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</si>
  <si>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</si>
  <si>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</si>
  <si>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</si>
  <si>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</si>
  <si>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</si>
  <si>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</si>
  <si>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01/03/23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</si>
  <si>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</si>
  <si>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</si>
  <si>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</si>
  <si>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</si>
  <si>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</si>
  <si>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</si>
  <si>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</si>
  <si>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</si>
  <si>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</si>
  <si>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</si>
  <si>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</si>
  <si>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A1</t>
  </si>
  <si>
    <t>01/05/23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</si>
  <si>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</si>
  <si>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</si>
  <si>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</si>
  <si>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</si>
  <si>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</si>
  <si>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</si>
  <si>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</si>
  <si>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</si>
  <si>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</si>
  <si>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</si>
  <si>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</si>
  <si>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</si>
  <si>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</si>
  <si>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</si>
  <si>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</si>
  <si>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</si>
  <si>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</si>
  <si>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</si>
  <si>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</si>
  <si>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</si>
  <si>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</si>
  <si>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</si>
  <si>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</si>
  <si>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</si>
  <si>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</si>
  <si>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</si>
  <si>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</si>
  <si>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</si>
  <si>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</si>
  <si>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</si>
  <si>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</si>
  <si>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</si>
  <si>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</si>
  <si>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</si>
  <si>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</si>
  <si>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</si>
  <si>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</si>
  <si>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</si>
  <si>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</si>
  <si>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</si>
  <si>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</si>
  <si>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</si>
  <si>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</si>
  <si>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</si>
  <si>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</si>
  <si>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</si>
  <si>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</si>
  <si>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</si>
  <si>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</si>
  <si>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</si>
  <si>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</si>
  <si>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</si>
  <si>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</si>
  <si>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</si>
  <si>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</si>
  <si>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</si>
  <si>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</si>
  <si>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</si>
  <si>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</si>
  <si>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AVGO 2.45 15/02/31</t>
  </si>
  <si>
    <t>US11135FBH38</t>
  </si>
  <si>
    <t>5256</t>
  </si>
  <si>
    <t>BBB-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</si>
  <si>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</si>
  <si>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</si>
  <si>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</si>
  <si>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</si>
  <si>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</si>
  <si>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</si>
  <si>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</si>
  <si>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</si>
  <si>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</si>
  <si>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</si>
  <si>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</si>
  <si>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</si>
  <si>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</si>
  <si>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</si>
  <si>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</si>
  <si>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</si>
  <si>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</si>
  <si>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</si>
  <si>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</si>
  <si>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</si>
  <si>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</si>
  <si>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</si>
  <si>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</si>
  <si>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</si>
  <si>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Diversified Financials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</si>
  <si>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</si>
  <si>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</si>
  <si>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</si>
  <si>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</si>
  <si>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</si>
  <si>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</si>
  <si>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</si>
  <si>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ENOIGA 8.5 30/09/33- אנרג'יאן</t>
  </si>
  <si>
    <t>IL0011971442</t>
  </si>
  <si>
    <t>Ba3</t>
  </si>
  <si>
    <t>PRGO 4.375 15/03/26- PERRIGO FINANCE</t>
  </si>
  <si>
    <t>US71429MAB19</t>
  </si>
  <si>
    <t>5221</t>
  </si>
  <si>
    <t>22/11/22</t>
  </si>
  <si>
    <t>ATRSAV 2.625 05/09/27- ATRIUM</t>
  </si>
  <si>
    <t>XS2294495838</t>
  </si>
  <si>
    <t>4595</t>
  </si>
  <si>
    <t>Other</t>
  </si>
  <si>
    <t>B1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</si>
  <si>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</si>
  <si>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</si>
  <si>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</si>
  <si>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</si>
  <si>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</si>
  <si>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</si>
  <si>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</si>
  <si>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</si>
  <si>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</si>
  <si>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</si>
  <si>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</si>
  <si>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</si>
  <si>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</si>
  <si>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</si>
  <si>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</si>
  <si>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</si>
  <si>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</si>
  <si>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</si>
  <si>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</si>
  <si>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</si>
  <si>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</si>
  <si>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</si>
  <si>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</si>
  <si>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</si>
  <si>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</si>
  <si>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</si>
  <si>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</si>
  <si>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</si>
  <si>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אלביט מערכות- אלביט מערכות</t>
  </si>
  <si>
    <t>1081124</t>
  </si>
  <si>
    <t>520043027</t>
  </si>
  <si>
    <t>שיכון ובינוי- שיכון ובינוי</t>
  </si>
  <si>
    <t>1081942</t>
  </si>
  <si>
    <t>520036104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</si>
  <si>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</si>
  <si>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</si>
  <si>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</si>
  <si>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</si>
  <si>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</si>
  <si>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</si>
  <si>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</si>
  <si>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</si>
  <si>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</si>
  <si>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</si>
  <si>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</si>
  <si>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</si>
  <si>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</si>
  <si>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</si>
  <si>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</si>
  <si>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</si>
  <si>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</si>
  <si>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</si>
  <si>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</si>
  <si>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</si>
  <si>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</si>
  <si>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</si>
  <si>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</si>
  <si>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</si>
  <si>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</si>
  <si>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</si>
  <si>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</si>
  <si>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</si>
  <si>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</si>
  <si>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</si>
  <si>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</si>
  <si>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</si>
  <si>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</si>
  <si>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</si>
  <si>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</si>
  <si>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</si>
  <si>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</si>
  <si>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</si>
  <si>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</si>
  <si>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</si>
  <si>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</si>
  <si>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</si>
  <si>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</si>
  <si>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</si>
  <si>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</si>
  <si>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</si>
  <si>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</si>
  <si>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</si>
  <si>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</si>
  <si>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</si>
  <si>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</si>
  <si>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</si>
  <si>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</si>
  <si>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</si>
  <si>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</si>
  <si>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</si>
  <si>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</si>
  <si>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</si>
  <si>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</si>
  <si>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</si>
  <si>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</si>
  <si>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</si>
  <si>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</si>
  <si>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</si>
  <si>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</si>
  <si>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</si>
  <si>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</si>
  <si>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</si>
  <si>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</si>
  <si>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</si>
  <si>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</si>
  <si>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</si>
  <si>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</si>
  <si>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</si>
  <si>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</si>
  <si>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</si>
  <si>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</si>
  <si>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</si>
  <si>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</si>
  <si>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</si>
  <si>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</si>
  <si>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</si>
  <si>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</si>
  <si>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</si>
  <si>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</si>
  <si>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</si>
  <si>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</si>
  <si>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</si>
  <si>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</si>
  <si>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</si>
  <si>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</si>
  <si>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</si>
  <si>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</si>
  <si>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</si>
  <si>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</si>
  <si>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</si>
  <si>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</si>
  <si>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</si>
  <si>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</si>
  <si>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</si>
  <si>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</si>
  <si>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</si>
  <si>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</si>
  <si>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</si>
  <si>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</si>
  <si>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</si>
  <si>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</si>
  <si>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</si>
  <si>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</si>
  <si>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</si>
  <si>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</si>
  <si>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</si>
  <si>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</si>
  <si>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</si>
  <si>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</si>
  <si>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</si>
  <si>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</si>
  <si>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</si>
  <si>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</si>
  <si>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</si>
  <si>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</si>
  <si>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</si>
  <si>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</si>
  <si>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</si>
  <si>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</si>
  <si>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</si>
  <si>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</si>
  <si>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</si>
  <si>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</si>
  <si>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</si>
  <si>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</si>
  <si>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</si>
  <si>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</si>
  <si>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</si>
  <si>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</si>
  <si>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</si>
  <si>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</si>
  <si>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</si>
  <si>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</si>
  <si>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</si>
  <si>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</si>
  <si>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</si>
  <si>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</si>
  <si>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</si>
  <si>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</si>
  <si>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</si>
  <si>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</si>
  <si>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</si>
  <si>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</si>
  <si>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</si>
  <si>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</si>
  <si>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</si>
  <si>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</si>
  <si>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</si>
  <si>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</si>
  <si>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</si>
  <si>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</si>
  <si>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</si>
  <si>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</si>
  <si>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</si>
  <si>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</si>
  <si>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</si>
  <si>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</si>
  <si>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</si>
  <si>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</si>
  <si>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</si>
  <si>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</si>
  <si>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</si>
  <si>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</si>
  <si>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</si>
  <si>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</si>
  <si>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</si>
  <si>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</si>
  <si>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</si>
  <si>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</si>
  <si>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</si>
  <si>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</si>
  <si>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</si>
  <si>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</si>
  <si>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</si>
  <si>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</si>
  <si>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</si>
  <si>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</si>
  <si>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</si>
  <si>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</si>
  <si>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</si>
  <si>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</si>
  <si>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</si>
  <si>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</si>
  <si>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</si>
  <si>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</si>
  <si>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</si>
  <si>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</si>
  <si>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</si>
  <si>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</si>
  <si>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</si>
  <si>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</si>
  <si>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</si>
  <si>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</si>
  <si>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</si>
  <si>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</si>
  <si>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</si>
  <si>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</si>
  <si>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</si>
  <si>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</si>
  <si>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</si>
  <si>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</si>
  <si>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</si>
  <si>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</si>
  <si>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</si>
  <si>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</si>
  <si>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</si>
  <si>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</si>
  <si>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</si>
  <si>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</si>
  <si>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</si>
  <si>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</si>
  <si>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</si>
  <si>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</si>
  <si>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</si>
  <si>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</si>
  <si>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</si>
  <si>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</si>
  <si>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</si>
  <si>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</si>
  <si>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</si>
  <si>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</si>
  <si>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</si>
  <si>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</si>
  <si>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</si>
  <si>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</si>
  <si>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</si>
  <si>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</si>
  <si>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</si>
  <si>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</si>
  <si>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</si>
  <si>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</si>
  <si>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</si>
  <si>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</si>
  <si>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</si>
  <si>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</si>
  <si>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</si>
  <si>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</si>
  <si>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</si>
  <si>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</si>
  <si>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</si>
  <si>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</si>
  <si>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</si>
  <si>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</si>
  <si>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</si>
  <si>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</si>
  <si>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</si>
  <si>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</si>
  <si>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</si>
  <si>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</si>
  <si>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</si>
  <si>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</si>
  <si>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</si>
  <si>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</si>
  <si>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</si>
  <si>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</si>
  <si>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</si>
  <si>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</si>
  <si>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</si>
  <si>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</si>
  <si>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</si>
  <si>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</si>
  <si>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</si>
  <si>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</si>
  <si>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</si>
  <si>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</si>
  <si>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</si>
  <si>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</si>
  <si>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</si>
  <si>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</si>
  <si>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</si>
  <si>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</si>
  <si>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</si>
  <si>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</si>
  <si>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</si>
  <si>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</si>
  <si>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</si>
  <si>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</si>
  <si>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</si>
  <si>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</si>
  <si>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</si>
  <si>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</si>
  <si>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</si>
  <si>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</si>
  <si>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</si>
  <si>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</si>
  <si>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</si>
  <si>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</si>
  <si>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</si>
  <si>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</si>
  <si>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</si>
  <si>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</si>
  <si>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</si>
  <si>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</si>
  <si>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</si>
  <si>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</si>
  <si>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</si>
  <si>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NYSE</t>
  </si>
  <si>
    <t>1564</t>
  </si>
  <si>
    <t>INMODE- INMODEMD</t>
  </si>
  <si>
    <t>IL0011595993</t>
  </si>
  <si>
    <t>5297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</si>
  <si>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</si>
  <si>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</si>
  <si>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</si>
  <si>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</si>
  <si>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</si>
  <si>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</si>
  <si>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</si>
  <si>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</si>
  <si>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</si>
  <si>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</si>
  <si>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</si>
  <si>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</si>
  <si>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</si>
  <si>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</si>
  <si>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</si>
  <si>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</si>
  <si>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</si>
  <si>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</si>
  <si>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</si>
  <si>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</si>
  <si>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</si>
  <si>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</si>
  <si>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</si>
  <si>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</si>
  <si>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</si>
  <si>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</si>
  <si>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</si>
  <si>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</si>
  <si>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FWB</t>
  </si>
  <si>
    <t>4845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</si>
  <si>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</si>
  <si>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</si>
  <si>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</si>
  <si>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</si>
  <si>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</si>
  <si>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</si>
  <si>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</si>
  <si>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</si>
  <si>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</si>
  <si>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</si>
  <si>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</si>
  <si>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</si>
  <si>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</si>
  <si>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</si>
  <si>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</si>
  <si>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</si>
  <si>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</si>
  <si>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</si>
  <si>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</si>
  <si>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</si>
  <si>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</si>
  <si>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</si>
  <si>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</si>
  <si>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</si>
  <si>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</si>
  <si>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</si>
  <si>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</si>
  <si>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</si>
  <si>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</si>
  <si>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</si>
  <si>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</si>
  <si>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</si>
  <si>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</si>
  <si>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</si>
  <si>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</si>
  <si>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</si>
  <si>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</si>
  <si>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</si>
  <si>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</si>
  <si>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</si>
  <si>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</si>
  <si>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</si>
  <si>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</si>
  <si>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</si>
  <si>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</si>
  <si>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</si>
  <si>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</si>
  <si>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</si>
  <si>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</si>
  <si>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</si>
  <si>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</si>
  <si>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</si>
  <si>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</si>
  <si>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</si>
  <si>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</si>
  <si>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</si>
  <si>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</si>
  <si>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</si>
  <si>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</si>
  <si>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</si>
  <si>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</si>
  <si>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</si>
  <si>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</si>
  <si>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</si>
  <si>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</si>
  <si>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200 -XPU3 - 21/09/23</t>
  </si>
  <si>
    <t>BBG0163DJWH4</t>
  </si>
  <si>
    <t>DAX - GXU3 - 15/09/23</t>
  </si>
  <si>
    <t>DE000C6LWLS3</t>
  </si>
  <si>
    <t>DJIA  MINI-DMU3-15/09/23</t>
  </si>
  <si>
    <t>BBG019LXGX21</t>
  </si>
  <si>
    <t>EURO STOXX 50 -VGU3 15/09/2023</t>
  </si>
  <si>
    <t>DE000C1TL5V9</t>
  </si>
  <si>
    <t>FTSE 100 - Z U3 - 15/09/23</t>
  </si>
  <si>
    <t>GB00K8XLM116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</si>
  <si>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</si>
  <si>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</si>
  <si>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</si>
  <si>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</si>
  <si>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</si>
  <si>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</si>
  <si>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</si>
  <si>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</si>
  <si>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</si>
  <si>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</si>
  <si>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-HIN3- 28/07/23</t>
  </si>
  <si>
    <t>BBG01G3M1CM9</t>
  </si>
  <si>
    <t>MINI NASDAQ100-NQU3- 15/09/23</t>
  </si>
  <si>
    <t>BBG0183YHVX0</t>
  </si>
  <si>
    <t>S&amp;P500 E-MINI -ESU3-15/09/23</t>
  </si>
  <si>
    <t>BBG011CK2XH5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</si>
  <si>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</si>
  <si>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</si>
  <si>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</si>
  <si>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</si>
  <si>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</si>
  <si>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</si>
  <si>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</si>
  <si>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</si>
  <si>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</si>
  <si>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</si>
  <si>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</si>
  <si>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</si>
  <si>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</si>
  <si>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</si>
  <si>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</si>
  <si>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</si>
  <si>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</si>
  <si>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</si>
  <si>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</si>
  <si>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רש"ת אגח א-רמ- רש"ת</t>
  </si>
  <si>
    <t>1187335</t>
  </si>
  <si>
    <t>500102868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</si>
  <si>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</si>
  <si>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</si>
  <si>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</si>
  <si>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</si>
  <si>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</si>
  <si>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</si>
  <si>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</si>
  <si>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</si>
  <si>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</si>
  <si>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</si>
  <si>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</si>
  <si>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</si>
  <si>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</si>
  <si>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</si>
  <si>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</si>
  <si>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</si>
  <si>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</si>
  <si>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</si>
  <si>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</si>
  <si>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</si>
  <si>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</si>
  <si>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</si>
  <si>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</si>
  <si>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</si>
  <si>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</si>
  <si>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</si>
  <si>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</si>
  <si>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</si>
  <si>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</si>
  <si>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</si>
  <si>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</si>
  <si>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</si>
  <si>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</si>
  <si>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</si>
  <si>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</si>
  <si>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</si>
  <si>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</si>
  <si>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</si>
  <si>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16/01/22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</si>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</sst>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6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6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8" t="s">
        <v>4</v>
      </c>
      <c r="C6" s="99"/>
      <c r="D6" s="10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34901.595336474071</v>
      </c>
      <c r="D11" s="76">
        <f>C11/$C$42</f>
        <v>6.1113014981453669E-2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143220.53524860999</v>
      </c>
      <c r="D13" s="78">
        <f t="shared" ref="D13:D22" si="0">C13/$C$42</f>
        <v>0.25078047670655129</v>
      </c>
    </row>
    <row r="14" spans="1:36">
      <c r="A14" s="10" t="s">
        <v>13</v>
      </c>
      <c r="B14" s="70" t="s">
        <v>17</v>
      </c>
      <c r="C14" s="77">
        <v>105.83271000000001</v>
      </c>
      <c r="D14" s="78">
        <f t="shared" si="0"/>
        <v>1.8531405024339057E-4</v>
      </c>
    </row>
    <row r="15" spans="1:36">
      <c r="A15" s="10" t="s">
        <v>13</v>
      </c>
      <c r="B15" s="70" t="s">
        <v>18</v>
      </c>
      <c r="C15" s="77">
        <v>15027.984231303924</v>
      </c>
      <c r="D15" s="78">
        <f t="shared" si="0"/>
        <v>2.6314138841353835E-2</v>
      </c>
    </row>
    <row r="16" spans="1:36">
      <c r="A16" s="10" t="s">
        <v>13</v>
      </c>
      <c r="B16" s="70" t="s">
        <v>19</v>
      </c>
      <c r="C16" s="77">
        <v>171789.4889578674</v>
      </c>
      <c r="D16" s="78">
        <f t="shared" si="0"/>
        <v>0.30080497785632271</v>
      </c>
    </row>
    <row r="17" spans="1:4">
      <c r="A17" s="10" t="s">
        <v>13</v>
      </c>
      <c r="B17" s="70" t="s">
        <v>195</v>
      </c>
      <c r="C17" s="77">
        <v>176413.4872185</v>
      </c>
      <c r="D17" s="78">
        <f t="shared" si="0"/>
        <v>0.30890164141143928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21.540400000000002</v>
      </c>
      <c r="D19" s="78">
        <f t="shared" si="0"/>
        <v>3.7717438851019975E-5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3209.4230118251121</v>
      </c>
      <c r="D21" s="78">
        <f t="shared" si="0"/>
        <v>5.6197292620178835E-3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111.6549</v>
      </c>
      <c r="D25" s="78">
        <f t="shared" si="1"/>
        <v>1.9550875857304181E-4</v>
      </c>
    </row>
    <row r="26" spans="1:4">
      <c r="A26" s="10" t="s">
        <v>13</v>
      </c>
      <c r="B26" s="70" t="s">
        <v>18</v>
      </c>
      <c r="C26" s="77">
        <v>425.741086892</v>
      </c>
      <c r="D26" s="78">
        <f t="shared" si="1"/>
        <v>7.4547656548698213E-4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1.4825099999999999E-4</v>
      </c>
      <c r="D29" s="78">
        <f t="shared" si="1"/>
        <v>2.5958886683174689E-10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8653.7115479299991</v>
      </c>
      <c r="D34" s="78">
        <f t="shared" si="1"/>
        <v>1.5152728646794632E-2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17218.227635831001</v>
      </c>
      <c r="D37" s="78">
        <f t="shared" si="1"/>
        <v>3.0149275221323556E-2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571099.22243348439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120</v>
      </c>
      <c r="D48">
        <v>2.4517000000000002</v>
      </c>
    </row>
    <row r="49" spans="3:4">
      <c r="C49" t="s">
        <v>200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34901.595336474071</v>
      </c>
      <c r="K11" s="76">
        <f>J11/$J$11</f>
        <v>1</v>
      </c>
      <c r="L11" s="76">
        <f>J11/'סכום נכסי הקרן'!$C$42</f>
        <v>6.1113014981453669E-2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J13+J15+J28</f>
        <v>34901.595336474071</v>
      </c>
      <c r="K12" s="80">
        <f t="shared" ref="K12:K37" si="0">J12/$J$11</f>
        <v>1</v>
      </c>
      <c r="L12" s="80">
        <f>J12/'סכום נכסי הקרן'!$C$42</f>
        <v>6.1113014981453669E-2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13674.706180000068</v>
      </c>
      <c r="K13" s="80">
        <f t="shared" si="0"/>
        <v>0.39180748181184871</v>
      </c>
      <c r="L13" s="80">
        <f>J13/'סכום נכסי הקרן'!$C$42</f>
        <v>2.3944536505813144E-2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13698.43943-23.733249999932</f>
        <v>13674.706180000068</v>
      </c>
      <c r="K14" s="78">
        <f t="shared" si="0"/>
        <v>0.39180748181184871</v>
      </c>
      <c r="L14" s="78">
        <f>J14/'סכום נכסי הקרן'!$C$42</f>
        <v>2.3944536505813144E-2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15640.523731634001</v>
      </c>
      <c r="K15" s="80">
        <f t="shared" si="0"/>
        <v>0.44813205759934993</v>
      </c>
      <c r="L15" s="80">
        <f>J15/'סכום נכסי הקרן'!$C$42</f>
        <v>2.7386701149738728E-2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4342.0390794000004</v>
      </c>
      <c r="K16" s="78">
        <f t="shared" si="0"/>
        <v>0.12440804030703814</v>
      </c>
      <c r="L16" s="78">
        <f>J16/'סכום נכסי הקרן'!$C$42</f>
        <v>7.602950431097313E-3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11213.402262</v>
      </c>
      <c r="K17" s="78">
        <f t="shared" si="0"/>
        <v>0.32128623788957245</v>
      </c>
      <c r="L17" s="78">
        <f>J17/'סכום נכסי הקרן'!$C$42</f>
        <v>1.9634770669480325E-2</v>
      </c>
    </row>
    <row r="18" spans="2:12">
      <c r="B18" t="s">
        <v>213</v>
      </c>
      <c r="C18" t="s">
        <v>212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-37</v>
      </c>
      <c r="K18" s="78">
        <f t="shared" si="0"/>
        <v>-1.0601234597815928E-3</v>
      </c>
      <c r="L18" s="78">
        <f>J18/'סכום נכסי הקרן'!$C$42</f>
        <v>-6.4787340879822973E-5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120</v>
      </c>
      <c r="H19" s="78">
        <v>0</v>
      </c>
      <c r="I19" s="78">
        <v>0</v>
      </c>
      <c r="J19" s="77">
        <v>47.865152025</v>
      </c>
      <c r="K19" s="78">
        <f t="shared" si="0"/>
        <v>1.3714316369652681E-3</v>
      </c>
      <c r="L19" s="78">
        <f>J19/'סכום נכסי הקרן'!$C$42</f>
        <v>8.3812322175897956E-5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1.8591741719999999</v>
      </c>
      <c r="K20" s="78">
        <f t="shared" si="0"/>
        <v>5.3269031231276165E-5</v>
      </c>
      <c r="L20" s="78">
        <f>J20/'סכום נכסי הקרן'!$C$42</f>
        <v>3.2554311036845035E-6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72.358064037000005</v>
      </c>
      <c r="K21" s="78">
        <f t="shared" si="0"/>
        <v>2.0732021943243918E-3</v>
      </c>
      <c r="L21" s="78">
        <f>J21/'סכום נכסי הקרן'!$C$42</f>
        <v>1.2669963676132919E-4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224</v>
      </c>
      <c r="D28" s="16"/>
      <c r="I28" s="80">
        <v>0</v>
      </c>
      <c r="J28" s="81">
        <v>5586.3654248399998</v>
      </c>
      <c r="K28" s="80">
        <f t="shared" si="0"/>
        <v>0.16006046058880133</v>
      </c>
      <c r="L28" s="80">
        <f>J28/'סכום נכסי הקרן'!$C$42</f>
        <v>9.7817773259017884E-3</v>
      </c>
    </row>
    <row r="29" spans="2:12">
      <c r="B29" t="s">
        <v>225</v>
      </c>
      <c r="C29" t="s">
        <v>226</v>
      </c>
      <c r="D29" t="s">
        <v>205</v>
      </c>
      <c r="E29" t="s">
        <v>206</v>
      </c>
      <c r="F29" t="s">
        <v>207</v>
      </c>
      <c r="G29" t="s">
        <v>106</v>
      </c>
      <c r="H29" s="78">
        <v>5.6599999999999998E-2</v>
      </c>
      <c r="I29" s="78">
        <v>0</v>
      </c>
      <c r="J29" s="77">
        <v>2240.6551234600001</v>
      </c>
      <c r="K29" s="78">
        <f t="shared" si="0"/>
        <v>6.4199217882696419E-2</v>
      </c>
      <c r="L29" s="78">
        <f>J29/'סכום נכסי הקרן'!$C$42</f>
        <v>3.9234077642628347E-3</v>
      </c>
    </row>
    <row r="30" spans="2:12">
      <c r="B30" t="s">
        <v>227</v>
      </c>
      <c r="C30" t="s">
        <v>228</v>
      </c>
      <c r="D30" t="s">
        <v>205</v>
      </c>
      <c r="E30" t="s">
        <v>206</v>
      </c>
      <c r="F30" t="s">
        <v>207</v>
      </c>
      <c r="G30" t="s">
        <v>106</v>
      </c>
      <c r="H30" s="78">
        <v>5.74E-2</v>
      </c>
      <c r="I30" s="78">
        <v>0</v>
      </c>
      <c r="J30" s="77">
        <v>3345.7103013800001</v>
      </c>
      <c r="K30" s="78">
        <f t="shared" si="0"/>
        <v>9.586124270610491E-2</v>
      </c>
      <c r="L30" s="78">
        <f>J30/'סכום נכסי הקרן'!$C$42</f>
        <v>5.8583695616389554E-3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221</v>
      </c>
      <c r="C37" t="s">
        <v>221</v>
      </c>
      <c r="D37" s="16"/>
      <c r="E37" t="s">
        <v>221</v>
      </c>
      <c r="G37" t="s">
        <v>221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0.45</v>
      </c>
      <c r="I11" s="7"/>
      <c r="J11" s="7"/>
      <c r="K11" s="76">
        <v>4.7600000000000003E-2</v>
      </c>
      <c r="L11" s="75">
        <v>137293885</v>
      </c>
      <c r="M11" s="7"/>
      <c r="N11" s="75">
        <v>0</v>
      </c>
      <c r="O11" s="75">
        <v>143220.53524860999</v>
      </c>
      <c r="P11" s="7"/>
      <c r="Q11" s="76">
        <v>1</v>
      </c>
      <c r="R11" s="76">
        <v>0.25080000000000002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0.45</v>
      </c>
      <c r="K12" s="80">
        <v>4.7100000000000003E-2</v>
      </c>
      <c r="L12" s="81">
        <v>134193885</v>
      </c>
      <c r="N12" s="81">
        <v>0</v>
      </c>
      <c r="O12" s="81">
        <v>131992.49209290001</v>
      </c>
      <c r="Q12" s="80">
        <v>0.92159999999999997</v>
      </c>
      <c r="R12" s="80">
        <v>0.2311</v>
      </c>
    </row>
    <row r="13" spans="2:53">
      <c r="B13" s="79" t="s">
        <v>233</v>
      </c>
      <c r="C13" s="16"/>
      <c r="D13" s="16"/>
      <c r="H13" s="81">
        <v>0.72</v>
      </c>
      <c r="K13" s="80">
        <v>1.24E-2</v>
      </c>
      <c r="L13" s="81">
        <v>1695662</v>
      </c>
      <c r="N13" s="81">
        <v>0</v>
      </c>
      <c r="O13" s="81">
        <v>2210.8385760000001</v>
      </c>
      <c r="Q13" s="80">
        <v>1.54E-2</v>
      </c>
      <c r="R13" s="80">
        <v>3.8999999999999998E-3</v>
      </c>
    </row>
    <row r="14" spans="2:53">
      <c r="B14" s="79" t="s">
        <v>234</v>
      </c>
      <c r="C14" s="16"/>
      <c r="D14" s="16"/>
      <c r="H14" s="81">
        <v>0.72</v>
      </c>
      <c r="K14" s="80">
        <v>1.24E-2</v>
      </c>
      <c r="L14" s="81">
        <v>1695662</v>
      </c>
      <c r="N14" s="81">
        <v>0</v>
      </c>
      <c r="O14" s="81">
        <v>2210.8385760000001</v>
      </c>
      <c r="Q14" s="80">
        <v>1.54E-2</v>
      </c>
      <c r="R14" s="80">
        <v>3.8999999999999998E-3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1.05</v>
      </c>
      <c r="I15" t="s">
        <v>102</v>
      </c>
      <c r="J15" s="78">
        <v>0.04</v>
      </c>
      <c r="K15" s="78">
        <v>1.72E-2</v>
      </c>
      <c r="L15" s="77">
        <v>895662</v>
      </c>
      <c r="M15" s="77">
        <v>144.80000000000001</v>
      </c>
      <c r="N15" s="77">
        <v>0</v>
      </c>
      <c r="O15" s="77">
        <v>1296.918576</v>
      </c>
      <c r="P15" s="78">
        <v>1E-4</v>
      </c>
      <c r="Q15" s="78">
        <v>9.1000000000000004E-3</v>
      </c>
      <c r="R15" s="78">
        <v>2.3E-3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800000</v>
      </c>
      <c r="M16" s="77">
        <v>114.24</v>
      </c>
      <c r="N16" s="77">
        <v>0</v>
      </c>
      <c r="O16" s="77">
        <v>913.92</v>
      </c>
      <c r="P16" s="78">
        <v>1E-4</v>
      </c>
      <c r="Q16" s="78">
        <v>6.4000000000000003E-3</v>
      </c>
      <c r="R16" s="78">
        <v>1.6000000000000001E-3</v>
      </c>
    </row>
    <row r="17" spans="2:18">
      <c r="B17" s="79" t="s">
        <v>242</v>
      </c>
      <c r="C17" s="16"/>
      <c r="D17" s="16"/>
      <c r="H17" s="81">
        <v>0.45</v>
      </c>
      <c r="K17" s="80">
        <v>4.7699999999999999E-2</v>
      </c>
      <c r="L17" s="81">
        <v>132498223</v>
      </c>
      <c r="N17" s="81">
        <v>0</v>
      </c>
      <c r="O17" s="81">
        <v>129781.6535169</v>
      </c>
      <c r="Q17" s="80">
        <v>0.90620000000000001</v>
      </c>
      <c r="R17" s="80">
        <v>0.22720000000000001</v>
      </c>
    </row>
    <row r="18" spans="2:18">
      <c r="B18" s="79" t="s">
        <v>243</v>
      </c>
      <c r="C18" s="16"/>
      <c r="D18" s="16"/>
      <c r="H18" s="81">
        <v>0.52</v>
      </c>
      <c r="K18" s="80">
        <v>4.7899999999999998E-2</v>
      </c>
      <c r="L18" s="81">
        <v>106698538</v>
      </c>
      <c r="N18" s="81">
        <v>0</v>
      </c>
      <c r="O18" s="81">
        <v>104114.8777609</v>
      </c>
      <c r="Q18" s="80">
        <v>0.72699999999999998</v>
      </c>
      <c r="R18" s="80">
        <v>0.18229999999999999</v>
      </c>
    </row>
    <row r="19" spans="2:18">
      <c r="B19" t="s">
        <v>244</v>
      </c>
      <c r="C19" t="s">
        <v>245</v>
      </c>
      <c r="D19" t="s">
        <v>100</v>
      </c>
      <c r="E19" t="s">
        <v>237</v>
      </c>
      <c r="G19" t="s">
        <v>246</v>
      </c>
      <c r="H19" s="77">
        <v>0.19</v>
      </c>
      <c r="I19" t="s">
        <v>102</v>
      </c>
      <c r="J19" s="78">
        <v>0</v>
      </c>
      <c r="K19" s="78">
        <v>4.6300000000000001E-2</v>
      </c>
      <c r="L19" s="77">
        <v>18931000</v>
      </c>
      <c r="M19" s="77">
        <v>99.16</v>
      </c>
      <c r="N19" s="77">
        <v>0</v>
      </c>
      <c r="O19" s="77">
        <v>18771.979599999999</v>
      </c>
      <c r="P19" s="78">
        <v>8.0000000000000004E-4</v>
      </c>
      <c r="Q19" s="78">
        <v>0.13109999999999999</v>
      </c>
      <c r="R19" s="78">
        <v>3.2899999999999999E-2</v>
      </c>
    </row>
    <row r="20" spans="2:18">
      <c r="B20" t="s">
        <v>247</v>
      </c>
      <c r="C20" t="s">
        <v>248</v>
      </c>
      <c r="D20" t="s">
        <v>100</v>
      </c>
      <c r="E20" t="s">
        <v>237</v>
      </c>
      <c r="G20" t="s">
        <v>246</v>
      </c>
      <c r="H20" s="77">
        <v>0.28000000000000003</v>
      </c>
      <c r="I20" t="s">
        <v>102</v>
      </c>
      <c r="J20" s="78">
        <v>0</v>
      </c>
      <c r="K20" s="78">
        <v>4.6699999999999998E-2</v>
      </c>
      <c r="L20" s="77">
        <v>5462000</v>
      </c>
      <c r="M20" s="77">
        <v>98.72</v>
      </c>
      <c r="N20" s="77">
        <v>0</v>
      </c>
      <c r="O20" s="77">
        <v>5392.0864000000001</v>
      </c>
      <c r="P20" s="78">
        <v>4.0000000000000002E-4</v>
      </c>
      <c r="Q20" s="78">
        <v>3.7600000000000001E-2</v>
      </c>
      <c r="R20" s="78">
        <v>9.4000000000000004E-3</v>
      </c>
    </row>
    <row r="21" spans="2:18">
      <c r="B21" t="s">
        <v>249</v>
      </c>
      <c r="C21" t="s">
        <v>250</v>
      </c>
      <c r="D21" t="s">
        <v>100</v>
      </c>
      <c r="E21" t="s">
        <v>237</v>
      </c>
      <c r="G21" t="s">
        <v>251</v>
      </c>
      <c r="H21" s="77">
        <v>0.44</v>
      </c>
      <c r="I21" t="s">
        <v>102</v>
      </c>
      <c r="J21" s="78">
        <v>0</v>
      </c>
      <c r="K21" s="78">
        <v>4.7699999999999999E-2</v>
      </c>
      <c r="L21" s="77">
        <v>6738181</v>
      </c>
      <c r="M21" s="77">
        <v>97.99</v>
      </c>
      <c r="N21" s="77">
        <v>0</v>
      </c>
      <c r="O21" s="77">
        <v>6602.7435618999998</v>
      </c>
      <c r="P21" s="78">
        <v>2.0000000000000001E-4</v>
      </c>
      <c r="Q21" s="78">
        <v>4.6100000000000002E-2</v>
      </c>
      <c r="R21" s="78">
        <v>1.1599999999999999E-2</v>
      </c>
    </row>
    <row r="22" spans="2:18">
      <c r="B22" t="s">
        <v>252</v>
      </c>
      <c r="C22" t="s">
        <v>253</v>
      </c>
      <c r="D22" t="s">
        <v>100</v>
      </c>
      <c r="E22" t="s">
        <v>237</v>
      </c>
      <c r="G22" t="s">
        <v>251</v>
      </c>
      <c r="H22" s="77">
        <v>0.61</v>
      </c>
      <c r="I22" t="s">
        <v>102</v>
      </c>
      <c r="J22" s="78">
        <v>0</v>
      </c>
      <c r="K22" s="78">
        <v>4.8000000000000001E-2</v>
      </c>
      <c r="L22" s="77">
        <v>5496000</v>
      </c>
      <c r="M22" s="77">
        <v>97.19</v>
      </c>
      <c r="N22" s="77">
        <v>0</v>
      </c>
      <c r="O22" s="77">
        <v>5341.5623999999998</v>
      </c>
      <c r="P22" s="78">
        <v>2.0000000000000001E-4</v>
      </c>
      <c r="Q22" s="78">
        <v>3.73E-2</v>
      </c>
      <c r="R22" s="78">
        <v>9.4000000000000004E-3</v>
      </c>
    </row>
    <row r="23" spans="2:18">
      <c r="B23" t="s">
        <v>254</v>
      </c>
      <c r="C23" t="s">
        <v>255</v>
      </c>
      <c r="D23" t="s">
        <v>100</v>
      </c>
      <c r="E23" t="s">
        <v>237</v>
      </c>
      <c r="G23" t="s">
        <v>256</v>
      </c>
      <c r="H23" s="77">
        <v>0.01</v>
      </c>
      <c r="I23" t="s">
        <v>102</v>
      </c>
      <c r="J23" s="78">
        <v>0</v>
      </c>
      <c r="K23" s="78">
        <v>5.2400000000000002E-2</v>
      </c>
      <c r="L23" s="77">
        <v>4875000</v>
      </c>
      <c r="M23" s="77">
        <v>99.93</v>
      </c>
      <c r="N23" s="77">
        <v>0</v>
      </c>
      <c r="O23" s="77">
        <v>4871.5874999999996</v>
      </c>
      <c r="P23" s="78">
        <v>2.0000000000000001E-4</v>
      </c>
      <c r="Q23" s="78">
        <v>3.4000000000000002E-2</v>
      </c>
      <c r="R23" s="78">
        <v>8.5000000000000006E-3</v>
      </c>
    </row>
    <row r="24" spans="2:18">
      <c r="B24" t="s">
        <v>257</v>
      </c>
      <c r="C24" t="s">
        <v>258</v>
      </c>
      <c r="D24" t="s">
        <v>100</v>
      </c>
      <c r="E24" t="s">
        <v>237</v>
      </c>
      <c r="G24" t="s">
        <v>259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4593000</v>
      </c>
      <c r="M24" s="77">
        <v>98.33</v>
      </c>
      <c r="N24" s="77">
        <v>0</v>
      </c>
      <c r="O24" s="77">
        <v>4516.2969000000003</v>
      </c>
      <c r="P24" s="78">
        <v>2.0000000000000001E-4</v>
      </c>
      <c r="Q24" s="78">
        <v>3.15E-2</v>
      </c>
      <c r="R24" s="78">
        <v>7.9000000000000008E-3</v>
      </c>
    </row>
    <row r="25" spans="2:18">
      <c r="B25" t="s">
        <v>260</v>
      </c>
      <c r="C25" t="s">
        <v>261</v>
      </c>
      <c r="D25" t="s">
        <v>100</v>
      </c>
      <c r="E25" t="s">
        <v>237</v>
      </c>
      <c r="G25" t="s">
        <v>262</v>
      </c>
      <c r="H25" s="77">
        <v>0.51</v>
      </c>
      <c r="I25" t="s">
        <v>102</v>
      </c>
      <c r="J25" s="78">
        <v>0</v>
      </c>
      <c r="K25" s="78">
        <v>4.7899999999999998E-2</v>
      </c>
      <c r="L25" s="77">
        <v>9280000</v>
      </c>
      <c r="M25" s="77">
        <v>97.63</v>
      </c>
      <c r="N25" s="77">
        <v>0</v>
      </c>
      <c r="O25" s="77">
        <v>9060.0640000000003</v>
      </c>
      <c r="P25" s="78">
        <v>2.9999999999999997E-4</v>
      </c>
      <c r="Q25" s="78">
        <v>6.3299999999999995E-2</v>
      </c>
      <c r="R25" s="78">
        <v>1.5900000000000001E-2</v>
      </c>
    </row>
    <row r="26" spans="2:18">
      <c r="B26" t="s">
        <v>263</v>
      </c>
      <c r="C26" t="s">
        <v>264</v>
      </c>
      <c r="D26" t="s">
        <v>100</v>
      </c>
      <c r="E26" t="s">
        <v>237</v>
      </c>
      <c r="G26" t="s">
        <v>251</v>
      </c>
      <c r="H26" s="77">
        <v>0.68</v>
      </c>
      <c r="I26" t="s">
        <v>102</v>
      </c>
      <c r="J26" s="78">
        <v>0</v>
      </c>
      <c r="K26" s="78">
        <v>4.8500000000000001E-2</v>
      </c>
      <c r="L26" s="77">
        <v>4376446</v>
      </c>
      <c r="M26" s="77">
        <v>96.81</v>
      </c>
      <c r="N26" s="77">
        <v>0</v>
      </c>
      <c r="O26" s="77">
        <v>4236.8373726</v>
      </c>
      <c r="P26" s="78">
        <v>1E-4</v>
      </c>
      <c r="Q26" s="78">
        <v>2.9600000000000001E-2</v>
      </c>
      <c r="R26" s="78">
        <v>7.4000000000000003E-3</v>
      </c>
    </row>
    <row r="27" spans="2:18">
      <c r="B27" t="s">
        <v>265</v>
      </c>
      <c r="C27" t="s">
        <v>266</v>
      </c>
      <c r="D27" t="s">
        <v>100</v>
      </c>
      <c r="E27" t="s">
        <v>237</v>
      </c>
      <c r="G27" t="s">
        <v>267</v>
      </c>
      <c r="H27" s="77">
        <v>0.76</v>
      </c>
      <c r="I27" t="s">
        <v>102</v>
      </c>
      <c r="J27" s="78">
        <v>0</v>
      </c>
      <c r="K27" s="78">
        <v>4.82E-2</v>
      </c>
      <c r="L27" s="77">
        <v>12471895</v>
      </c>
      <c r="M27" s="77">
        <v>96.48</v>
      </c>
      <c r="N27" s="77">
        <v>0</v>
      </c>
      <c r="O27" s="77">
        <v>12032.884296</v>
      </c>
      <c r="P27" s="78">
        <v>5.9999999999999995E-4</v>
      </c>
      <c r="Q27" s="78">
        <v>8.4000000000000005E-2</v>
      </c>
      <c r="R27" s="78">
        <v>2.1100000000000001E-2</v>
      </c>
    </row>
    <row r="28" spans="2:18">
      <c r="B28" t="s">
        <v>268</v>
      </c>
      <c r="C28" t="s">
        <v>269</v>
      </c>
      <c r="D28" t="s">
        <v>100</v>
      </c>
      <c r="E28" t="s">
        <v>237</v>
      </c>
      <c r="G28" t="s">
        <v>267</v>
      </c>
      <c r="H28" s="77">
        <v>0.86</v>
      </c>
      <c r="I28" t="s">
        <v>102</v>
      </c>
      <c r="J28" s="78">
        <v>0</v>
      </c>
      <c r="K28" s="78">
        <v>4.82E-2</v>
      </c>
      <c r="L28" s="77">
        <v>18664006</v>
      </c>
      <c r="M28" s="77">
        <v>96.04</v>
      </c>
      <c r="N28" s="77">
        <v>0</v>
      </c>
      <c r="O28" s="77">
        <v>17924.911362399998</v>
      </c>
      <c r="P28" s="78">
        <v>1E-3</v>
      </c>
      <c r="Q28" s="78">
        <v>0.12520000000000001</v>
      </c>
      <c r="R28" s="78">
        <v>3.1399999999999997E-2</v>
      </c>
    </row>
    <row r="29" spans="2:18">
      <c r="B29" t="s">
        <v>270</v>
      </c>
      <c r="C29" t="s">
        <v>271</v>
      </c>
      <c r="D29" t="s">
        <v>100</v>
      </c>
      <c r="E29" t="s">
        <v>237</v>
      </c>
      <c r="G29" t="s">
        <v>267</v>
      </c>
      <c r="H29" s="77">
        <v>0.93</v>
      </c>
      <c r="I29" t="s">
        <v>102</v>
      </c>
      <c r="J29" s="78">
        <v>0</v>
      </c>
      <c r="K29" s="78">
        <v>4.8399999999999999E-2</v>
      </c>
      <c r="L29" s="77">
        <v>9761010</v>
      </c>
      <c r="M29" s="77">
        <v>95.68</v>
      </c>
      <c r="N29" s="77">
        <v>0</v>
      </c>
      <c r="O29" s="77">
        <v>9339.3343679999998</v>
      </c>
      <c r="P29" s="78">
        <v>5.0000000000000001E-4</v>
      </c>
      <c r="Q29" s="78">
        <v>6.5199999999999994E-2</v>
      </c>
      <c r="R29" s="78">
        <v>1.6400000000000001E-2</v>
      </c>
    </row>
    <row r="30" spans="2:18">
      <c r="B30" t="s">
        <v>272</v>
      </c>
      <c r="C30" t="s">
        <v>273</v>
      </c>
      <c r="D30" t="s">
        <v>100</v>
      </c>
      <c r="E30" t="s">
        <v>237</v>
      </c>
      <c r="G30" t="s">
        <v>274</v>
      </c>
      <c r="H30" s="77">
        <v>0.09</v>
      </c>
      <c r="I30" t="s">
        <v>102</v>
      </c>
      <c r="J30" s="78">
        <v>0</v>
      </c>
      <c r="K30" s="78">
        <v>4.7699999999999999E-2</v>
      </c>
      <c r="L30" s="77">
        <v>6050000</v>
      </c>
      <c r="M30" s="77">
        <v>99.58</v>
      </c>
      <c r="N30" s="77">
        <v>0</v>
      </c>
      <c r="O30" s="77">
        <v>6024.59</v>
      </c>
      <c r="P30" s="78">
        <v>2.9999999999999997E-4</v>
      </c>
      <c r="Q30" s="78">
        <v>4.2099999999999999E-2</v>
      </c>
      <c r="R30" s="78">
        <v>1.0500000000000001E-2</v>
      </c>
    </row>
    <row r="31" spans="2:18">
      <c r="B31" s="79" t="s">
        <v>275</v>
      </c>
      <c r="C31" s="16"/>
      <c r="D31" s="16"/>
      <c r="H31" s="81">
        <v>0.16</v>
      </c>
      <c r="K31" s="80">
        <v>4.6800000000000001E-2</v>
      </c>
      <c r="L31" s="81">
        <v>25799685</v>
      </c>
      <c r="N31" s="81">
        <v>0</v>
      </c>
      <c r="O31" s="81">
        <v>25666.775755999999</v>
      </c>
      <c r="Q31" s="80">
        <v>0.1792</v>
      </c>
      <c r="R31" s="80">
        <v>4.4900000000000002E-2</v>
      </c>
    </row>
    <row r="32" spans="2:18">
      <c r="B32" t="s">
        <v>276</v>
      </c>
      <c r="C32" t="s">
        <v>277</v>
      </c>
      <c r="D32" t="s">
        <v>100</v>
      </c>
      <c r="E32" t="s">
        <v>237</v>
      </c>
      <c r="G32" t="s">
        <v>278</v>
      </c>
      <c r="H32" s="77">
        <v>1.34</v>
      </c>
      <c r="I32" t="s">
        <v>102</v>
      </c>
      <c r="J32" s="78">
        <v>4.0000000000000001E-3</v>
      </c>
      <c r="K32" s="78">
        <v>4.3900000000000002E-2</v>
      </c>
      <c r="L32" s="77">
        <v>1550000</v>
      </c>
      <c r="M32" s="77">
        <v>95.18</v>
      </c>
      <c r="N32" s="77">
        <v>0</v>
      </c>
      <c r="O32" s="77">
        <v>1475.29</v>
      </c>
      <c r="P32" s="78">
        <v>1E-4</v>
      </c>
      <c r="Q32" s="78">
        <v>1.03E-2</v>
      </c>
      <c r="R32" s="78">
        <v>2.5999999999999999E-3</v>
      </c>
    </row>
    <row r="33" spans="2:18">
      <c r="B33" t="s">
        <v>279</v>
      </c>
      <c r="C33" t="s">
        <v>280</v>
      </c>
      <c r="D33" t="s">
        <v>100</v>
      </c>
      <c r="E33" t="s">
        <v>237</v>
      </c>
      <c r="G33" t="s">
        <v>278</v>
      </c>
      <c r="H33" s="77">
        <v>0.08</v>
      </c>
      <c r="I33" t="s">
        <v>102</v>
      </c>
      <c r="J33" s="78">
        <v>1.5E-3</v>
      </c>
      <c r="K33" s="78">
        <v>4.7E-2</v>
      </c>
      <c r="L33" s="77">
        <v>24249685</v>
      </c>
      <c r="M33" s="77">
        <v>99.76</v>
      </c>
      <c r="N33" s="77">
        <v>0</v>
      </c>
      <c r="O33" s="77">
        <v>24191.485755999998</v>
      </c>
      <c r="P33" s="78">
        <v>1.6000000000000001E-3</v>
      </c>
      <c r="Q33" s="78">
        <v>0.16889999999999999</v>
      </c>
      <c r="R33" s="78">
        <v>4.24E-2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230</v>
      </c>
      <c r="C38" s="16"/>
      <c r="D38" s="16"/>
      <c r="H38" s="81">
        <v>0.44</v>
      </c>
      <c r="K38" s="80">
        <v>5.3600000000000002E-2</v>
      </c>
      <c r="L38" s="81">
        <v>3100000</v>
      </c>
      <c r="N38" s="81">
        <v>0</v>
      </c>
      <c r="O38" s="81">
        <v>11228.04315571</v>
      </c>
      <c r="Q38" s="80">
        <v>7.8399999999999997E-2</v>
      </c>
      <c r="R38" s="80">
        <v>1.9699999999999999E-2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221</v>
      </c>
      <c r="C40" t="s">
        <v>221</v>
      </c>
      <c r="D40" s="16"/>
      <c r="E40" t="s">
        <v>221</v>
      </c>
      <c r="H40" s="77">
        <v>0</v>
      </c>
      <c r="I40" t="s">
        <v>221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284</v>
      </c>
      <c r="C41" s="16"/>
      <c r="D41" s="16"/>
      <c r="H41" s="81">
        <v>0.44</v>
      </c>
      <c r="K41" s="80">
        <v>5.3600000000000002E-2</v>
      </c>
      <c r="L41" s="81">
        <v>3100000</v>
      </c>
      <c r="N41" s="81">
        <v>0</v>
      </c>
      <c r="O41" s="81">
        <v>11228.04315571</v>
      </c>
      <c r="Q41" s="80">
        <v>7.8399999999999997E-2</v>
      </c>
      <c r="R41" s="80">
        <v>1.9699999999999999E-2</v>
      </c>
    </row>
    <row r="42" spans="2:18">
      <c r="B42" t="s">
        <v>285</v>
      </c>
      <c r="C42" t="s">
        <v>286</v>
      </c>
      <c r="D42" t="s">
        <v>123</v>
      </c>
      <c r="E42" t="s">
        <v>287</v>
      </c>
      <c r="F42" t="s">
        <v>288</v>
      </c>
      <c r="G42" t="s">
        <v>289</v>
      </c>
      <c r="H42" s="77">
        <v>0.36</v>
      </c>
      <c r="I42" t="s">
        <v>106</v>
      </c>
      <c r="J42" s="78">
        <v>0</v>
      </c>
      <c r="K42" s="78">
        <v>5.3400000000000003E-2</v>
      </c>
      <c r="L42" s="77">
        <v>500000</v>
      </c>
      <c r="M42" s="77">
        <v>98.134900000000002</v>
      </c>
      <c r="N42" s="77">
        <v>0</v>
      </c>
      <c r="O42" s="77">
        <v>1815.4956500000001</v>
      </c>
      <c r="P42" s="78">
        <v>0</v>
      </c>
      <c r="Q42" s="78">
        <v>1.2699999999999999E-2</v>
      </c>
      <c r="R42" s="78">
        <v>3.2000000000000002E-3</v>
      </c>
    </row>
    <row r="43" spans="2:18">
      <c r="B43" t="s">
        <v>290</v>
      </c>
      <c r="C43" t="s">
        <v>291</v>
      </c>
      <c r="D43" t="s">
        <v>123</v>
      </c>
      <c r="E43" t="s">
        <v>287</v>
      </c>
      <c r="F43" t="s">
        <v>288</v>
      </c>
      <c r="G43" t="s">
        <v>292</v>
      </c>
      <c r="H43" s="77">
        <v>0.3</v>
      </c>
      <c r="I43" t="s">
        <v>106</v>
      </c>
      <c r="J43" s="78">
        <v>0</v>
      </c>
      <c r="K43" s="78">
        <v>5.3199999999999997E-2</v>
      </c>
      <c r="L43" s="77">
        <v>500000</v>
      </c>
      <c r="M43" s="77">
        <v>98.436300000000003</v>
      </c>
      <c r="N43" s="77">
        <v>0</v>
      </c>
      <c r="O43" s="77">
        <v>1821.0715499999999</v>
      </c>
      <c r="P43" s="78">
        <v>0</v>
      </c>
      <c r="Q43" s="78">
        <v>1.2699999999999999E-2</v>
      </c>
      <c r="R43" s="78">
        <v>3.2000000000000002E-3</v>
      </c>
    </row>
    <row r="44" spans="2:18">
      <c r="B44" t="s">
        <v>293</v>
      </c>
      <c r="C44" t="s">
        <v>294</v>
      </c>
      <c r="D44" t="s">
        <v>123</v>
      </c>
      <c r="E44" t="s">
        <v>287</v>
      </c>
      <c r="F44" t="s">
        <v>288</v>
      </c>
      <c r="G44" t="s">
        <v>295</v>
      </c>
      <c r="H44" s="77">
        <v>0.15</v>
      </c>
      <c r="I44" t="s">
        <v>106</v>
      </c>
      <c r="J44" s="78">
        <v>0</v>
      </c>
      <c r="K44" s="78">
        <v>5.0999999999999997E-2</v>
      </c>
      <c r="L44" s="77">
        <v>500000</v>
      </c>
      <c r="M44" s="77">
        <v>99.280199999999994</v>
      </c>
      <c r="N44" s="77">
        <v>0</v>
      </c>
      <c r="O44" s="77">
        <v>1836.6837</v>
      </c>
      <c r="P44" s="78">
        <v>0</v>
      </c>
      <c r="Q44" s="78">
        <v>1.2800000000000001E-2</v>
      </c>
      <c r="R44" s="78">
        <v>3.2000000000000002E-3</v>
      </c>
    </row>
    <row r="45" spans="2:18">
      <c r="B45" t="s">
        <v>296</v>
      </c>
      <c r="C45" t="s">
        <v>297</v>
      </c>
      <c r="D45" t="s">
        <v>123</v>
      </c>
      <c r="E45" t="s">
        <v>287</v>
      </c>
      <c r="F45" t="s">
        <v>288</v>
      </c>
      <c r="G45" t="s">
        <v>298</v>
      </c>
      <c r="H45" s="77">
        <v>0.42</v>
      </c>
      <c r="I45" t="s">
        <v>106</v>
      </c>
      <c r="J45" s="78">
        <v>0</v>
      </c>
      <c r="K45" s="78">
        <v>5.3900000000000003E-2</v>
      </c>
      <c r="L45" s="77">
        <v>500000</v>
      </c>
      <c r="M45" s="77">
        <v>97.821899999999999</v>
      </c>
      <c r="N45" s="77">
        <v>0</v>
      </c>
      <c r="O45" s="77">
        <v>1809.70515</v>
      </c>
      <c r="P45" s="78">
        <v>0</v>
      </c>
      <c r="Q45" s="78">
        <v>1.26E-2</v>
      </c>
      <c r="R45" s="78">
        <v>3.2000000000000002E-3</v>
      </c>
    </row>
    <row r="46" spans="2:18">
      <c r="B46" t="s">
        <v>299</v>
      </c>
      <c r="C46" t="s">
        <v>300</v>
      </c>
      <c r="D46" t="s">
        <v>123</v>
      </c>
      <c r="E46" t="s">
        <v>287</v>
      </c>
      <c r="F46" t="s">
        <v>288</v>
      </c>
      <c r="G46" t="s">
        <v>301</v>
      </c>
      <c r="H46" s="77">
        <v>0.63</v>
      </c>
      <c r="I46" t="s">
        <v>106</v>
      </c>
      <c r="J46" s="78">
        <v>1.2999999999999999E-3</v>
      </c>
      <c r="K46" s="78">
        <v>5.4600000000000003E-2</v>
      </c>
      <c r="L46" s="77">
        <v>300000</v>
      </c>
      <c r="M46" s="77">
        <v>96.828175000000002</v>
      </c>
      <c r="N46" s="77">
        <v>0</v>
      </c>
      <c r="O46" s="77">
        <v>1074.7927425</v>
      </c>
      <c r="P46" s="78">
        <v>0</v>
      </c>
      <c r="Q46" s="78">
        <v>7.4999999999999997E-3</v>
      </c>
      <c r="R46" s="78">
        <v>1.9E-3</v>
      </c>
    </row>
    <row r="47" spans="2:18">
      <c r="B47" t="s">
        <v>302</v>
      </c>
      <c r="C47" t="s">
        <v>303</v>
      </c>
      <c r="D47" t="s">
        <v>123</v>
      </c>
      <c r="E47" t="s">
        <v>287</v>
      </c>
      <c r="F47" t="s">
        <v>288</v>
      </c>
      <c r="G47" t="s">
        <v>304</v>
      </c>
      <c r="H47" s="77">
        <v>0.79</v>
      </c>
      <c r="I47" t="s">
        <v>106</v>
      </c>
      <c r="J47" s="78">
        <v>3.8E-3</v>
      </c>
      <c r="K47" s="78">
        <v>5.5300000000000002E-2</v>
      </c>
      <c r="L47" s="77">
        <v>400000</v>
      </c>
      <c r="M47" s="77">
        <v>96.179725000000005</v>
      </c>
      <c r="N47" s="77">
        <v>0</v>
      </c>
      <c r="O47" s="77">
        <v>1423.45993</v>
      </c>
      <c r="P47" s="78">
        <v>0</v>
      </c>
      <c r="Q47" s="78">
        <v>9.9000000000000008E-3</v>
      </c>
      <c r="R47" s="78">
        <v>2.5000000000000001E-3</v>
      </c>
    </row>
    <row r="48" spans="2:18">
      <c r="B48" t="s">
        <v>305</v>
      </c>
      <c r="C48" t="s">
        <v>306</v>
      </c>
      <c r="D48" t="s">
        <v>123</v>
      </c>
      <c r="E48" t="s">
        <v>287</v>
      </c>
      <c r="F48" t="s">
        <v>288</v>
      </c>
      <c r="G48" t="s">
        <v>307</v>
      </c>
      <c r="H48" s="77">
        <v>0.59</v>
      </c>
      <c r="I48" t="s">
        <v>106</v>
      </c>
      <c r="J48" s="78">
        <v>8.8000000000000005E-3</v>
      </c>
      <c r="K48" s="78">
        <v>5.4899999999999997E-2</v>
      </c>
      <c r="L48" s="77">
        <v>400000</v>
      </c>
      <c r="M48" s="77">
        <v>97.759083325000006</v>
      </c>
      <c r="N48" s="77">
        <v>0</v>
      </c>
      <c r="O48" s="77">
        <v>1446.83443321</v>
      </c>
      <c r="P48" s="78">
        <v>0</v>
      </c>
      <c r="Q48" s="78">
        <v>1.01E-2</v>
      </c>
      <c r="R48" s="78">
        <v>2.5000000000000001E-3</v>
      </c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B52" t="s">
        <v>311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0.1</v>
      </c>
      <c r="L11" s="7"/>
      <c r="M11" s="7"/>
      <c r="N11" s="76">
        <v>-2.4089</v>
      </c>
      <c r="O11" s="75">
        <v>10300</v>
      </c>
      <c r="P11" s="33"/>
      <c r="Q11" s="75">
        <v>0</v>
      </c>
      <c r="R11" s="75">
        <v>105.83271000000001</v>
      </c>
      <c r="S11" s="7"/>
      <c r="T11" s="76">
        <v>1</v>
      </c>
      <c r="U11" s="76">
        <v>2.0000000000000001E-4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0.1</v>
      </c>
      <c r="N12" s="80">
        <v>-2.4089</v>
      </c>
      <c r="O12" s="81">
        <v>10300</v>
      </c>
      <c r="Q12" s="81">
        <v>0</v>
      </c>
      <c r="R12" s="81">
        <v>105.83271000000001</v>
      </c>
      <c r="T12" s="80">
        <v>1</v>
      </c>
      <c r="U12" s="80">
        <v>2.0000000000000001E-4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0.1</v>
      </c>
      <c r="N15" s="80">
        <v>-2.4089</v>
      </c>
      <c r="O15" s="81">
        <v>10300</v>
      </c>
      <c r="Q15" s="81">
        <v>0</v>
      </c>
      <c r="R15" s="81">
        <v>105.83271000000001</v>
      </c>
      <c r="T15" s="80">
        <v>1</v>
      </c>
      <c r="U15" s="80">
        <v>2.0000000000000001E-4</v>
      </c>
    </row>
    <row r="16" spans="2:68">
      <c r="B16" t="s">
        <v>313</v>
      </c>
      <c r="C16" t="s">
        <v>314</v>
      </c>
      <c r="D16" t="s">
        <v>100</v>
      </c>
      <c r="E16" t="s">
        <v>123</v>
      </c>
      <c r="F16" t="s">
        <v>315</v>
      </c>
      <c r="G16" t="s">
        <v>316</v>
      </c>
      <c r="H16" t="s">
        <v>206</v>
      </c>
      <c r="I16" t="s">
        <v>207</v>
      </c>
      <c r="J16" t="s">
        <v>317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5000</v>
      </c>
      <c r="P16" s="77">
        <v>1032.2</v>
      </c>
      <c r="Q16" s="77">
        <v>0</v>
      </c>
      <c r="R16" s="77">
        <v>51.61</v>
      </c>
      <c r="S16" s="78">
        <v>0</v>
      </c>
      <c r="T16" s="78">
        <v>0.48770000000000002</v>
      </c>
      <c r="U16" s="78">
        <v>1E-4</v>
      </c>
    </row>
    <row r="17" spans="2:21">
      <c r="B17" t="s">
        <v>318</v>
      </c>
      <c r="C17" t="s">
        <v>319</v>
      </c>
      <c r="D17" t="s">
        <v>100</v>
      </c>
      <c r="E17" s="16"/>
      <c r="F17" t="s">
        <v>320</v>
      </c>
      <c r="G17" t="s">
        <v>321</v>
      </c>
      <c r="H17" t="s">
        <v>322</v>
      </c>
      <c r="I17" t="s">
        <v>207</v>
      </c>
      <c r="J17" t="s">
        <v>278</v>
      </c>
      <c r="K17" s="77">
        <v>0</v>
      </c>
      <c r="L17" t="s">
        <v>102</v>
      </c>
      <c r="M17" s="78">
        <v>5.8900000000000001E-2</v>
      </c>
      <c r="N17" s="78">
        <v>-3.75</v>
      </c>
      <c r="O17" s="77">
        <v>5300</v>
      </c>
      <c r="P17" s="77">
        <v>1023.07</v>
      </c>
      <c r="Q17" s="77">
        <v>0</v>
      </c>
      <c r="R17" s="77">
        <v>54.222709999999999</v>
      </c>
      <c r="S17" s="78">
        <v>0</v>
      </c>
      <c r="T17" s="78">
        <v>0.51229999999999998</v>
      </c>
      <c r="U17" s="78">
        <v>1E-4</v>
      </c>
    </row>
    <row r="18" spans="2:21">
      <c r="B18" s="79" t="s">
        <v>323</v>
      </c>
      <c r="C18" s="16"/>
      <c r="D18" s="16"/>
      <c r="E18" s="16"/>
      <c r="F18" s="16"/>
      <c r="G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221</v>
      </c>
      <c r="C19" t="s">
        <v>221</v>
      </c>
      <c r="D19" s="16"/>
      <c r="E19" s="16"/>
      <c r="F19" s="16"/>
      <c r="G19" t="s">
        <v>221</v>
      </c>
      <c r="H19" t="s">
        <v>221</v>
      </c>
      <c r="K19" s="77">
        <v>0</v>
      </c>
      <c r="L19" t="s">
        <v>221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230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s="79" t="s">
        <v>324</v>
      </c>
      <c r="C21" s="16"/>
      <c r="D21" s="16"/>
      <c r="E21" s="16"/>
      <c r="F21" s="16"/>
      <c r="G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221</v>
      </c>
      <c r="C22" t="s">
        <v>221</v>
      </c>
      <c r="D22" s="16"/>
      <c r="E22" s="16"/>
      <c r="F22" s="16"/>
      <c r="G22" t="s">
        <v>221</v>
      </c>
      <c r="H22" t="s">
        <v>221</v>
      </c>
      <c r="K22" s="77">
        <v>0</v>
      </c>
      <c r="L22" t="s">
        <v>221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325</v>
      </c>
      <c r="C23" s="16"/>
      <c r="D23" s="16"/>
      <c r="E23" s="16"/>
      <c r="F23" s="16"/>
      <c r="G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221</v>
      </c>
      <c r="C24" t="s">
        <v>221</v>
      </c>
      <c r="D24" s="16"/>
      <c r="E24" s="16"/>
      <c r="F24" s="16"/>
      <c r="G24" t="s">
        <v>221</v>
      </c>
      <c r="H24" t="s">
        <v>221</v>
      </c>
      <c r="K24" s="77">
        <v>0</v>
      </c>
      <c r="L24" t="s">
        <v>221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B29" t="s">
        <v>311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2"/>
  <sheetViews>
    <sheetView rightToLeft="1" tabSelected="1" topLeftCell="B239" workbookViewId="0">
      <selection activeCell="E252" sqref="E2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2.2599999999999998</v>
      </c>
      <c r="L11" s="7"/>
      <c r="M11" s="7"/>
      <c r="N11" s="76">
        <v>6.13E-2</v>
      </c>
      <c r="O11" s="75">
        <v>14088577.1</v>
      </c>
      <c r="P11" s="33"/>
      <c r="Q11" s="75">
        <v>39.156030000000001</v>
      </c>
      <c r="R11" s="75">
        <v>15027.984231303924</v>
      </c>
      <c r="S11" s="7"/>
      <c r="T11" s="76">
        <f>R11/$R$11</f>
        <v>1</v>
      </c>
      <c r="U11" s="76">
        <f>R11/'סכום נכסי הקרן'!$C$42</f>
        <v>2.6314138841353835E-2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</v>
      </c>
      <c r="N12" s="80">
        <v>6.0299999999999999E-2</v>
      </c>
      <c r="O12" s="81">
        <v>13668577.1</v>
      </c>
      <c r="Q12" s="81">
        <v>38.823030000000003</v>
      </c>
      <c r="R12" s="81">
        <v>13586.681849980525</v>
      </c>
      <c r="T12" s="80">
        <f t="shared" ref="T12:T75" si="0">R12/$R$11</f>
        <v>0.9040921018321868</v>
      </c>
      <c r="U12" s="80">
        <f>R12/'סכום נכסי הקרן'!$C$42</f>
        <v>2.3790405092983573E-2</v>
      </c>
    </row>
    <row r="13" spans="2:66">
      <c r="B13" s="79" t="s">
        <v>312</v>
      </c>
      <c r="C13" s="16"/>
      <c r="D13" s="16"/>
      <c r="E13" s="16"/>
      <c r="F13" s="16"/>
      <c r="K13" s="81">
        <v>2.31</v>
      </c>
      <c r="N13" s="80">
        <v>3.9600000000000003E-2</v>
      </c>
      <c r="O13" s="81">
        <v>6633730.6500000004</v>
      </c>
      <c r="Q13" s="81">
        <v>1.5454699999999999</v>
      </c>
      <c r="R13" s="81">
        <v>6816.7320648595578</v>
      </c>
      <c r="T13" s="80">
        <f t="shared" si="0"/>
        <v>0.45360255640008046</v>
      </c>
      <c r="U13" s="80">
        <f>R13/'סכום נכסי הקרן'!$C$42</f>
        <v>1.193616064790475E-2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206</v>
      </c>
      <c r="I14" t="s">
        <v>207</v>
      </c>
      <c r="J14" t="s">
        <v>330</v>
      </c>
      <c r="K14" s="77">
        <v>4.01</v>
      </c>
      <c r="L14" t="s">
        <v>102</v>
      </c>
      <c r="M14" s="78">
        <v>5.0000000000000001E-4</v>
      </c>
      <c r="N14" s="78">
        <v>2.1399999999999999E-2</v>
      </c>
      <c r="O14" s="77">
        <v>268000.43</v>
      </c>
      <c r="P14" s="77">
        <v>100.97</v>
      </c>
      <c r="Q14" s="77">
        <v>0</v>
      </c>
      <c r="R14" s="77">
        <v>270.600034171</v>
      </c>
      <c r="S14" s="78">
        <v>2.0000000000000001E-4</v>
      </c>
      <c r="T14" s="78">
        <f t="shared" si="0"/>
        <v>1.800640924331879E-2</v>
      </c>
      <c r="U14" s="78">
        <f>R14/'סכום נכסי הקרן'!$C$42</f>
        <v>4.7382315286292767E-4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333</v>
      </c>
      <c r="G15" t="s">
        <v>316</v>
      </c>
      <c r="H15" t="s">
        <v>206</v>
      </c>
      <c r="I15" t="s">
        <v>207</v>
      </c>
      <c r="J15" t="s">
        <v>334</v>
      </c>
      <c r="K15" s="77">
        <v>4.47</v>
      </c>
      <c r="L15" t="s">
        <v>102</v>
      </c>
      <c r="M15" s="78">
        <v>2E-3</v>
      </c>
      <c r="N15" s="78">
        <v>2.01E-2</v>
      </c>
      <c r="O15" s="77">
        <v>32000</v>
      </c>
      <c r="P15" s="77">
        <v>99.45</v>
      </c>
      <c r="Q15" s="77">
        <v>0</v>
      </c>
      <c r="R15" s="77">
        <v>31.824000000000002</v>
      </c>
      <c r="S15" s="78">
        <v>0</v>
      </c>
      <c r="T15" s="78">
        <f t="shared" si="0"/>
        <v>2.1176492808469461E-3</v>
      </c>
      <c r="U15" s="78">
        <f>R15/'סכום נכסי הקרן'!$C$42</f>
        <v>5.5724117193499639E-5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315</v>
      </c>
      <c r="G16" t="s">
        <v>316</v>
      </c>
      <c r="H16" t="s">
        <v>206</v>
      </c>
      <c r="I16" t="s">
        <v>207</v>
      </c>
      <c r="J16" t="s">
        <v>337</v>
      </c>
      <c r="K16" s="77">
        <v>1.98</v>
      </c>
      <c r="L16" t="s">
        <v>102</v>
      </c>
      <c r="M16" s="78">
        <v>8.3000000000000001E-3</v>
      </c>
      <c r="N16" s="78">
        <v>2.1700000000000001E-2</v>
      </c>
      <c r="O16" s="77">
        <v>34000</v>
      </c>
      <c r="P16" s="77">
        <v>107.6</v>
      </c>
      <c r="Q16" s="77">
        <v>0</v>
      </c>
      <c r="R16" s="77">
        <v>36.584000000000003</v>
      </c>
      <c r="S16" s="78">
        <v>0</v>
      </c>
      <c r="T16" s="78">
        <f t="shared" si="0"/>
        <v>2.4343916946488399E-3</v>
      </c>
      <c r="U16" s="78">
        <f>R16/'סכום נכסי הקרן'!$C$42</f>
        <v>6.4058921047228221E-5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315</v>
      </c>
      <c r="G17" t="s">
        <v>316</v>
      </c>
      <c r="H17" t="s">
        <v>340</v>
      </c>
      <c r="I17" t="s">
        <v>150</v>
      </c>
      <c r="J17" t="s">
        <v>267</v>
      </c>
      <c r="K17" s="77">
        <v>0.18</v>
      </c>
      <c r="L17" t="s">
        <v>102</v>
      </c>
      <c r="M17" s="78">
        <v>0.01</v>
      </c>
      <c r="N17" s="78">
        <v>2.8400000000000002E-2</v>
      </c>
      <c r="O17" s="77">
        <v>564000</v>
      </c>
      <c r="P17" s="77">
        <v>110.77</v>
      </c>
      <c r="Q17" s="77">
        <v>0</v>
      </c>
      <c r="R17" s="77">
        <v>624.74279999999999</v>
      </c>
      <c r="S17" s="78">
        <v>2.0000000000000001E-4</v>
      </c>
      <c r="T17" s="78">
        <f t="shared" si="0"/>
        <v>4.1571962705326398E-2</v>
      </c>
      <c r="U17" s="78">
        <f>R17/'סכום נכסי הקרן'!$C$42</f>
        <v>1.0939303985355424E-3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316</v>
      </c>
      <c r="H18" t="s">
        <v>206</v>
      </c>
      <c r="I18" t="s">
        <v>207</v>
      </c>
      <c r="J18" t="s">
        <v>344</v>
      </c>
      <c r="K18" s="77">
        <v>4.18</v>
      </c>
      <c r="L18" t="s">
        <v>102</v>
      </c>
      <c r="M18" s="78">
        <v>1E-3</v>
      </c>
      <c r="N18" s="78">
        <v>2.0199999999999999E-2</v>
      </c>
      <c r="O18" s="77">
        <v>65000.4</v>
      </c>
      <c r="P18" s="77">
        <v>98.39</v>
      </c>
      <c r="Q18" s="77">
        <v>0</v>
      </c>
      <c r="R18" s="77">
        <v>63.953893559999997</v>
      </c>
      <c r="S18" s="78">
        <v>1E-4</v>
      </c>
      <c r="T18" s="78">
        <f t="shared" si="0"/>
        <v>4.2556534912234828E-3</v>
      </c>
      <c r="U18" s="78">
        <f>R18/'סכום נכסי הקרן'!$C$42</f>
        <v>1.119838568287469E-4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343</v>
      </c>
      <c r="G19" t="s">
        <v>316</v>
      </c>
      <c r="H19" t="s">
        <v>206</v>
      </c>
      <c r="I19" t="s">
        <v>207</v>
      </c>
      <c r="J19" t="s">
        <v>238</v>
      </c>
      <c r="K19" s="77">
        <v>5.14</v>
      </c>
      <c r="L19" t="s">
        <v>102</v>
      </c>
      <c r="M19" s="78">
        <v>2.06E-2</v>
      </c>
      <c r="N19" s="78">
        <v>2.0299999999999999E-2</v>
      </c>
      <c r="O19" s="77">
        <v>70000</v>
      </c>
      <c r="P19" s="77">
        <v>100.42</v>
      </c>
      <c r="Q19" s="77">
        <v>0</v>
      </c>
      <c r="R19" s="77">
        <v>70.293999999999997</v>
      </c>
      <c r="S19" s="78">
        <v>0</v>
      </c>
      <c r="T19" s="78">
        <f t="shared" si="0"/>
        <v>4.6775401755861992E-3</v>
      </c>
      <c r="U19" s="78">
        <f>R19/'סכום נכסי הקרן'!$C$42</f>
        <v>1.2308544161638584E-4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343</v>
      </c>
      <c r="G20" t="s">
        <v>316</v>
      </c>
      <c r="H20" t="s">
        <v>340</v>
      </c>
      <c r="I20" t="s">
        <v>150</v>
      </c>
      <c r="J20" t="s">
        <v>349</v>
      </c>
      <c r="K20" s="77">
        <v>1.1599999999999999</v>
      </c>
      <c r="L20" t="s">
        <v>102</v>
      </c>
      <c r="M20" s="78">
        <v>9.4999999999999998E-3</v>
      </c>
      <c r="N20" s="78">
        <v>2.4400000000000002E-2</v>
      </c>
      <c r="O20" s="77">
        <v>172000.23</v>
      </c>
      <c r="P20" s="77">
        <v>110</v>
      </c>
      <c r="Q20" s="77">
        <v>0</v>
      </c>
      <c r="R20" s="77">
        <v>189.200253</v>
      </c>
      <c r="S20" s="78">
        <v>5.0000000000000001E-4</v>
      </c>
      <c r="T20" s="78">
        <f t="shared" si="0"/>
        <v>1.2589862358644741E-2</v>
      </c>
      <c r="U20" s="78">
        <f>R20/'סכום נכסי הקרן'!$C$42</f>
        <v>3.3129138609891217E-4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343</v>
      </c>
      <c r="G21" t="s">
        <v>316</v>
      </c>
      <c r="H21" t="s">
        <v>340</v>
      </c>
      <c r="I21" t="s">
        <v>150</v>
      </c>
      <c r="J21" t="s">
        <v>352</v>
      </c>
      <c r="K21" s="77">
        <v>0.76</v>
      </c>
      <c r="L21" t="s">
        <v>102</v>
      </c>
      <c r="M21" s="78">
        <v>0.01</v>
      </c>
      <c r="N21" s="78">
        <v>2.92E-2</v>
      </c>
      <c r="O21" s="77">
        <v>60000</v>
      </c>
      <c r="P21" s="77">
        <v>109.48</v>
      </c>
      <c r="Q21" s="77">
        <v>0</v>
      </c>
      <c r="R21" s="77">
        <v>65.688000000000002</v>
      </c>
      <c r="S21" s="78">
        <v>1E-4</v>
      </c>
      <c r="T21" s="78">
        <f t="shared" si="0"/>
        <v>4.3710453104661325E-3</v>
      </c>
      <c r="U21" s="78">
        <f>R21/'סכום נכסי הקרן'!$C$42</f>
        <v>1.1502029318145438E-4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343</v>
      </c>
      <c r="G22" t="s">
        <v>316</v>
      </c>
      <c r="H22" t="s">
        <v>206</v>
      </c>
      <c r="I22" t="s">
        <v>207</v>
      </c>
      <c r="J22" t="s">
        <v>267</v>
      </c>
      <c r="K22" s="77">
        <v>1.24</v>
      </c>
      <c r="L22" t="s">
        <v>102</v>
      </c>
      <c r="M22" s="78">
        <v>8.6E-3</v>
      </c>
      <c r="N22" s="78">
        <v>2.3400000000000001E-2</v>
      </c>
      <c r="O22" s="77">
        <v>164000</v>
      </c>
      <c r="P22" s="77">
        <v>110.27</v>
      </c>
      <c r="Q22" s="77">
        <v>0</v>
      </c>
      <c r="R22" s="77">
        <v>180.84280000000001</v>
      </c>
      <c r="S22" s="78">
        <v>1E-4</v>
      </c>
      <c r="T22" s="78">
        <f t="shared" si="0"/>
        <v>1.2033736342582582E-2</v>
      </c>
      <c r="U22" s="78">
        <f>R22/'סכום נכסי הקרן'!$C$42</f>
        <v>3.1665740889896354E-4</v>
      </c>
    </row>
    <row r="23" spans="2:21">
      <c r="B23" t="s">
        <v>355</v>
      </c>
      <c r="C23" t="s">
        <v>356</v>
      </c>
      <c r="D23" t="s">
        <v>100</v>
      </c>
      <c r="E23" t="s">
        <v>123</v>
      </c>
      <c r="F23" t="s">
        <v>343</v>
      </c>
      <c r="G23" t="s">
        <v>316</v>
      </c>
      <c r="H23" t="s">
        <v>340</v>
      </c>
      <c r="I23" t="s">
        <v>150</v>
      </c>
      <c r="J23" t="s">
        <v>357</v>
      </c>
      <c r="K23" s="77">
        <v>0.33</v>
      </c>
      <c r="L23" t="s">
        <v>102</v>
      </c>
      <c r="M23" s="78">
        <v>1E-3</v>
      </c>
      <c r="N23" s="78">
        <v>3.0499999999999999E-2</v>
      </c>
      <c r="O23" s="77">
        <v>1315000</v>
      </c>
      <c r="P23" s="77">
        <v>108.82</v>
      </c>
      <c r="Q23" s="77">
        <v>0</v>
      </c>
      <c r="R23" s="77">
        <v>1430.9829999999999</v>
      </c>
      <c r="S23" s="78">
        <v>5.0000000000000001E-4</v>
      </c>
      <c r="T23" s="78">
        <f t="shared" si="0"/>
        <v>9.5221220489385527E-2</v>
      </c>
      <c r="U23" s="78">
        <f>R23/'סכום נכסי הקרן'!$C$42</f>
        <v>2.5056644166008574E-3</v>
      </c>
    </row>
    <row r="24" spans="2:21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361</v>
      </c>
      <c r="H24" t="s">
        <v>206</v>
      </c>
      <c r="I24" t="s">
        <v>207</v>
      </c>
      <c r="J24" t="s">
        <v>362</v>
      </c>
      <c r="K24" s="77">
        <v>2.46</v>
      </c>
      <c r="L24" t="s">
        <v>102</v>
      </c>
      <c r="M24" s="78">
        <v>1E-3</v>
      </c>
      <c r="N24" s="78">
        <v>2.01E-2</v>
      </c>
      <c r="O24" s="77">
        <v>28000</v>
      </c>
      <c r="P24" s="77">
        <v>103.83</v>
      </c>
      <c r="Q24" s="77">
        <v>0</v>
      </c>
      <c r="R24" s="77">
        <v>29.072399999999998</v>
      </c>
      <c r="S24" s="78">
        <v>0</v>
      </c>
      <c r="T24" s="78">
        <f t="shared" si="0"/>
        <v>1.9345508720618008E-3</v>
      </c>
      <c r="U24" s="78">
        <f>R24/'סכום נכסי הקרן'!$C$42</f>
        <v>5.0906040243096362E-5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365</v>
      </c>
      <c r="G25" t="s">
        <v>316</v>
      </c>
      <c r="H25" t="s">
        <v>206</v>
      </c>
      <c r="I25" t="s">
        <v>207</v>
      </c>
      <c r="J25" t="s">
        <v>366</v>
      </c>
      <c r="K25" s="77">
        <v>3.46</v>
      </c>
      <c r="L25" t="s">
        <v>102</v>
      </c>
      <c r="M25" s="78">
        <v>1.4999999999999999E-2</v>
      </c>
      <c r="N25" s="78">
        <v>1.9300000000000001E-2</v>
      </c>
      <c r="O25" s="77">
        <v>48137.88</v>
      </c>
      <c r="P25" s="77">
        <v>109.51</v>
      </c>
      <c r="Q25" s="77">
        <v>0</v>
      </c>
      <c r="R25" s="77">
        <v>52.715792387999997</v>
      </c>
      <c r="S25" s="78">
        <v>1E-4</v>
      </c>
      <c r="T25" s="78">
        <f t="shared" si="0"/>
        <v>3.5078418753055904E-3</v>
      </c>
      <c r="U25" s="78">
        <f>R25/'סכום נכסי הקרן'!$C$42</f>
        <v>9.2305838140306309E-5</v>
      </c>
    </row>
    <row r="26" spans="2:21">
      <c r="B26" t="s">
        <v>367</v>
      </c>
      <c r="C26" t="s">
        <v>368</v>
      </c>
      <c r="D26" t="s">
        <v>100</v>
      </c>
      <c r="E26" t="s">
        <v>123</v>
      </c>
      <c r="F26" t="s">
        <v>369</v>
      </c>
      <c r="G26" t="s">
        <v>321</v>
      </c>
      <c r="H26" t="s">
        <v>206</v>
      </c>
      <c r="I26" t="s">
        <v>207</v>
      </c>
      <c r="J26" t="s">
        <v>370</v>
      </c>
      <c r="K26" s="77">
        <v>2.39</v>
      </c>
      <c r="L26" t="s">
        <v>102</v>
      </c>
      <c r="M26" s="78">
        <v>8.3000000000000001E-3</v>
      </c>
      <c r="N26" s="78">
        <v>2.0400000000000001E-2</v>
      </c>
      <c r="O26" s="77">
        <v>13000</v>
      </c>
      <c r="P26" s="77">
        <v>108.31</v>
      </c>
      <c r="Q26" s="77">
        <v>0</v>
      </c>
      <c r="R26" s="77">
        <v>14.080299999999999</v>
      </c>
      <c r="S26" s="78">
        <v>0</v>
      </c>
      <c r="T26" s="78">
        <f t="shared" si="0"/>
        <v>9.3693869938126103E-4</v>
      </c>
      <c r="U26" s="78">
        <f>R26/'סכום נכסי הקרן'!$C$42</f>
        <v>2.4654735021355986E-5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373</v>
      </c>
      <c r="G27" t="s">
        <v>316</v>
      </c>
      <c r="H27" t="s">
        <v>206</v>
      </c>
      <c r="I27" t="s">
        <v>207</v>
      </c>
      <c r="J27" t="s">
        <v>374</v>
      </c>
      <c r="K27" s="77">
        <v>0.11</v>
      </c>
      <c r="L27" t="s">
        <v>102</v>
      </c>
      <c r="M27" s="78">
        <v>0.05</v>
      </c>
      <c r="N27" s="78">
        <v>4.2599999999999999E-2</v>
      </c>
      <c r="O27" s="77">
        <v>137000.43</v>
      </c>
      <c r="P27" s="77">
        <v>116.4</v>
      </c>
      <c r="Q27" s="77">
        <v>0</v>
      </c>
      <c r="R27" s="77">
        <v>159.46850051999999</v>
      </c>
      <c r="S27" s="78">
        <v>1E-4</v>
      </c>
      <c r="T27" s="78">
        <f t="shared" si="0"/>
        <v>1.0611436508418766E-2</v>
      </c>
      <c r="U27" s="78">
        <f>R27/'סכום נכסי הקרן'!$C$42</f>
        <v>2.7923081358874238E-4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373</v>
      </c>
      <c r="G28" t="s">
        <v>316</v>
      </c>
      <c r="H28" t="s">
        <v>206</v>
      </c>
      <c r="I28" t="s">
        <v>207</v>
      </c>
      <c r="J28" t="s">
        <v>370</v>
      </c>
      <c r="K28" s="77">
        <v>3.87</v>
      </c>
      <c r="L28" t="s">
        <v>102</v>
      </c>
      <c r="M28" s="78">
        <v>1.7500000000000002E-2</v>
      </c>
      <c r="N28" s="78">
        <v>-4.5999999999999999E-3</v>
      </c>
      <c r="O28" s="77">
        <v>10000</v>
      </c>
      <c r="P28" s="77">
        <v>109.82</v>
      </c>
      <c r="Q28" s="77">
        <v>0</v>
      </c>
      <c r="R28" s="77">
        <v>10.981999999999999</v>
      </c>
      <c r="S28" s="78">
        <v>0</v>
      </c>
      <c r="T28" s="78">
        <f t="shared" si="0"/>
        <v>7.3076999755722599E-4</v>
      </c>
      <c r="U28" s="78">
        <f>R28/'סכום נכסי הקרן'!$C$42</f>
        <v>1.9229583176816647E-5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379</v>
      </c>
      <c r="G29" t="s">
        <v>380</v>
      </c>
      <c r="H29" t="s">
        <v>381</v>
      </c>
      <c r="I29" t="s">
        <v>150</v>
      </c>
      <c r="J29" t="s">
        <v>344</v>
      </c>
      <c r="K29" s="77">
        <v>2.06</v>
      </c>
      <c r="L29" t="s">
        <v>102</v>
      </c>
      <c r="M29" s="78">
        <v>4.4999999999999998E-2</v>
      </c>
      <c r="N29" s="78">
        <v>2.2100000000000002E-2</v>
      </c>
      <c r="O29" s="77">
        <v>25000</v>
      </c>
      <c r="P29" s="77">
        <v>119.1</v>
      </c>
      <c r="Q29" s="77">
        <v>0</v>
      </c>
      <c r="R29" s="77">
        <v>29.774999999999999</v>
      </c>
      <c r="S29" s="78">
        <v>0</v>
      </c>
      <c r="T29" s="78">
        <f t="shared" si="0"/>
        <v>1.9813036493595343E-3</v>
      </c>
      <c r="U29" s="78">
        <f>R29/'סכום נכסי הקרן'!$C$42</f>
        <v>5.2136299316127815E-5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379</v>
      </c>
      <c r="G30" t="s">
        <v>380</v>
      </c>
      <c r="H30" t="s">
        <v>381</v>
      </c>
      <c r="I30" t="s">
        <v>150</v>
      </c>
      <c r="J30" t="s">
        <v>384</v>
      </c>
      <c r="K30" s="77">
        <v>6.89</v>
      </c>
      <c r="L30" t="s">
        <v>102</v>
      </c>
      <c r="M30" s="78">
        <v>2.3900000000000001E-2</v>
      </c>
      <c r="N30" s="78">
        <v>9.7999999999999997E-3</v>
      </c>
      <c r="O30" s="77">
        <v>6000</v>
      </c>
      <c r="P30" s="77">
        <v>110.8</v>
      </c>
      <c r="Q30" s="77">
        <v>0</v>
      </c>
      <c r="R30" s="77">
        <v>6.6479999999999997</v>
      </c>
      <c r="S30" s="78">
        <v>0</v>
      </c>
      <c r="T30" s="78">
        <f t="shared" si="0"/>
        <v>4.423746989401237E-4</v>
      </c>
      <c r="U30" s="78">
        <f>R30/'סכום נכסי הקרן'!$C$42</f>
        <v>1.1640709247812518E-5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150</v>
      </c>
      <c r="J31" t="s">
        <v>384</v>
      </c>
      <c r="K31" s="77">
        <v>11.91</v>
      </c>
      <c r="L31" t="s">
        <v>102</v>
      </c>
      <c r="M31" s="78">
        <v>1.2500000000000001E-2</v>
      </c>
      <c r="N31" s="78">
        <v>2.5600000000000001E-2</v>
      </c>
      <c r="O31" s="77">
        <v>5000</v>
      </c>
      <c r="P31" s="77">
        <v>93.45</v>
      </c>
      <c r="Q31" s="77">
        <v>0</v>
      </c>
      <c r="R31" s="77">
        <v>4.6725000000000003</v>
      </c>
      <c r="S31" s="78">
        <v>0</v>
      </c>
      <c r="T31" s="78">
        <f t="shared" si="0"/>
        <v>3.109199429599471E-4</v>
      </c>
      <c r="U31" s="78">
        <f>R31/'סכום נכסי הקרן'!$C$42</f>
        <v>8.1815905475938618E-6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379</v>
      </c>
      <c r="G32" t="s">
        <v>380</v>
      </c>
      <c r="H32" t="s">
        <v>381</v>
      </c>
      <c r="I32" t="s">
        <v>150</v>
      </c>
      <c r="J32" t="s">
        <v>238</v>
      </c>
      <c r="K32" s="77">
        <v>11.46</v>
      </c>
      <c r="L32" t="s">
        <v>102</v>
      </c>
      <c r="M32" s="78">
        <v>3.2000000000000001E-2</v>
      </c>
      <c r="N32" s="78">
        <v>2.58E-2</v>
      </c>
      <c r="O32" s="77">
        <v>74000</v>
      </c>
      <c r="P32" s="77">
        <v>107.79</v>
      </c>
      <c r="Q32" s="77">
        <v>0</v>
      </c>
      <c r="R32" s="77">
        <v>79.764600000000002</v>
      </c>
      <c r="S32" s="78">
        <v>1E-4</v>
      </c>
      <c r="T32" s="78">
        <f t="shared" si="0"/>
        <v>5.3077378025089342E-3</v>
      </c>
      <c r="U32" s="78">
        <f>R32/'סכום נכסי הקרן'!$C$42</f>
        <v>1.3966854946872239E-4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391</v>
      </c>
      <c r="G33" t="s">
        <v>361</v>
      </c>
      <c r="H33" t="s">
        <v>392</v>
      </c>
      <c r="I33" t="s">
        <v>207</v>
      </c>
      <c r="J33" t="s">
        <v>393</v>
      </c>
      <c r="K33" s="77">
        <v>6.51</v>
      </c>
      <c r="L33" t="s">
        <v>102</v>
      </c>
      <c r="M33" s="78">
        <v>2.6499999999999999E-2</v>
      </c>
      <c r="N33" s="78">
        <v>2.3099999999999999E-2</v>
      </c>
      <c r="O33" s="77">
        <v>6728.64</v>
      </c>
      <c r="P33" s="77">
        <v>113.62</v>
      </c>
      <c r="Q33" s="77">
        <v>0</v>
      </c>
      <c r="R33" s="77">
        <v>7.6450807679999997</v>
      </c>
      <c r="S33" s="78">
        <v>0</v>
      </c>
      <c r="T33" s="78">
        <f t="shared" si="0"/>
        <v>5.0872296978293167E-4</v>
      </c>
      <c r="U33" s="78">
        <f>R33/'סכום נכסי הקרן'!$C$42</f>
        <v>1.3386606858653915E-5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396</v>
      </c>
      <c r="G34" t="s">
        <v>321</v>
      </c>
      <c r="H34" t="s">
        <v>381</v>
      </c>
      <c r="I34" t="s">
        <v>150</v>
      </c>
      <c r="J34" t="s">
        <v>397</v>
      </c>
      <c r="K34" s="77">
        <v>3.61</v>
      </c>
      <c r="L34" t="s">
        <v>102</v>
      </c>
      <c r="M34" s="78">
        <v>1.34E-2</v>
      </c>
      <c r="N34" s="78">
        <v>2.6200000000000001E-2</v>
      </c>
      <c r="O34" s="77">
        <v>2800</v>
      </c>
      <c r="P34" s="77">
        <v>106.9</v>
      </c>
      <c r="Q34" s="77">
        <v>0.24629000000000001</v>
      </c>
      <c r="R34" s="77">
        <v>3.23949</v>
      </c>
      <c r="S34" s="78">
        <v>0</v>
      </c>
      <c r="T34" s="78">
        <f t="shared" si="0"/>
        <v>2.1556384077460008E-4</v>
      </c>
      <c r="U34" s="78">
        <f>R34/'סכום נכסי הקרן'!$C$42</f>
        <v>5.6723768353183176E-6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321</v>
      </c>
      <c r="H35" t="s">
        <v>401</v>
      </c>
      <c r="I35" t="s">
        <v>207</v>
      </c>
      <c r="J35" t="s">
        <v>402</v>
      </c>
      <c r="K35" s="77">
        <v>4.3899999999999997</v>
      </c>
      <c r="L35" t="s">
        <v>102</v>
      </c>
      <c r="M35" s="78">
        <v>6.8999999999999999E-3</v>
      </c>
      <c r="N35" s="78">
        <v>2.6200000000000001E-2</v>
      </c>
      <c r="O35" s="77">
        <v>4000.67</v>
      </c>
      <c r="P35" s="77">
        <v>101.49</v>
      </c>
      <c r="Q35" s="77">
        <v>0</v>
      </c>
      <c r="R35" s="77">
        <v>4.060279983</v>
      </c>
      <c r="S35" s="78">
        <v>0</v>
      </c>
      <c r="T35" s="78">
        <f t="shared" si="0"/>
        <v>2.7018127784179236E-4</v>
      </c>
      <c r="U35" s="78">
        <f>R35/'סכום נכסי הקרן'!$C$42</f>
        <v>7.1095876574633203E-6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400</v>
      </c>
      <c r="G36" t="s">
        <v>321</v>
      </c>
      <c r="H36" t="s">
        <v>401</v>
      </c>
      <c r="I36" t="s">
        <v>207</v>
      </c>
      <c r="J36" t="s">
        <v>405</v>
      </c>
      <c r="K36" s="77">
        <v>4.3499999999999996</v>
      </c>
      <c r="L36" t="s">
        <v>102</v>
      </c>
      <c r="M36" s="78">
        <v>6.8999999999999999E-3</v>
      </c>
      <c r="N36" s="78">
        <v>2.7099999999999999E-2</v>
      </c>
      <c r="O36" s="77">
        <v>16000</v>
      </c>
      <c r="P36" s="77">
        <v>101.49</v>
      </c>
      <c r="Q36" s="77">
        <v>0</v>
      </c>
      <c r="R36" s="77">
        <v>16.238399999999999</v>
      </c>
      <c r="S36" s="78">
        <v>1E-4</v>
      </c>
      <c r="T36" s="78">
        <f t="shared" si="0"/>
        <v>1.0805441202270314E-3</v>
      </c>
      <c r="U36" s="78">
        <f>R36/'סכום נכסי הקרן'!$C$42</f>
        <v>2.8433588003862632E-5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321</v>
      </c>
      <c r="H37" t="s">
        <v>409</v>
      </c>
      <c r="I37" t="s">
        <v>150</v>
      </c>
      <c r="J37" t="s">
        <v>410</v>
      </c>
      <c r="K37" s="77">
        <v>1.68</v>
      </c>
      <c r="L37" t="s">
        <v>102</v>
      </c>
      <c r="M37" s="78">
        <v>4.7500000000000001E-2</v>
      </c>
      <c r="N37" s="78">
        <v>2.8500000000000001E-2</v>
      </c>
      <c r="O37" s="77">
        <v>3000</v>
      </c>
      <c r="P37" s="77">
        <v>139.94</v>
      </c>
      <c r="Q37" s="77">
        <v>0</v>
      </c>
      <c r="R37" s="77">
        <v>4.1981999999999999</v>
      </c>
      <c r="S37" s="78">
        <v>0</v>
      </c>
      <c r="T37" s="78">
        <f t="shared" si="0"/>
        <v>2.7935882387040121E-4</v>
      </c>
      <c r="U37" s="78">
        <f>R37/'סכום נכסי הקרן'!$C$42</f>
        <v>7.3510868778830492E-6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321</v>
      </c>
      <c r="H38" t="s">
        <v>401</v>
      </c>
      <c r="I38" t="s">
        <v>207</v>
      </c>
      <c r="J38" t="s">
        <v>414</v>
      </c>
      <c r="K38" s="77">
        <v>2.77</v>
      </c>
      <c r="L38" t="s">
        <v>102</v>
      </c>
      <c r="M38" s="78">
        <v>2.4E-2</v>
      </c>
      <c r="N38" s="78">
        <v>2.4899999999999999E-2</v>
      </c>
      <c r="O38" s="77">
        <v>9000.59</v>
      </c>
      <c r="P38" s="77">
        <v>111.43</v>
      </c>
      <c r="Q38" s="77">
        <v>0</v>
      </c>
      <c r="R38" s="77">
        <v>10.029357437</v>
      </c>
      <c r="S38" s="78">
        <v>0</v>
      </c>
      <c r="T38" s="78">
        <f t="shared" si="0"/>
        <v>6.6737875703305738E-4</v>
      </c>
      <c r="U38" s="78">
        <f>R38/'סכום נכסי הקרן'!$C$42</f>
        <v>1.7561497272338019E-5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417</v>
      </c>
      <c r="G39" t="s">
        <v>321</v>
      </c>
      <c r="H39" t="s">
        <v>401</v>
      </c>
      <c r="I39" t="s">
        <v>207</v>
      </c>
      <c r="J39" t="s">
        <v>418</v>
      </c>
      <c r="K39" s="77">
        <v>2.66</v>
      </c>
      <c r="L39" t="s">
        <v>102</v>
      </c>
      <c r="M39" s="78">
        <v>2.1499999999999998E-2</v>
      </c>
      <c r="N39" s="78">
        <v>2.4899999999999999E-2</v>
      </c>
      <c r="O39" s="77">
        <v>9000.27</v>
      </c>
      <c r="P39" s="77">
        <v>111.92</v>
      </c>
      <c r="Q39" s="77">
        <v>0</v>
      </c>
      <c r="R39" s="77">
        <v>10.073102184</v>
      </c>
      <c r="S39" s="78">
        <v>0</v>
      </c>
      <c r="T39" s="78">
        <f t="shared" si="0"/>
        <v>6.702896429061526E-4</v>
      </c>
      <c r="U39" s="78">
        <f>R39/'סכום נכסי הקרן'!$C$42</f>
        <v>1.7638094727353982E-5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417</v>
      </c>
      <c r="G40" t="s">
        <v>321</v>
      </c>
      <c r="H40" t="s">
        <v>401</v>
      </c>
      <c r="I40" t="s">
        <v>207</v>
      </c>
      <c r="J40" t="s">
        <v>402</v>
      </c>
      <c r="K40" s="77">
        <v>5.42</v>
      </c>
      <c r="L40" t="s">
        <v>102</v>
      </c>
      <c r="M40" s="78">
        <v>1.43E-2</v>
      </c>
      <c r="N40" s="78">
        <v>2.81E-2</v>
      </c>
      <c r="O40" s="77">
        <v>7916.6</v>
      </c>
      <c r="P40" s="77">
        <v>102.63</v>
      </c>
      <c r="Q40" s="77">
        <v>0.15622</v>
      </c>
      <c r="R40" s="77">
        <v>8.2810265800000007</v>
      </c>
      <c r="S40" s="78">
        <v>0</v>
      </c>
      <c r="T40" s="78">
        <f t="shared" si="0"/>
        <v>5.5104040918210935E-4</v>
      </c>
      <c r="U40" s="78">
        <f>R40/'סכום נכסי הקרן'!$C$42</f>
        <v>1.4500153834414452E-5</v>
      </c>
    </row>
    <row r="41" spans="2:21">
      <c r="B41" t="s">
        <v>421</v>
      </c>
      <c r="C41" t="s">
        <v>422</v>
      </c>
      <c r="D41" t="s">
        <v>100</v>
      </c>
      <c r="E41" t="s">
        <v>123</v>
      </c>
      <c r="F41" t="s">
        <v>417</v>
      </c>
      <c r="G41" t="s">
        <v>321</v>
      </c>
      <c r="H41" t="s">
        <v>401</v>
      </c>
      <c r="I41" t="s">
        <v>207</v>
      </c>
      <c r="J41" t="s">
        <v>423</v>
      </c>
      <c r="K41" s="77">
        <v>1.97</v>
      </c>
      <c r="L41" t="s">
        <v>102</v>
      </c>
      <c r="M41" s="78">
        <v>1.7600000000000001E-2</v>
      </c>
      <c r="N41" s="78">
        <v>2.4799999999999999E-2</v>
      </c>
      <c r="O41" s="77">
        <v>48935.17</v>
      </c>
      <c r="P41" s="77">
        <v>110.64</v>
      </c>
      <c r="Q41" s="77">
        <v>1.14296</v>
      </c>
      <c r="R41" s="77">
        <v>55.284832088000002</v>
      </c>
      <c r="S41" s="78">
        <v>0</v>
      </c>
      <c r="T41" s="78">
        <f t="shared" si="0"/>
        <v>3.678792260963341E-3</v>
      </c>
      <c r="U41" s="78">
        <f>R41/'סכום נכסי הקרן'!$C$42</f>
        <v>9.6804250323487338E-5</v>
      </c>
    </row>
    <row r="42" spans="2:21">
      <c r="B42" t="s">
        <v>424</v>
      </c>
      <c r="C42" t="s">
        <v>425</v>
      </c>
      <c r="D42" t="s">
        <v>100</v>
      </c>
      <c r="E42" t="s">
        <v>123</v>
      </c>
      <c r="F42" t="s">
        <v>426</v>
      </c>
      <c r="G42" t="s">
        <v>321</v>
      </c>
      <c r="H42" t="s">
        <v>401</v>
      </c>
      <c r="I42" t="s">
        <v>207</v>
      </c>
      <c r="J42" t="s">
        <v>427</v>
      </c>
      <c r="K42" s="77">
        <v>2.39</v>
      </c>
      <c r="L42" t="s">
        <v>102</v>
      </c>
      <c r="M42" s="78">
        <v>1.6E-2</v>
      </c>
      <c r="N42" s="78">
        <v>2.5399999999999999E-2</v>
      </c>
      <c r="O42" s="77">
        <v>12000.22</v>
      </c>
      <c r="P42" s="77">
        <v>109.72</v>
      </c>
      <c r="Q42" s="77">
        <v>0</v>
      </c>
      <c r="R42" s="77">
        <v>13.166641384</v>
      </c>
      <c r="S42" s="78">
        <v>0</v>
      </c>
      <c r="T42" s="78">
        <f t="shared" si="0"/>
        <v>8.7614154908236669E-4</v>
      </c>
      <c r="U42" s="78">
        <f>R42/'סכום נכסי הקרן'!$C$42</f>
        <v>2.3054910367232221E-5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426</v>
      </c>
      <c r="G43" t="s">
        <v>321</v>
      </c>
      <c r="H43" t="s">
        <v>401</v>
      </c>
      <c r="I43" t="s">
        <v>207</v>
      </c>
      <c r="J43" t="s">
        <v>430</v>
      </c>
      <c r="K43" s="77">
        <v>3.22</v>
      </c>
      <c r="L43" t="s">
        <v>102</v>
      </c>
      <c r="M43" s="78">
        <v>1.4200000000000001E-2</v>
      </c>
      <c r="N43" s="78">
        <v>2.7799999999999998E-2</v>
      </c>
      <c r="O43" s="77">
        <v>67000.070000000007</v>
      </c>
      <c r="P43" s="77">
        <v>106.38</v>
      </c>
      <c r="Q43" s="77">
        <v>0</v>
      </c>
      <c r="R43" s="77">
        <v>71.274674465999993</v>
      </c>
      <c r="S43" s="78">
        <v>1E-4</v>
      </c>
      <c r="T43" s="78">
        <f t="shared" si="0"/>
        <v>4.7427967296859311E-3</v>
      </c>
      <c r="U43" s="78">
        <f>R43/'סכום נכסי הקרן'!$C$42</f>
        <v>1.248026116412745E-4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321</v>
      </c>
      <c r="H44" t="s">
        <v>401</v>
      </c>
      <c r="I44" t="s">
        <v>207</v>
      </c>
      <c r="J44" t="s">
        <v>344</v>
      </c>
      <c r="K44" s="77">
        <v>0.71</v>
      </c>
      <c r="L44" t="s">
        <v>102</v>
      </c>
      <c r="M44" s="78">
        <v>0.04</v>
      </c>
      <c r="N44" s="78">
        <v>2.8400000000000002E-2</v>
      </c>
      <c r="O44" s="77">
        <v>35000.43</v>
      </c>
      <c r="P44" s="77">
        <v>112.36</v>
      </c>
      <c r="Q44" s="77">
        <v>0</v>
      </c>
      <c r="R44" s="77">
        <v>39.326483148000001</v>
      </c>
      <c r="S44" s="78">
        <v>2.0000000000000001E-4</v>
      </c>
      <c r="T44" s="78">
        <f t="shared" si="0"/>
        <v>2.6168834450918093E-3</v>
      </c>
      <c r="U44" s="78">
        <f>R44/'סכום נכסי הקרן'!$C$42</f>
        <v>6.8861034305786216E-5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361</v>
      </c>
      <c r="H45" t="s">
        <v>401</v>
      </c>
      <c r="I45" t="s">
        <v>207</v>
      </c>
      <c r="J45" t="s">
        <v>437</v>
      </c>
      <c r="K45" s="77">
        <v>4.0599999999999996</v>
      </c>
      <c r="L45" t="s">
        <v>102</v>
      </c>
      <c r="M45" s="78">
        <v>2.1999999999999999E-2</v>
      </c>
      <c r="N45" s="78">
        <v>2.8899999999999999E-2</v>
      </c>
      <c r="O45" s="77">
        <v>11657.69</v>
      </c>
      <c r="P45" s="77">
        <v>99.54</v>
      </c>
      <c r="Q45" s="77">
        <v>0</v>
      </c>
      <c r="R45" s="77">
        <v>11.604064626</v>
      </c>
      <c r="S45" s="78">
        <v>0</v>
      </c>
      <c r="T45" s="78">
        <f t="shared" si="0"/>
        <v>7.7216374780512769E-4</v>
      </c>
      <c r="U45" s="78">
        <f>R45/'סכום נכסי הקרן'!$C$42</f>
        <v>2.0318824068004259E-5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436</v>
      </c>
      <c r="G46" t="s">
        <v>361</v>
      </c>
      <c r="H46" t="s">
        <v>401</v>
      </c>
      <c r="I46" t="s">
        <v>207</v>
      </c>
      <c r="J46" t="s">
        <v>440</v>
      </c>
      <c r="K46" s="77">
        <v>1.57</v>
      </c>
      <c r="L46" t="s">
        <v>102</v>
      </c>
      <c r="M46" s="78">
        <v>1.7999999999999999E-2</v>
      </c>
      <c r="N46" s="78">
        <v>2.87E-2</v>
      </c>
      <c r="O46" s="77">
        <v>33230.9</v>
      </c>
      <c r="P46" s="77">
        <v>109.27</v>
      </c>
      <c r="Q46" s="77">
        <v>0</v>
      </c>
      <c r="R46" s="77">
        <v>36.311404430000003</v>
      </c>
      <c r="S46" s="78">
        <v>0</v>
      </c>
      <c r="T46" s="78">
        <f t="shared" si="0"/>
        <v>2.4162524974149107E-3</v>
      </c>
      <c r="U46" s="78">
        <f>R46/'סכום נכסי הקרן'!$C$42</f>
        <v>6.3581603692743907E-5</v>
      </c>
    </row>
    <row r="47" spans="2:21">
      <c r="B47" t="s">
        <v>441</v>
      </c>
      <c r="C47" t="s">
        <v>442</v>
      </c>
      <c r="D47" t="s">
        <v>100</v>
      </c>
      <c r="E47" t="s">
        <v>123</v>
      </c>
      <c r="F47" t="s">
        <v>443</v>
      </c>
      <c r="G47" t="s">
        <v>444</v>
      </c>
      <c r="H47" t="s">
        <v>445</v>
      </c>
      <c r="I47" t="s">
        <v>207</v>
      </c>
      <c r="J47" t="s">
        <v>446</v>
      </c>
      <c r="K47" s="77">
        <v>3.63</v>
      </c>
      <c r="L47" t="s">
        <v>102</v>
      </c>
      <c r="M47" s="78">
        <v>2.1999999999999999E-2</v>
      </c>
      <c r="N47" s="78">
        <v>2.7799999999999998E-2</v>
      </c>
      <c r="O47" s="77">
        <v>19375</v>
      </c>
      <c r="P47" s="77">
        <v>100.73</v>
      </c>
      <c r="Q47" s="77">
        <v>0</v>
      </c>
      <c r="R47" s="77">
        <v>19.516437499999999</v>
      </c>
      <c r="S47" s="78">
        <v>1E-4</v>
      </c>
      <c r="T47" s="78">
        <f t="shared" si="0"/>
        <v>1.2986730089419734E-3</v>
      </c>
      <c r="U47" s="78">
        <f>R47/'סכום נכסי הקרן'!$C$42</f>
        <v>3.4173461866817842E-5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443</v>
      </c>
      <c r="G48" t="s">
        <v>444</v>
      </c>
      <c r="H48" t="s">
        <v>445</v>
      </c>
      <c r="I48" t="s">
        <v>207</v>
      </c>
      <c r="J48" t="s">
        <v>449</v>
      </c>
      <c r="K48" s="77">
        <v>0.11</v>
      </c>
      <c r="L48" t="s">
        <v>102</v>
      </c>
      <c r="M48" s="78">
        <v>2.6499999999999999E-2</v>
      </c>
      <c r="N48" s="78">
        <v>5.4800000000000001E-2</v>
      </c>
      <c r="O48" s="77">
        <v>4000.29</v>
      </c>
      <c r="P48" s="77">
        <v>110.74</v>
      </c>
      <c r="Q48" s="77">
        <v>0</v>
      </c>
      <c r="R48" s="77">
        <v>4.4299211459999999</v>
      </c>
      <c r="S48" s="78">
        <v>1E-4</v>
      </c>
      <c r="T48" s="78">
        <f t="shared" si="0"/>
        <v>2.9477813376808633E-4</v>
      </c>
      <c r="U48" s="78">
        <f>R48/'סכום נכסי הקרן'!$C$42</f>
        <v>7.756832739368596E-6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443</v>
      </c>
      <c r="G49" t="s">
        <v>444</v>
      </c>
      <c r="H49" t="s">
        <v>445</v>
      </c>
      <c r="I49" t="s">
        <v>207</v>
      </c>
      <c r="J49" t="s">
        <v>452</v>
      </c>
      <c r="K49" s="77">
        <v>2.06</v>
      </c>
      <c r="L49" t="s">
        <v>102</v>
      </c>
      <c r="M49" s="78">
        <v>1.0500000000000001E-2</v>
      </c>
      <c r="N49" s="78">
        <v>2.8199999999999999E-2</v>
      </c>
      <c r="O49" s="77">
        <v>23611.200000000001</v>
      </c>
      <c r="P49" s="77">
        <v>105.9</v>
      </c>
      <c r="Q49" s="77">
        <v>0</v>
      </c>
      <c r="R49" s="77">
        <v>25.004260800000001</v>
      </c>
      <c r="S49" s="78">
        <v>1E-4</v>
      </c>
      <c r="T49" s="78">
        <f t="shared" si="0"/>
        <v>1.6638466220848882E-3</v>
      </c>
      <c r="U49" s="78">
        <f>R49/'סכום נכסי הקרן'!$C$42</f>
        <v>4.3782691024259334E-5</v>
      </c>
    </row>
    <row r="50" spans="2:21">
      <c r="B50" t="s">
        <v>453</v>
      </c>
      <c r="C50" t="s">
        <v>454</v>
      </c>
      <c r="D50" t="s">
        <v>100</v>
      </c>
      <c r="E50" t="s">
        <v>123</v>
      </c>
      <c r="F50" t="s">
        <v>320</v>
      </c>
      <c r="G50" t="s">
        <v>321</v>
      </c>
      <c r="H50" t="s">
        <v>445</v>
      </c>
      <c r="I50" t="s">
        <v>207</v>
      </c>
      <c r="J50" t="s">
        <v>344</v>
      </c>
      <c r="K50" s="77">
        <v>2.48</v>
      </c>
      <c r="L50" t="s">
        <v>102</v>
      </c>
      <c r="M50" s="78">
        <v>1.4E-2</v>
      </c>
      <c r="N50" s="78">
        <v>2.9600000000000001E-2</v>
      </c>
      <c r="O50" s="77">
        <v>46000</v>
      </c>
      <c r="P50" s="77">
        <v>107.24</v>
      </c>
      <c r="Q50" s="77">
        <v>0</v>
      </c>
      <c r="R50" s="77">
        <v>49.330399999999997</v>
      </c>
      <c r="S50" s="78">
        <v>1E-4</v>
      </c>
      <c r="T50" s="78">
        <f t="shared" si="0"/>
        <v>3.2825693213892715E-3</v>
      </c>
      <c r="U50" s="78">
        <f>R50/'סכום נכסי הקרן'!$C$42</f>
        <v>8.6377984879405925E-5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321</v>
      </c>
      <c r="H51" t="s">
        <v>458</v>
      </c>
      <c r="I51" t="s">
        <v>150</v>
      </c>
      <c r="J51" t="s">
        <v>459</v>
      </c>
      <c r="K51" s="77">
        <v>1.03</v>
      </c>
      <c r="L51" t="s">
        <v>102</v>
      </c>
      <c r="M51" s="78">
        <v>2.75E-2</v>
      </c>
      <c r="N51" s="78">
        <v>2.5399999999999999E-2</v>
      </c>
      <c r="O51" s="77">
        <v>42000.74</v>
      </c>
      <c r="P51" s="77">
        <v>111.78</v>
      </c>
      <c r="Q51" s="77">
        <v>0</v>
      </c>
      <c r="R51" s="77">
        <v>46.948427172000002</v>
      </c>
      <c r="S51" s="78">
        <v>2.0000000000000001E-4</v>
      </c>
      <c r="T51" s="78">
        <f t="shared" si="0"/>
        <v>3.1240668375339688E-3</v>
      </c>
      <c r="U51" s="78">
        <f>R51/'סכום נכסי הקרן'!$C$42</f>
        <v>8.2207128512538048E-5</v>
      </c>
    </row>
    <row r="52" spans="2:21">
      <c r="B52" t="s">
        <v>460</v>
      </c>
      <c r="C52" t="s">
        <v>461</v>
      </c>
      <c r="D52" t="s">
        <v>100</v>
      </c>
      <c r="E52" t="s">
        <v>123</v>
      </c>
      <c r="F52" t="s">
        <v>457</v>
      </c>
      <c r="G52" t="s">
        <v>321</v>
      </c>
      <c r="H52" t="s">
        <v>458</v>
      </c>
      <c r="I52" t="s">
        <v>150</v>
      </c>
      <c r="J52" t="s">
        <v>370</v>
      </c>
      <c r="K52" s="77">
        <v>6.29</v>
      </c>
      <c r="L52" t="s">
        <v>102</v>
      </c>
      <c r="M52" s="78">
        <v>1.5800000000000002E-2</v>
      </c>
      <c r="N52" s="78">
        <v>2.98E-2</v>
      </c>
      <c r="O52" s="77">
        <v>10000.85</v>
      </c>
      <c r="P52" s="77">
        <v>101.77</v>
      </c>
      <c r="Q52" s="77">
        <v>0</v>
      </c>
      <c r="R52" s="77">
        <v>10.177865045000001</v>
      </c>
      <c r="S52" s="78">
        <v>0</v>
      </c>
      <c r="T52" s="78">
        <f t="shared" si="0"/>
        <v>6.7726082808891152E-4</v>
      </c>
      <c r="U52" s="78">
        <f>R52/'סכום נכסי הקרן'!$C$42</f>
        <v>1.7821535462141889E-5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464</v>
      </c>
      <c r="G53" t="s">
        <v>361</v>
      </c>
      <c r="H53" t="s">
        <v>322</v>
      </c>
      <c r="I53" t="s">
        <v>207</v>
      </c>
      <c r="J53" t="s">
        <v>465</v>
      </c>
      <c r="K53" s="77">
        <v>3.08</v>
      </c>
      <c r="L53" t="s">
        <v>102</v>
      </c>
      <c r="M53" s="78">
        <v>0.01</v>
      </c>
      <c r="N53" s="78">
        <v>3.5099999999999999E-2</v>
      </c>
      <c r="O53" s="77">
        <v>59200</v>
      </c>
      <c r="P53" s="77">
        <v>99.47</v>
      </c>
      <c r="Q53" s="77">
        <v>0</v>
      </c>
      <c r="R53" s="77">
        <v>58.886240000000001</v>
      </c>
      <c r="S53" s="78">
        <v>2.0000000000000001E-4</v>
      </c>
      <c r="T53" s="78">
        <f t="shared" si="0"/>
        <v>3.9184390330499206E-3</v>
      </c>
      <c r="U53" s="78">
        <f>R53/'סכום נכסי הקרן'!$C$42</f>
        <v>1.0311034875705588E-4</v>
      </c>
    </row>
    <row r="54" spans="2:21">
      <c r="B54" t="s">
        <v>466</v>
      </c>
      <c r="C54" t="s">
        <v>467</v>
      </c>
      <c r="D54" t="s">
        <v>100</v>
      </c>
      <c r="E54" t="s">
        <v>123</v>
      </c>
      <c r="F54" t="s">
        <v>464</v>
      </c>
      <c r="G54" t="s">
        <v>361</v>
      </c>
      <c r="H54" t="s">
        <v>322</v>
      </c>
      <c r="I54" t="s">
        <v>207</v>
      </c>
      <c r="J54" t="s">
        <v>262</v>
      </c>
      <c r="K54" s="77">
        <v>3.45</v>
      </c>
      <c r="L54" t="s">
        <v>102</v>
      </c>
      <c r="M54" s="78">
        <v>3.2300000000000002E-2</v>
      </c>
      <c r="N54" s="78">
        <v>3.85E-2</v>
      </c>
      <c r="O54" s="77">
        <v>30000</v>
      </c>
      <c r="P54" s="77">
        <v>101.9</v>
      </c>
      <c r="Q54" s="77">
        <v>0</v>
      </c>
      <c r="R54" s="77">
        <v>30.57</v>
      </c>
      <c r="S54" s="78">
        <v>1E-4</v>
      </c>
      <c r="T54" s="78">
        <f t="shared" si="0"/>
        <v>2.034204955866363E-3</v>
      </c>
      <c r="U54" s="78">
        <f>R54/'סכום נכסי הקרן'!$C$42</f>
        <v>5.3528351640437525E-5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470</v>
      </c>
      <c r="G55" t="s">
        <v>471</v>
      </c>
      <c r="H55" t="s">
        <v>322</v>
      </c>
      <c r="I55" t="s">
        <v>207</v>
      </c>
      <c r="J55" t="s">
        <v>472</v>
      </c>
      <c r="K55" s="77">
        <v>3.73</v>
      </c>
      <c r="L55" t="s">
        <v>102</v>
      </c>
      <c r="M55" s="78">
        <v>1E-3</v>
      </c>
      <c r="N55" s="78">
        <v>4.5499999999999999E-2</v>
      </c>
      <c r="O55" s="77">
        <v>92000</v>
      </c>
      <c r="P55" s="77">
        <v>91.22</v>
      </c>
      <c r="Q55" s="77">
        <v>0</v>
      </c>
      <c r="R55" s="77">
        <v>83.922399999999996</v>
      </c>
      <c r="S55" s="78">
        <v>1E-4</v>
      </c>
      <c r="T55" s="78">
        <f t="shared" si="0"/>
        <v>5.5844083084134535E-3</v>
      </c>
      <c r="U55" s="78">
        <f>R55/'סכום נכסי הקרן'!$C$42</f>
        <v>1.4694889557440149E-4</v>
      </c>
    </row>
    <row r="56" spans="2:21">
      <c r="B56" t="s">
        <v>473</v>
      </c>
      <c r="C56" t="s">
        <v>474</v>
      </c>
      <c r="D56" t="s">
        <v>100</v>
      </c>
      <c r="E56" t="s">
        <v>123</v>
      </c>
      <c r="F56" t="s">
        <v>475</v>
      </c>
      <c r="G56" t="s">
        <v>321</v>
      </c>
      <c r="H56" t="s">
        <v>476</v>
      </c>
      <c r="I56" t="s">
        <v>150</v>
      </c>
      <c r="J56" t="s">
        <v>410</v>
      </c>
      <c r="K56" s="77">
        <v>2.2200000000000002</v>
      </c>
      <c r="L56" t="s">
        <v>102</v>
      </c>
      <c r="M56" s="78">
        <v>2.5000000000000001E-2</v>
      </c>
      <c r="N56" s="78">
        <v>3.6200000000000003E-2</v>
      </c>
      <c r="O56" s="77">
        <v>31000.080000000002</v>
      </c>
      <c r="P56" s="77">
        <v>110.23</v>
      </c>
      <c r="Q56" s="77">
        <v>0</v>
      </c>
      <c r="R56" s="77">
        <v>34.171388184000001</v>
      </c>
      <c r="S56" s="78">
        <v>1E-4</v>
      </c>
      <c r="T56" s="78">
        <f t="shared" si="0"/>
        <v>2.2738504152020307E-3</v>
      </c>
      <c r="U56" s="78">
        <f>R56/'סכום נכסי הקרן'!$C$42</f>
        <v>5.9834415530096304E-5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475</v>
      </c>
      <c r="G57" t="s">
        <v>321</v>
      </c>
      <c r="H57" t="s">
        <v>476</v>
      </c>
      <c r="I57" t="s">
        <v>150</v>
      </c>
      <c r="J57" t="s">
        <v>479</v>
      </c>
      <c r="K57" s="77">
        <v>7.03</v>
      </c>
      <c r="L57" t="s">
        <v>102</v>
      </c>
      <c r="M57" s="78">
        <v>3.8999999999999998E-3</v>
      </c>
      <c r="N57" s="78">
        <v>3.8199999999999998E-2</v>
      </c>
      <c r="O57" s="77">
        <v>25000</v>
      </c>
      <c r="P57" s="77">
        <v>84.23</v>
      </c>
      <c r="Q57" s="77">
        <v>0</v>
      </c>
      <c r="R57" s="77">
        <v>21.057500000000001</v>
      </c>
      <c r="S57" s="78">
        <v>1E-4</v>
      </c>
      <c r="T57" s="78">
        <f t="shared" si="0"/>
        <v>1.4012191971918856E-3</v>
      </c>
      <c r="U57" s="78">
        <f>R57/'סכום נכסי הקרן'!$C$42</f>
        <v>3.687187650207763E-5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471</v>
      </c>
      <c r="H58" t="s">
        <v>322</v>
      </c>
      <c r="I58" t="s">
        <v>207</v>
      </c>
      <c r="J58" t="s">
        <v>483</v>
      </c>
      <c r="K58" s="77">
        <v>4.67</v>
      </c>
      <c r="L58" t="s">
        <v>102</v>
      </c>
      <c r="M58" s="78">
        <v>7.4999999999999997E-3</v>
      </c>
      <c r="N58" s="78">
        <v>4.1099999999999998E-2</v>
      </c>
      <c r="O58" s="77">
        <v>18600</v>
      </c>
      <c r="P58" s="77">
        <v>93.2</v>
      </c>
      <c r="Q58" s="77">
        <v>0</v>
      </c>
      <c r="R58" s="77">
        <v>17.3352</v>
      </c>
      <c r="S58" s="78">
        <v>0</v>
      </c>
      <c r="T58" s="78">
        <f t="shared" si="0"/>
        <v>1.1535279604492829E-3</v>
      </c>
      <c r="U58" s="78">
        <f>R58/'סכום נכסי הקרן'!$C$42</f>
        <v>3.0354094908646146E-5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482</v>
      </c>
      <c r="G59" t="s">
        <v>471</v>
      </c>
      <c r="H59" t="s">
        <v>322</v>
      </c>
      <c r="I59" t="s">
        <v>207</v>
      </c>
      <c r="J59" t="s">
        <v>486</v>
      </c>
      <c r="K59" s="77">
        <v>5.32</v>
      </c>
      <c r="L59" t="s">
        <v>102</v>
      </c>
      <c r="M59" s="78">
        <v>7.4999999999999997E-3</v>
      </c>
      <c r="N59" s="78">
        <v>4.3099999999999999E-2</v>
      </c>
      <c r="O59" s="77">
        <v>25000</v>
      </c>
      <c r="P59" s="77">
        <v>88.98</v>
      </c>
      <c r="Q59" s="77">
        <v>0</v>
      </c>
      <c r="R59" s="77">
        <v>22.245000000000001</v>
      </c>
      <c r="S59" s="78">
        <v>0</v>
      </c>
      <c r="T59" s="78">
        <f t="shared" si="0"/>
        <v>1.4802384443325892E-3</v>
      </c>
      <c r="U59" s="78">
        <f>R59/'סכום נכסי הקרן'!$C$42</f>
        <v>3.8951199942477356E-5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320</v>
      </c>
      <c r="G60" t="s">
        <v>321</v>
      </c>
      <c r="H60" t="s">
        <v>322</v>
      </c>
      <c r="I60" t="s">
        <v>207</v>
      </c>
      <c r="J60" t="s">
        <v>489</v>
      </c>
      <c r="K60" s="77">
        <v>6.32</v>
      </c>
      <c r="L60" t="s">
        <v>102</v>
      </c>
      <c r="M60" s="78">
        <v>5.0000000000000001E-3</v>
      </c>
      <c r="N60" s="78">
        <v>3.4099999999999998E-2</v>
      </c>
      <c r="O60" s="77">
        <v>49000.89</v>
      </c>
      <c r="P60" s="77">
        <v>90.77</v>
      </c>
      <c r="Q60" s="77">
        <v>0</v>
      </c>
      <c r="R60" s="77">
        <v>44.478107852999997</v>
      </c>
      <c r="S60" s="78">
        <v>2.9999999999999997E-4</v>
      </c>
      <c r="T60" s="78">
        <f t="shared" si="0"/>
        <v>2.9596855551891135E-3</v>
      </c>
      <c r="U60" s="78">
        <f>R60/'סכום נכסי הקרן'!$C$42</f>
        <v>7.788157662599574E-5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320</v>
      </c>
      <c r="G61" t="s">
        <v>321</v>
      </c>
      <c r="H61" t="s">
        <v>322</v>
      </c>
      <c r="I61" t="s">
        <v>207</v>
      </c>
      <c r="J61" t="s">
        <v>492</v>
      </c>
      <c r="K61" s="77">
        <v>0.85</v>
      </c>
      <c r="L61" t="s">
        <v>102</v>
      </c>
      <c r="M61" s="78">
        <v>3.3500000000000002E-2</v>
      </c>
      <c r="N61" s="78">
        <v>2.9899999999999999E-2</v>
      </c>
      <c r="O61" s="77">
        <v>27058.82</v>
      </c>
      <c r="P61" s="77">
        <v>110.85</v>
      </c>
      <c r="Q61" s="77">
        <v>0</v>
      </c>
      <c r="R61" s="77">
        <v>29.994701970000001</v>
      </c>
      <c r="S61" s="78">
        <v>2.0000000000000001E-4</v>
      </c>
      <c r="T61" s="78">
        <f t="shared" si="0"/>
        <v>1.9959231729508855E-3</v>
      </c>
      <c r="U61" s="78">
        <f>R61/'סכום נכסי הקרן'!$C$42</f>
        <v>5.2520999489705076E-5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496</v>
      </c>
      <c r="H62" t="s">
        <v>476</v>
      </c>
      <c r="I62" t="s">
        <v>150</v>
      </c>
      <c r="J62" t="s">
        <v>497</v>
      </c>
      <c r="K62" s="77">
        <v>0.08</v>
      </c>
      <c r="L62" t="s">
        <v>102</v>
      </c>
      <c r="M62" s="78">
        <v>1.35E-2</v>
      </c>
      <c r="N62" s="78">
        <v>4.65E-2</v>
      </c>
      <c r="O62" s="77">
        <v>13538.49</v>
      </c>
      <c r="P62" s="77">
        <v>110.11</v>
      </c>
      <c r="Q62" s="77">
        <v>0</v>
      </c>
      <c r="R62" s="77">
        <v>14.907231339000001</v>
      </c>
      <c r="S62" s="78">
        <v>1E-4</v>
      </c>
      <c r="T62" s="78">
        <f t="shared" si="0"/>
        <v>9.9196479777691085E-4</v>
      </c>
      <c r="U62" s="78">
        <f>R62/'סכום נכסי הקרן'!$C$42</f>
        <v>2.6102699414437108E-5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495</v>
      </c>
      <c r="G63" t="s">
        <v>496</v>
      </c>
      <c r="H63" t="s">
        <v>476</v>
      </c>
      <c r="I63" t="s">
        <v>150</v>
      </c>
      <c r="J63" t="s">
        <v>500</v>
      </c>
      <c r="K63" s="77">
        <v>1.1299999999999999</v>
      </c>
      <c r="L63" t="s">
        <v>102</v>
      </c>
      <c r="M63" s="78">
        <v>0.01</v>
      </c>
      <c r="N63" s="78">
        <v>4.0099999999999997E-2</v>
      </c>
      <c r="O63" s="77">
        <v>57000</v>
      </c>
      <c r="P63" s="77">
        <v>106.2</v>
      </c>
      <c r="Q63" s="77">
        <v>0</v>
      </c>
      <c r="R63" s="77">
        <v>60.533999999999999</v>
      </c>
      <c r="S63" s="78">
        <v>1E-4</v>
      </c>
      <c r="T63" s="78">
        <f t="shared" si="0"/>
        <v>4.0280851422445016E-3</v>
      </c>
      <c r="U63" s="78">
        <f>R63/'סכום נכסי הקרן'!$C$42</f>
        <v>1.0599559169781633E-4</v>
      </c>
    </row>
    <row r="64" spans="2:21" s="85" customFormat="1">
      <c r="B64" s="82" t="s">
        <v>501</v>
      </c>
      <c r="C64" s="82">
        <v>11828310</v>
      </c>
      <c r="D64" s="82" t="s">
        <v>100</v>
      </c>
      <c r="E64" s="82" t="s">
        <v>123</v>
      </c>
      <c r="F64" s="82" t="s">
        <v>495</v>
      </c>
      <c r="G64" s="82" t="s">
        <v>496</v>
      </c>
      <c r="H64" s="82" t="s">
        <v>476</v>
      </c>
      <c r="I64" s="82" t="s">
        <v>150</v>
      </c>
      <c r="J64" s="82" t="s">
        <v>502</v>
      </c>
      <c r="K64" s="83">
        <v>4.1399999999999997</v>
      </c>
      <c r="L64" s="82" t="s">
        <v>102</v>
      </c>
      <c r="M64" s="84">
        <v>0.01</v>
      </c>
      <c r="N64" s="84">
        <v>4.6800000000000001E-2</v>
      </c>
      <c r="O64" s="83">
        <v>20000</v>
      </c>
      <c r="P64" s="83">
        <f>R64*1000/O64*100</f>
        <v>92.672185792349509</v>
      </c>
      <c r="Q64" s="83">
        <v>0</v>
      </c>
      <c r="R64" s="83">
        <f>18534.4371584699/1000</f>
        <v>18.534437158469899</v>
      </c>
      <c r="S64" s="84">
        <v>0</v>
      </c>
      <c r="T64" s="84">
        <f t="shared" si="0"/>
        <v>1.2333282277380811E-3</v>
      </c>
      <c r="U64" s="84">
        <f>R64/'סכום נכסי הקרן'!$C$42</f>
        <v>3.2453970221660725E-5</v>
      </c>
    </row>
    <row r="65" spans="2:21" s="85" customFormat="1">
      <c r="B65" s="82" t="s">
        <v>501</v>
      </c>
      <c r="C65" s="82">
        <v>1182831</v>
      </c>
      <c r="D65" s="82" t="s">
        <v>100</v>
      </c>
      <c r="E65" s="82" t="s">
        <v>123</v>
      </c>
      <c r="F65" s="82" t="s">
        <v>495</v>
      </c>
      <c r="G65" s="82" t="s">
        <v>496</v>
      </c>
      <c r="H65" s="82" t="s">
        <v>476</v>
      </c>
      <c r="I65" s="82" t="s">
        <v>150</v>
      </c>
      <c r="J65" s="82" t="s">
        <v>502</v>
      </c>
      <c r="K65" s="83">
        <v>0</v>
      </c>
      <c r="L65" s="82" t="s">
        <v>102</v>
      </c>
      <c r="M65" s="84">
        <v>0</v>
      </c>
      <c r="N65" s="84">
        <v>0</v>
      </c>
      <c r="O65" s="83">
        <v>27000</v>
      </c>
      <c r="P65" s="83">
        <f>R65*1000/O65*100</f>
        <v>93.070000000000007</v>
      </c>
      <c r="Q65" s="83">
        <v>0</v>
      </c>
      <c r="R65" s="83">
        <f>25128.9/1000</f>
        <v>25.128900000000002</v>
      </c>
      <c r="S65" s="84">
        <v>0</v>
      </c>
      <c r="T65" s="84">
        <f t="shared" si="0"/>
        <v>1.6721404290307574E-3</v>
      </c>
      <c r="U65" s="84">
        <f>R65/'סכום נכסי הקרן'!$C$42</f>
        <v>4.4000935411756319E-5</v>
      </c>
    </row>
    <row r="66" spans="2:21" s="89" customFormat="1">
      <c r="B66" s="86" t="s">
        <v>503</v>
      </c>
      <c r="C66" s="86">
        <v>11916590</v>
      </c>
      <c r="D66" s="86" t="s">
        <v>100</v>
      </c>
      <c r="E66" s="86" t="s">
        <v>123</v>
      </c>
      <c r="F66" s="86" t="s">
        <v>495</v>
      </c>
      <c r="G66" s="86" t="s">
        <v>496</v>
      </c>
      <c r="H66" s="86" t="s">
        <v>476</v>
      </c>
      <c r="I66" s="86" t="s">
        <v>150</v>
      </c>
      <c r="J66" s="86" t="s">
        <v>502</v>
      </c>
      <c r="K66" s="87">
        <v>2.8</v>
      </c>
      <c r="L66" s="86" t="s">
        <v>102</v>
      </c>
      <c r="M66" s="88">
        <v>3.5400000000000001E-2</v>
      </c>
      <c r="N66" s="88">
        <v>4.41E-2</v>
      </c>
      <c r="O66" s="87">
        <v>20000</v>
      </c>
      <c r="P66" s="83">
        <f t="shared" ref="P66:P67" si="1">R66*1000/O66*100</f>
        <v>100.90699453551902</v>
      </c>
      <c r="Q66" s="87">
        <v>0</v>
      </c>
      <c r="R66" s="87">
        <f>20181.3989071038/1000</f>
        <v>20.181398907103802</v>
      </c>
      <c r="S66" s="88">
        <v>1E-4</v>
      </c>
      <c r="T66" s="88">
        <f t="shared" si="0"/>
        <v>1.3429212192720497E-3</v>
      </c>
      <c r="U66" s="88">
        <f>R66/'סכום נכסי הקרן'!$C$42</f>
        <v>3.533781541692489E-5</v>
      </c>
    </row>
    <row r="67" spans="2:21" s="89" customFormat="1">
      <c r="B67" s="86" t="s">
        <v>503</v>
      </c>
      <c r="C67" s="86">
        <v>1191659</v>
      </c>
      <c r="D67" s="86" t="s">
        <v>100</v>
      </c>
      <c r="E67" s="86" t="s">
        <v>123</v>
      </c>
      <c r="F67" s="86" t="s">
        <v>495</v>
      </c>
      <c r="G67" s="86" t="s">
        <v>496</v>
      </c>
      <c r="H67" s="86" t="s">
        <v>476</v>
      </c>
      <c r="I67" s="86" t="s">
        <v>150</v>
      </c>
      <c r="J67" s="86" t="s">
        <v>502</v>
      </c>
      <c r="K67" s="87">
        <v>0</v>
      </c>
      <c r="L67" s="86" t="s">
        <v>102</v>
      </c>
      <c r="M67" s="88">
        <v>0</v>
      </c>
      <c r="N67" s="88">
        <v>0</v>
      </c>
      <c r="O67" s="87">
        <v>29000</v>
      </c>
      <c r="P67" s="83">
        <f t="shared" si="1"/>
        <v>101.13999999999999</v>
      </c>
      <c r="Q67" s="87">
        <v>0</v>
      </c>
      <c r="R67" s="87">
        <f>29330.6/1000</f>
        <v>29.330599999999997</v>
      </c>
      <c r="S67" s="88">
        <v>0</v>
      </c>
      <c r="T67" s="88">
        <f t="shared" si="0"/>
        <v>1.9517321517348361E-3</v>
      </c>
      <c r="U67" s="88">
        <f>R67/'סכום נכסי הקרן'!$C$42</f>
        <v>5.1358150821884745E-5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495</v>
      </c>
      <c r="G68" t="s">
        <v>496</v>
      </c>
      <c r="H68" t="s">
        <v>476</v>
      </c>
      <c r="I68" t="s">
        <v>150</v>
      </c>
      <c r="J68" t="s">
        <v>506</v>
      </c>
      <c r="K68" s="77">
        <v>1.54</v>
      </c>
      <c r="L68" t="s">
        <v>102</v>
      </c>
      <c r="M68" s="78">
        <v>1.8499999999999999E-2</v>
      </c>
      <c r="N68" s="78">
        <v>3.5099999999999999E-2</v>
      </c>
      <c r="O68" s="77">
        <v>28800</v>
      </c>
      <c r="P68" s="77">
        <v>107.74</v>
      </c>
      <c r="Q68" s="77">
        <v>0</v>
      </c>
      <c r="R68" s="77">
        <v>31.029119999999999</v>
      </c>
      <c r="S68" s="78">
        <v>0</v>
      </c>
      <c r="T68" s="78">
        <f t="shared" si="0"/>
        <v>2.0647559594429861E-3</v>
      </c>
      <c r="U68" s="78">
        <f>R68/'סכום נכסי הקרן'!$C$42</f>
        <v>5.4332274990295482E-5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510</v>
      </c>
      <c r="H69" t="s">
        <v>511</v>
      </c>
      <c r="I69" t="s">
        <v>150</v>
      </c>
      <c r="J69" t="s">
        <v>512</v>
      </c>
      <c r="K69" s="77">
        <v>4.0999999999999996</v>
      </c>
      <c r="L69" t="s">
        <v>102</v>
      </c>
      <c r="M69" s="78">
        <v>2.4500000000000001E-2</v>
      </c>
      <c r="N69" s="78">
        <v>5.2299999999999999E-2</v>
      </c>
      <c r="O69" s="77">
        <v>280000</v>
      </c>
      <c r="P69" s="77">
        <v>99.31</v>
      </c>
      <c r="Q69" s="77">
        <v>0</v>
      </c>
      <c r="R69" s="77">
        <v>278.06799999999998</v>
      </c>
      <c r="S69" s="78">
        <v>5.0000000000000001E-4</v>
      </c>
      <c r="T69" s="78">
        <f t="shared" si="0"/>
        <v>1.8503346538038857E-2</v>
      </c>
      <c r="U69" s="78">
        <f>R69/'סכום נכסי הקרן'!$C$42</f>
        <v>4.8689962983163823E-4</v>
      </c>
    </row>
    <row r="70" spans="2:21">
      <c r="B70" t="s">
        <v>513</v>
      </c>
      <c r="C70" t="s">
        <v>514</v>
      </c>
      <c r="D70" t="s">
        <v>100</v>
      </c>
      <c r="E70" t="s">
        <v>123</v>
      </c>
      <c r="F70" t="s">
        <v>515</v>
      </c>
      <c r="G70" t="s">
        <v>510</v>
      </c>
      <c r="H70" t="s">
        <v>511</v>
      </c>
      <c r="I70" t="s">
        <v>150</v>
      </c>
      <c r="J70" t="s">
        <v>516</v>
      </c>
      <c r="K70" s="77">
        <v>1.49</v>
      </c>
      <c r="L70" t="s">
        <v>102</v>
      </c>
      <c r="M70" s="78">
        <v>1.2200000000000001E-2</v>
      </c>
      <c r="N70" s="78">
        <v>3.6299999999999999E-2</v>
      </c>
      <c r="O70" s="77">
        <v>122000</v>
      </c>
      <c r="P70" s="77">
        <v>106.66</v>
      </c>
      <c r="Q70" s="77">
        <v>0</v>
      </c>
      <c r="R70" s="77">
        <v>130.12520000000001</v>
      </c>
      <c r="S70" s="78">
        <v>2.9999999999999997E-4</v>
      </c>
      <c r="T70" s="78">
        <f t="shared" si="0"/>
        <v>8.658859232028188E-3</v>
      </c>
      <c r="U70" s="78">
        <f>R70/'סכום נכסי הקרן'!$C$42</f>
        <v>2.2785042403932816E-4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515</v>
      </c>
      <c r="G71" t="s">
        <v>510</v>
      </c>
      <c r="H71" t="s">
        <v>511</v>
      </c>
      <c r="I71" t="s">
        <v>150</v>
      </c>
      <c r="J71" t="s">
        <v>519</v>
      </c>
      <c r="K71" s="77">
        <v>5.34</v>
      </c>
      <c r="L71" t="s">
        <v>102</v>
      </c>
      <c r="M71" s="78">
        <v>1.09E-2</v>
      </c>
      <c r="N71" s="78">
        <v>3.9899999999999998E-2</v>
      </c>
      <c r="O71" s="77">
        <v>85000</v>
      </c>
      <c r="P71" s="77">
        <v>93.67</v>
      </c>
      <c r="Q71" s="77">
        <v>0</v>
      </c>
      <c r="R71" s="77">
        <v>79.619500000000002</v>
      </c>
      <c r="S71" s="78">
        <v>2.0000000000000001E-4</v>
      </c>
      <c r="T71" s="78">
        <f t="shared" si="0"/>
        <v>5.2980824822898885E-3</v>
      </c>
      <c r="U71" s="78">
        <f>R71/'סכום נכסי הקרן'!$C$42</f>
        <v>1.3941447803192069E-4</v>
      </c>
    </row>
    <row r="72" spans="2:21">
      <c r="B72" t="s">
        <v>520</v>
      </c>
      <c r="C72" t="s">
        <v>521</v>
      </c>
      <c r="D72" t="s">
        <v>100</v>
      </c>
      <c r="E72" t="s">
        <v>123</v>
      </c>
      <c r="F72" t="s">
        <v>522</v>
      </c>
      <c r="G72" t="s">
        <v>321</v>
      </c>
      <c r="H72" t="s">
        <v>523</v>
      </c>
      <c r="I72" t="s">
        <v>207</v>
      </c>
      <c r="J72" t="s">
        <v>519</v>
      </c>
      <c r="K72" s="77">
        <v>4.3499999999999996</v>
      </c>
      <c r="L72" t="s">
        <v>102</v>
      </c>
      <c r="M72" s="78">
        <v>2.7E-2</v>
      </c>
      <c r="N72" s="78">
        <v>3.4799999999999998E-2</v>
      </c>
      <c r="O72" s="77">
        <v>39000</v>
      </c>
      <c r="P72" s="77">
        <v>99.29</v>
      </c>
      <c r="Q72" s="77">
        <v>0</v>
      </c>
      <c r="R72" s="77">
        <v>38.723100000000002</v>
      </c>
      <c r="S72" s="78">
        <v>1E-4</v>
      </c>
      <c r="T72" s="78">
        <f t="shared" si="0"/>
        <v>2.5767328075403588E-3</v>
      </c>
      <c r="U72" s="78">
        <f>R72/'סכום נכסי הקרן'!$C$42</f>
        <v>6.7804504854688467E-5</v>
      </c>
    </row>
    <row r="73" spans="2:21" s="85" customFormat="1">
      <c r="B73" s="82" t="s">
        <v>524</v>
      </c>
      <c r="C73" s="82">
        <v>42203720</v>
      </c>
      <c r="D73" s="82" t="s">
        <v>100</v>
      </c>
      <c r="E73" s="82" t="s">
        <v>123</v>
      </c>
      <c r="F73" s="82" t="s">
        <v>525</v>
      </c>
      <c r="G73" s="82" t="s">
        <v>496</v>
      </c>
      <c r="H73" s="82" t="s">
        <v>526</v>
      </c>
      <c r="I73" s="82" t="s">
        <v>150</v>
      </c>
      <c r="J73" s="82" t="s">
        <v>527</v>
      </c>
      <c r="K73" s="83">
        <v>2.17</v>
      </c>
      <c r="L73" s="82" t="s">
        <v>102</v>
      </c>
      <c r="M73" s="84">
        <v>1.2500000000000001E-2</v>
      </c>
      <c r="N73" s="84">
        <v>5.4600000000000003E-2</v>
      </c>
      <c r="O73" s="83">
        <v>26666.67</v>
      </c>
      <c r="P73" s="83">
        <f t="shared" ref="P73" si="2">R73*1000/O73*100</f>
        <v>95.301598405455948</v>
      </c>
      <c r="Q73" s="83">
        <v>0</v>
      </c>
      <c r="R73" s="83">
        <f>25.509336522-0.0955737704918045</f>
        <v>25.413762751508198</v>
      </c>
      <c r="S73" s="84">
        <v>2.0000000000000001E-4</v>
      </c>
      <c r="T73" s="84">
        <f t="shared" si="0"/>
        <v>1.6910959154834791E-3</v>
      </c>
      <c r="U73" s="84">
        <f>R73/'סכום נכסי הקרן'!$C$42</f>
        <v>4.4499732714078635E-5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510</v>
      </c>
      <c r="H74" t="s">
        <v>531</v>
      </c>
      <c r="I74" t="s">
        <v>207</v>
      </c>
      <c r="J74" t="s">
        <v>246</v>
      </c>
      <c r="K74" s="77">
        <v>2.63</v>
      </c>
      <c r="L74" t="s">
        <v>102</v>
      </c>
      <c r="M74" s="78">
        <v>0.04</v>
      </c>
      <c r="N74" s="78">
        <v>9.3299999999999994E-2</v>
      </c>
      <c r="O74" s="77">
        <v>76757.399999999994</v>
      </c>
      <c r="P74" s="77">
        <v>96.6</v>
      </c>
      <c r="Q74" s="77">
        <v>0</v>
      </c>
      <c r="R74" s="77">
        <v>74.147648399999994</v>
      </c>
      <c r="S74" s="78">
        <v>0</v>
      </c>
      <c r="T74" s="78">
        <f t="shared" si="0"/>
        <v>4.9339716663760746E-3</v>
      </c>
      <c r="U74" s="78">
        <f>R74/'סכום נכסי הקרן'!$C$42</f>
        <v>1.2983321546832595E-4</v>
      </c>
    </row>
    <row r="75" spans="2:21">
      <c r="B75" t="s">
        <v>532</v>
      </c>
      <c r="C75" t="s">
        <v>533</v>
      </c>
      <c r="D75" t="s">
        <v>100</v>
      </c>
      <c r="E75" t="s">
        <v>123</v>
      </c>
      <c r="F75" t="s">
        <v>530</v>
      </c>
      <c r="G75" t="s">
        <v>510</v>
      </c>
      <c r="H75" t="s">
        <v>526</v>
      </c>
      <c r="I75" t="s">
        <v>150</v>
      </c>
      <c r="J75" t="s">
        <v>534</v>
      </c>
      <c r="K75" s="77">
        <v>4.1100000000000003</v>
      </c>
      <c r="L75" t="s">
        <v>102</v>
      </c>
      <c r="M75" s="78">
        <v>1.2500000000000001E-2</v>
      </c>
      <c r="N75" s="78">
        <v>7.7200000000000005E-2</v>
      </c>
      <c r="O75" s="77">
        <v>240000</v>
      </c>
      <c r="P75" s="77">
        <v>83.8</v>
      </c>
      <c r="Q75" s="77">
        <v>0</v>
      </c>
      <c r="R75" s="77">
        <v>201.12</v>
      </c>
      <c r="S75" s="78">
        <v>2.9999999999999997E-4</v>
      </c>
      <c r="T75" s="78">
        <f t="shared" si="0"/>
        <v>1.3383032408369086E-2</v>
      </c>
      <c r="U75" s="78">
        <f>R75/'סכום נכסי הקרן'!$C$42</f>
        <v>3.5216297291216212E-4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530</v>
      </c>
      <c r="G76" t="s">
        <v>510</v>
      </c>
      <c r="H76" t="s">
        <v>531</v>
      </c>
      <c r="I76" t="s">
        <v>207</v>
      </c>
      <c r="J76" t="s">
        <v>537</v>
      </c>
      <c r="K76" s="77">
        <v>4</v>
      </c>
      <c r="L76" t="s">
        <v>102</v>
      </c>
      <c r="M76" s="78">
        <v>1.29E-2</v>
      </c>
      <c r="N76" s="78">
        <v>7.8E-2</v>
      </c>
      <c r="O76" s="77">
        <v>196750</v>
      </c>
      <c r="P76" s="77">
        <v>84.13</v>
      </c>
      <c r="Q76" s="77">
        <v>0</v>
      </c>
      <c r="R76" s="77">
        <v>165.52577500000001</v>
      </c>
      <c r="S76" s="78">
        <v>2.0000000000000001E-4</v>
      </c>
      <c r="T76" s="78">
        <f t="shared" ref="T76:T139" si="3">R76/$R$11</f>
        <v>1.1014502840321249E-2</v>
      </c>
      <c r="U76" s="78">
        <f>R76/'סכום נכסי הקרן'!$C$42</f>
        <v>2.8983715700869948E-4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522</v>
      </c>
      <c r="G77" t="s">
        <v>321</v>
      </c>
      <c r="H77" t="s">
        <v>531</v>
      </c>
      <c r="I77" t="s">
        <v>207</v>
      </c>
      <c r="J77" t="s">
        <v>344</v>
      </c>
      <c r="K77" s="77">
        <v>3.26</v>
      </c>
      <c r="L77" t="s">
        <v>102</v>
      </c>
      <c r="M77" s="78">
        <v>3.6499999999999998E-2</v>
      </c>
      <c r="N77" s="78">
        <v>5.11E-2</v>
      </c>
      <c r="O77" s="77">
        <v>25000</v>
      </c>
      <c r="P77" s="77">
        <v>98.04</v>
      </c>
      <c r="Q77" s="77">
        <v>0</v>
      </c>
      <c r="R77" s="77">
        <v>24.51</v>
      </c>
      <c r="S77" s="78">
        <v>1E-4</v>
      </c>
      <c r="T77" s="78">
        <f t="shared" si="3"/>
        <v>1.6309572609841205E-3</v>
      </c>
      <c r="U77" s="78">
        <f>R77/'סכום נכסי הקרן'!$C$42</f>
        <v>4.2917235809850307E-5</v>
      </c>
    </row>
    <row r="78" spans="2:21" s="85" customFormat="1">
      <c r="B78" s="82" t="s">
        <v>540</v>
      </c>
      <c r="C78" s="82">
        <v>61203230</v>
      </c>
      <c r="D78" s="82" t="s">
        <v>100</v>
      </c>
      <c r="E78" s="82" t="s">
        <v>123</v>
      </c>
      <c r="F78" s="82" t="s">
        <v>522</v>
      </c>
      <c r="G78" s="82" t="s">
        <v>321</v>
      </c>
      <c r="H78" s="82" t="s">
        <v>531</v>
      </c>
      <c r="I78" s="82" t="s">
        <v>207</v>
      </c>
      <c r="J78" s="82" t="s">
        <v>541</v>
      </c>
      <c r="K78" s="83">
        <v>3.01</v>
      </c>
      <c r="L78" s="82" t="s">
        <v>102</v>
      </c>
      <c r="M78" s="84">
        <v>3.3000000000000002E-2</v>
      </c>
      <c r="N78" s="84">
        <v>4.9799999999999997E-2</v>
      </c>
      <c r="O78" s="83">
        <v>30000</v>
      </c>
      <c r="P78" s="83">
        <f t="shared" ref="P78" si="4">R78*1000/O78*100</f>
        <v>104.72409836065574</v>
      </c>
      <c r="Q78" s="83">
        <v>0</v>
      </c>
      <c r="R78" s="83">
        <f>31.512-0.0947704918032772</f>
        <v>31.417229508196723</v>
      </c>
      <c r="S78" s="84">
        <v>0</v>
      </c>
      <c r="T78" s="84">
        <f t="shared" si="3"/>
        <v>2.0905817456710733E-3</v>
      </c>
      <c r="U78" s="84">
        <f>R78/'סכום נכסי הקרן'!$C$42</f>
        <v>5.5011858314788498E-5</v>
      </c>
    </row>
    <row r="79" spans="2:21">
      <c r="B79" t="s">
        <v>542</v>
      </c>
      <c r="C79" t="s">
        <v>543</v>
      </c>
      <c r="D79" t="s">
        <v>100</v>
      </c>
      <c r="E79" t="s">
        <v>123</v>
      </c>
      <c r="F79" t="s">
        <v>522</v>
      </c>
      <c r="G79" t="s">
        <v>321</v>
      </c>
      <c r="H79" t="s">
        <v>531</v>
      </c>
      <c r="I79" t="s">
        <v>207</v>
      </c>
      <c r="J79" t="s">
        <v>344</v>
      </c>
      <c r="K79" s="77">
        <v>2.39</v>
      </c>
      <c r="L79" t="s">
        <v>102</v>
      </c>
      <c r="M79" s="78">
        <v>2.5000000000000001E-2</v>
      </c>
      <c r="N79" s="78">
        <v>4.9700000000000001E-2</v>
      </c>
      <c r="O79" s="77">
        <v>25000</v>
      </c>
      <c r="P79" s="77">
        <v>105.05</v>
      </c>
      <c r="Q79" s="77">
        <v>0</v>
      </c>
      <c r="R79" s="77">
        <v>26.262499999999999</v>
      </c>
      <c r="S79" s="78">
        <v>1E-4</v>
      </c>
      <c r="T79" s="78">
        <f t="shared" si="3"/>
        <v>1.7475730341328217E-3</v>
      </c>
      <c r="U79" s="78">
        <f>R79/'סכום נכסי הקרן'!$C$42</f>
        <v>4.5985879455577056E-5</v>
      </c>
    </row>
    <row r="80" spans="2:21">
      <c r="B80" t="s">
        <v>544</v>
      </c>
      <c r="C80" t="s">
        <v>545</v>
      </c>
      <c r="D80" t="s">
        <v>100</v>
      </c>
      <c r="E80" t="s">
        <v>123</v>
      </c>
      <c r="F80" t="s">
        <v>546</v>
      </c>
      <c r="G80" t="s">
        <v>321</v>
      </c>
      <c r="H80" t="s">
        <v>531</v>
      </c>
      <c r="I80" t="s">
        <v>207</v>
      </c>
      <c r="J80" t="s">
        <v>547</v>
      </c>
      <c r="K80" s="77">
        <v>3.73</v>
      </c>
      <c r="L80" t="s">
        <v>102</v>
      </c>
      <c r="M80" s="78">
        <v>3.0000000000000001E-3</v>
      </c>
      <c r="N80" s="78">
        <v>3.6200000000000003E-2</v>
      </c>
      <c r="O80" s="77">
        <v>121000</v>
      </c>
      <c r="P80" s="77">
        <v>94.5</v>
      </c>
      <c r="Q80" s="77">
        <v>0</v>
      </c>
      <c r="R80" s="77">
        <v>114.345</v>
      </c>
      <c r="S80" s="78">
        <v>2.0000000000000001E-4</v>
      </c>
      <c r="T80" s="78">
        <f t="shared" si="3"/>
        <v>7.6088048962557834E-3</v>
      </c>
      <c r="U80" s="78">
        <f>R80/'סכום נכסי הקרן'!$C$42</f>
        <v>2.0021914845684753E-4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546</v>
      </c>
      <c r="G81" t="s">
        <v>321</v>
      </c>
      <c r="H81" t="s">
        <v>531</v>
      </c>
      <c r="I81" t="s">
        <v>207</v>
      </c>
      <c r="J81" t="s">
        <v>550</v>
      </c>
      <c r="K81" s="77">
        <v>2.5</v>
      </c>
      <c r="L81" t="s">
        <v>102</v>
      </c>
      <c r="M81" s="78">
        <v>1E-3</v>
      </c>
      <c r="N81" s="78">
        <v>2.75E-2</v>
      </c>
      <c r="O81" s="77">
        <v>33000</v>
      </c>
      <c r="P81" s="77">
        <v>103.46</v>
      </c>
      <c r="Q81" s="77">
        <v>0</v>
      </c>
      <c r="R81" s="77">
        <v>34.141800000000003</v>
      </c>
      <c r="S81" s="78">
        <v>1E-4</v>
      </c>
      <c r="T81" s="78">
        <f t="shared" si="3"/>
        <v>2.271881542760818E-3</v>
      </c>
      <c r="U81" s="78">
        <f>R81/'סכום נכסי הקרן'!$C$42</f>
        <v>5.9782606347317311E-5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546</v>
      </c>
      <c r="G82" t="s">
        <v>321</v>
      </c>
      <c r="H82" t="s">
        <v>531</v>
      </c>
      <c r="I82" t="s">
        <v>207</v>
      </c>
      <c r="J82" t="s">
        <v>489</v>
      </c>
      <c r="K82" s="77">
        <v>5.21</v>
      </c>
      <c r="L82" t="s">
        <v>102</v>
      </c>
      <c r="M82" s="78">
        <v>3.0000000000000001E-3</v>
      </c>
      <c r="N82" s="78">
        <v>3.73E-2</v>
      </c>
      <c r="O82" s="77">
        <v>20000</v>
      </c>
      <c r="P82" s="77">
        <v>91.84</v>
      </c>
      <c r="Q82" s="77">
        <v>0</v>
      </c>
      <c r="R82" s="77">
        <v>18.367999999999999</v>
      </c>
      <c r="S82" s="78">
        <v>1E-4</v>
      </c>
      <c r="T82" s="78">
        <f t="shared" si="3"/>
        <v>1.2222530791414247E-3</v>
      </c>
      <c r="U82" s="78">
        <f>R82/'סכום נכסי הקרן'!$C$42</f>
        <v>3.2162537223799688E-5</v>
      </c>
    </row>
    <row r="83" spans="2:21">
      <c r="B83" t="s">
        <v>553</v>
      </c>
      <c r="C83" t="s">
        <v>554</v>
      </c>
      <c r="D83" t="s">
        <v>100</v>
      </c>
      <c r="E83" t="s">
        <v>123</v>
      </c>
      <c r="F83" t="s">
        <v>546</v>
      </c>
      <c r="G83" t="s">
        <v>321</v>
      </c>
      <c r="H83" t="s">
        <v>531</v>
      </c>
      <c r="I83" t="s">
        <v>207</v>
      </c>
      <c r="J83" t="s">
        <v>555</v>
      </c>
      <c r="K83" s="77">
        <v>3.24</v>
      </c>
      <c r="L83" t="s">
        <v>102</v>
      </c>
      <c r="M83" s="78">
        <v>3.0000000000000001E-3</v>
      </c>
      <c r="N83" s="78">
        <v>3.5499999999999997E-2</v>
      </c>
      <c r="O83" s="77">
        <v>10000</v>
      </c>
      <c r="P83" s="77">
        <v>92.47</v>
      </c>
      <c r="Q83" s="77">
        <v>0</v>
      </c>
      <c r="R83" s="77">
        <v>9.2469999999999999</v>
      </c>
      <c r="S83" s="78">
        <v>0</v>
      </c>
      <c r="T83" s="78">
        <f t="shared" si="3"/>
        <v>6.1531871857691391E-4</v>
      </c>
      <c r="U83" s="78">
        <f>R83/'סכום נכסי הקרן'!$C$42</f>
        <v>1.6191582192316838E-5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559</v>
      </c>
      <c r="H84" t="s">
        <v>526</v>
      </c>
      <c r="I84" t="s">
        <v>150</v>
      </c>
      <c r="J84" t="s">
        <v>560</v>
      </c>
      <c r="K84" s="77">
        <v>4.3499999999999996</v>
      </c>
      <c r="L84" t="s">
        <v>102</v>
      </c>
      <c r="M84" s="78">
        <v>1.5699999999999999E-2</v>
      </c>
      <c r="N84" s="78">
        <v>5.0900000000000001E-2</v>
      </c>
      <c r="O84" s="77">
        <v>121000</v>
      </c>
      <c r="P84" s="77">
        <v>92.53</v>
      </c>
      <c r="Q84" s="77">
        <v>0</v>
      </c>
      <c r="R84" s="77">
        <v>111.96129999999999</v>
      </c>
      <c r="S84" s="78">
        <v>2.9999999999999997E-4</v>
      </c>
      <c r="T84" s="78">
        <f t="shared" si="3"/>
        <v>7.4501874820163761E-3</v>
      </c>
      <c r="U84" s="78">
        <f>R84/'סכום נכסי הקרן'!$C$42</f>
        <v>1.9604526779589524E-4</v>
      </c>
    </row>
    <row r="85" spans="2:21">
      <c r="B85" t="s">
        <v>561</v>
      </c>
      <c r="C85" t="s">
        <v>562</v>
      </c>
      <c r="D85" t="s">
        <v>123</v>
      </c>
      <c r="E85" s="16"/>
      <c r="F85" t="s">
        <v>563</v>
      </c>
      <c r="G85" t="s">
        <v>510</v>
      </c>
      <c r="H85" t="s">
        <v>564</v>
      </c>
      <c r="I85" t="s">
        <v>207</v>
      </c>
      <c r="J85" t="s">
        <v>440</v>
      </c>
      <c r="K85" s="77">
        <v>0.99</v>
      </c>
      <c r="L85" t="s">
        <v>102</v>
      </c>
      <c r="M85" s="78">
        <v>3.2899999999999999E-2</v>
      </c>
      <c r="N85" s="78">
        <v>4.2799999999999998E-2</v>
      </c>
      <c r="O85" s="77">
        <v>12000.33</v>
      </c>
      <c r="P85" s="77">
        <v>110.72</v>
      </c>
      <c r="Q85" s="77">
        <v>0</v>
      </c>
      <c r="R85" s="77">
        <v>13.286765376</v>
      </c>
      <c r="S85" s="78">
        <v>0</v>
      </c>
      <c r="T85" s="78">
        <f t="shared" si="3"/>
        <v>8.8413490269194644E-4</v>
      </c>
      <c r="U85" s="78">
        <f>R85/'סכום נכסי הקרן'!$C$42</f>
        <v>2.3265248583922738E-5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471</v>
      </c>
      <c r="H86" t="s">
        <v>568</v>
      </c>
      <c r="I86" t="s">
        <v>207</v>
      </c>
      <c r="J86" t="s">
        <v>569</v>
      </c>
      <c r="K86" s="77">
        <v>1.41</v>
      </c>
      <c r="L86" t="s">
        <v>102</v>
      </c>
      <c r="M86" s="78">
        <v>4.9500000000000002E-2</v>
      </c>
      <c r="N86" s="78">
        <v>9.8900000000000002E-2</v>
      </c>
      <c r="O86" s="77">
        <v>40000.01</v>
      </c>
      <c r="P86" s="77">
        <v>127.96</v>
      </c>
      <c r="Q86" s="77">
        <v>0</v>
      </c>
      <c r="R86" s="77">
        <v>51.184012795999998</v>
      </c>
      <c r="S86" s="78">
        <v>1E-4</v>
      </c>
      <c r="T86" s="78">
        <f t="shared" si="3"/>
        <v>3.4059133951832039E-3</v>
      </c>
      <c r="U86" s="78">
        <f>R86/'סכום נכסי הקרן'!$C$42</f>
        <v>8.9623677962477654E-5</v>
      </c>
    </row>
    <row r="87" spans="2:21">
      <c r="B87" t="s">
        <v>570</v>
      </c>
      <c r="C87" t="s">
        <v>571</v>
      </c>
      <c r="D87" t="s">
        <v>100</v>
      </c>
      <c r="E87" t="s">
        <v>123</v>
      </c>
      <c r="F87" t="s">
        <v>572</v>
      </c>
      <c r="G87" t="s">
        <v>321</v>
      </c>
      <c r="H87" t="s">
        <v>221</v>
      </c>
      <c r="I87" t="s">
        <v>573</v>
      </c>
      <c r="J87" t="s">
        <v>410</v>
      </c>
      <c r="K87" s="77">
        <v>3.42</v>
      </c>
      <c r="L87" t="s">
        <v>102</v>
      </c>
      <c r="M87" s="78">
        <v>1.9E-2</v>
      </c>
      <c r="N87" s="78">
        <v>3.5000000000000003E-2</v>
      </c>
      <c r="O87" s="77">
        <v>19000</v>
      </c>
      <c r="P87" s="77">
        <v>101</v>
      </c>
      <c r="Q87" s="77">
        <v>0</v>
      </c>
      <c r="R87" s="77">
        <v>19.190000000000001</v>
      </c>
      <c r="S87" s="78">
        <v>0</v>
      </c>
      <c r="T87" s="78">
        <f t="shared" si="3"/>
        <v>1.2769510337937687E-3</v>
      </c>
      <c r="U87" s="78">
        <f>R87/'סכום נכסי הקרן'!$C$42</f>
        <v>3.3601866796859541E-5</v>
      </c>
    </row>
    <row r="88" spans="2:21" s="89" customFormat="1">
      <c r="B88" s="86" t="s">
        <v>574</v>
      </c>
      <c r="C88" s="86">
        <v>11791340</v>
      </c>
      <c r="D88" s="86" t="s">
        <v>100</v>
      </c>
      <c r="E88" s="86" t="s">
        <v>123</v>
      </c>
      <c r="F88" s="86" t="s">
        <v>575</v>
      </c>
      <c r="G88" s="86" t="s">
        <v>576</v>
      </c>
      <c r="H88" s="86" t="s">
        <v>221</v>
      </c>
      <c r="I88" s="86" t="s">
        <v>573</v>
      </c>
      <c r="J88" s="86" t="s">
        <v>577</v>
      </c>
      <c r="K88" s="87">
        <v>3.41</v>
      </c>
      <c r="L88" s="86" t="s">
        <v>102</v>
      </c>
      <c r="M88" s="88">
        <v>1.5800000000000002E-2</v>
      </c>
      <c r="N88" s="88">
        <v>6.1199999999999997E-2</v>
      </c>
      <c r="O88" s="87">
        <v>50000</v>
      </c>
      <c r="P88" s="83">
        <f t="shared" ref="P88:P94" si="5">R88*1000/O88*100</f>
        <v>93.100000000000009</v>
      </c>
      <c r="Q88" s="87">
        <v>0</v>
      </c>
      <c r="R88" s="87">
        <f>46550/1000</f>
        <v>46.55</v>
      </c>
      <c r="S88" s="88">
        <v>2.9999999999999997E-4</v>
      </c>
      <c r="T88" s="88">
        <f t="shared" si="3"/>
        <v>3.0975544879155771E-3</v>
      </c>
      <c r="U88" s="88">
        <f>R88/'סכום נכסי הקרן'!$C$42</f>
        <v>8.1509478863669172E-5</v>
      </c>
    </row>
    <row r="89" spans="2:21" s="89" customFormat="1">
      <c r="B89" s="86" t="s">
        <v>574</v>
      </c>
      <c r="C89" s="86">
        <v>1179134</v>
      </c>
      <c r="D89" s="86" t="s">
        <v>100</v>
      </c>
      <c r="E89" s="86" t="s">
        <v>123</v>
      </c>
      <c r="F89" s="86" t="s">
        <v>575</v>
      </c>
      <c r="G89" s="86" t="s">
        <v>576</v>
      </c>
      <c r="H89" s="86" t="s">
        <v>221</v>
      </c>
      <c r="I89" s="86" t="s">
        <v>573</v>
      </c>
      <c r="J89" s="86" t="s">
        <v>577</v>
      </c>
      <c r="K89" s="87">
        <v>0</v>
      </c>
      <c r="L89" s="86" t="s">
        <v>102</v>
      </c>
      <c r="M89" s="88">
        <v>0</v>
      </c>
      <c r="N89" s="88">
        <v>0</v>
      </c>
      <c r="O89" s="87">
        <v>123400</v>
      </c>
      <c r="P89" s="83">
        <f t="shared" si="5"/>
        <v>93.54</v>
      </c>
      <c r="Q89" s="87">
        <v>0</v>
      </c>
      <c r="R89" s="87">
        <f>115428.36/1000</f>
        <v>115.42836</v>
      </c>
      <c r="S89" s="88">
        <v>0</v>
      </c>
      <c r="T89" s="88">
        <f t="shared" si="3"/>
        <v>7.6808944049567111E-3</v>
      </c>
      <c r="U89" s="88">
        <f>R89/'סכום נכסי הקרן'!$C$42</f>
        <v>2.0211612179780875E-4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580</v>
      </c>
      <c r="G90" t="s">
        <v>559</v>
      </c>
      <c r="H90" t="s">
        <v>221</v>
      </c>
      <c r="I90" t="s">
        <v>573</v>
      </c>
      <c r="J90" t="s">
        <v>581</v>
      </c>
      <c r="K90" s="77">
        <v>2.57</v>
      </c>
      <c r="L90" t="s">
        <v>102</v>
      </c>
      <c r="M90" s="78">
        <v>3.5000000000000003E-2</v>
      </c>
      <c r="N90" s="78">
        <v>5.0700000000000002E-2</v>
      </c>
      <c r="O90" s="77">
        <v>41000</v>
      </c>
      <c r="P90" s="77">
        <v>100.67</v>
      </c>
      <c r="Q90" s="77">
        <v>0</v>
      </c>
      <c r="R90" s="77">
        <v>41.274700000000003</v>
      </c>
      <c r="S90" s="78">
        <v>2.0000000000000001E-4</v>
      </c>
      <c r="T90" s="78">
        <f t="shared" si="3"/>
        <v>2.7465227115439118E-3</v>
      </c>
      <c r="U90" s="78">
        <f>R90/'סכום נכסי הקרן'!$C$42</f>
        <v>7.2272379962498099E-5</v>
      </c>
    </row>
    <row r="91" spans="2:21" s="85" customFormat="1">
      <c r="B91" s="82" t="s">
        <v>582</v>
      </c>
      <c r="C91" s="82">
        <v>11605060</v>
      </c>
      <c r="D91" s="82" t="s">
        <v>100</v>
      </c>
      <c r="E91" s="82" t="s">
        <v>123</v>
      </c>
      <c r="F91" s="82" t="s">
        <v>583</v>
      </c>
      <c r="G91" s="82" t="s">
        <v>559</v>
      </c>
      <c r="H91" s="82" t="s">
        <v>221</v>
      </c>
      <c r="I91" s="82" t="s">
        <v>573</v>
      </c>
      <c r="J91" s="82" t="s">
        <v>374</v>
      </c>
      <c r="K91" s="83">
        <v>2.46</v>
      </c>
      <c r="L91" s="82" t="s">
        <v>102</v>
      </c>
      <c r="M91" s="84">
        <v>2.35E-2</v>
      </c>
      <c r="N91" s="84">
        <v>4.7199999999999999E-2</v>
      </c>
      <c r="O91" s="83">
        <v>50000</v>
      </c>
      <c r="P91" s="83">
        <f t="shared" si="5"/>
        <v>104.0703825136612</v>
      </c>
      <c r="Q91" s="83">
        <v>0</v>
      </c>
      <c r="R91" s="83">
        <f>52035.1912568306/1000</f>
        <v>52.035191256830601</v>
      </c>
      <c r="S91" s="84">
        <v>8.0000000000000004E-4</v>
      </c>
      <c r="T91" s="84">
        <f t="shared" si="3"/>
        <v>3.4625529582629653E-3</v>
      </c>
      <c r="U91" s="84">
        <f>R91/'סכום נכסי הקרן'!$C$42</f>
        <v>9.1114099289272126E-5</v>
      </c>
    </row>
    <row r="92" spans="2:21" s="85" customFormat="1">
      <c r="B92" s="82" t="s">
        <v>582</v>
      </c>
      <c r="C92" s="82">
        <v>1160506</v>
      </c>
      <c r="D92" s="82" t="s">
        <v>100</v>
      </c>
      <c r="E92" s="82" t="s">
        <v>123</v>
      </c>
      <c r="F92" s="82" t="s">
        <v>583</v>
      </c>
      <c r="G92" s="82" t="s">
        <v>559</v>
      </c>
      <c r="H92" s="82" t="s">
        <v>221</v>
      </c>
      <c r="I92" s="82" t="s">
        <v>573</v>
      </c>
      <c r="J92" s="82" t="s">
        <v>374</v>
      </c>
      <c r="K92" s="83">
        <v>0</v>
      </c>
      <c r="L92" s="82" t="s">
        <v>102</v>
      </c>
      <c r="M92" s="84">
        <v>0</v>
      </c>
      <c r="N92" s="84">
        <v>0</v>
      </c>
      <c r="O92" s="83">
        <v>74000.87</v>
      </c>
      <c r="P92" s="83">
        <f t="shared" si="5"/>
        <v>105.2</v>
      </c>
      <c r="Q92" s="83">
        <v>0</v>
      </c>
      <c r="R92" s="83">
        <f>77848.91524/1000</f>
        <v>77.848915239999997</v>
      </c>
      <c r="S92" s="84">
        <v>0</v>
      </c>
      <c r="T92" s="84">
        <f t="shared" si="3"/>
        <v>5.1802633035665175E-3</v>
      </c>
      <c r="U92" s="84">
        <f>R92/'סכום נכסי הקרן'!$C$42</f>
        <v>1.3631416780481961E-4</v>
      </c>
    </row>
    <row r="93" spans="2:21" s="97" customFormat="1">
      <c r="B93" s="94" t="s">
        <v>584</v>
      </c>
      <c r="C93" s="94">
        <v>11898510</v>
      </c>
      <c r="D93" s="94" t="s">
        <v>100</v>
      </c>
      <c r="E93" s="94" t="s">
        <v>123</v>
      </c>
      <c r="F93" s="94" t="s">
        <v>583</v>
      </c>
      <c r="G93" s="94" t="s">
        <v>559</v>
      </c>
      <c r="H93" s="94" t="s">
        <v>221</v>
      </c>
      <c r="I93" s="94" t="s">
        <v>573</v>
      </c>
      <c r="J93" s="94" t="s">
        <v>267</v>
      </c>
      <c r="K93" s="95">
        <v>4.07</v>
      </c>
      <c r="L93" s="94" t="s">
        <v>102</v>
      </c>
      <c r="M93" s="96">
        <v>3.2899999999999999E-2</v>
      </c>
      <c r="N93" s="96">
        <v>6.6600000000000006E-2</v>
      </c>
      <c r="O93" s="95">
        <v>100000</v>
      </c>
      <c r="P93" s="83">
        <f t="shared" si="5"/>
        <v>88.634972677595584</v>
      </c>
      <c r="Q93" s="95">
        <v>0</v>
      </c>
      <c r="R93" s="95">
        <f>88634.9726775956/1000</f>
        <v>88.634972677595599</v>
      </c>
      <c r="S93" s="96">
        <v>54816</v>
      </c>
      <c r="T93" s="96">
        <f t="shared" si="3"/>
        <v>5.8979947884803619E-3</v>
      </c>
      <c r="U93" s="96">
        <f>R93/'סכום נכסי הקרן'!$C$42</f>
        <v>1.5520065374965356E-4</v>
      </c>
    </row>
    <row r="94" spans="2:21" s="97" customFormat="1">
      <c r="B94" s="94" t="s">
        <v>584</v>
      </c>
      <c r="C94" s="94">
        <v>1189851</v>
      </c>
      <c r="D94" s="94" t="s">
        <v>100</v>
      </c>
      <c r="E94" s="94" t="s">
        <v>123</v>
      </c>
      <c r="F94" s="94" t="s">
        <v>583</v>
      </c>
      <c r="G94" s="94" t="s">
        <v>559</v>
      </c>
      <c r="H94" s="94" t="s">
        <v>221</v>
      </c>
      <c r="I94" s="94" t="s">
        <v>573</v>
      </c>
      <c r="J94" s="94" t="s">
        <v>267</v>
      </c>
      <c r="K94" s="95">
        <v>0</v>
      </c>
      <c r="L94" s="94" t="s">
        <v>102</v>
      </c>
      <c r="M94" s="96">
        <v>0</v>
      </c>
      <c r="N94" s="96">
        <v>0</v>
      </c>
      <c r="O94" s="95">
        <v>60000</v>
      </c>
      <c r="P94" s="83">
        <f t="shared" si="5"/>
        <v>91.36</v>
      </c>
      <c r="Q94" s="95">
        <v>0</v>
      </c>
      <c r="R94" s="95">
        <f>54816/1000</f>
        <v>54.816000000000003</v>
      </c>
      <c r="S94" s="96">
        <v>0</v>
      </c>
      <c r="T94" s="96">
        <f t="shared" si="3"/>
        <v>3.6475949905387822E-3</v>
      </c>
      <c r="U94" s="96">
        <f>R94/'סכום נכסי הקרן'!$C$42</f>
        <v>9.5983321018064228E-5</v>
      </c>
    </row>
    <row r="95" spans="2:21">
      <c r="B95" t="s">
        <v>585</v>
      </c>
      <c r="C95" t="s">
        <v>586</v>
      </c>
      <c r="D95" t="s">
        <v>100</v>
      </c>
      <c r="E95" t="s">
        <v>123</v>
      </c>
      <c r="F95" t="s">
        <v>587</v>
      </c>
      <c r="G95" t="s">
        <v>559</v>
      </c>
      <c r="H95" t="s">
        <v>221</v>
      </c>
      <c r="I95" t="s">
        <v>573</v>
      </c>
      <c r="J95" t="s">
        <v>588</v>
      </c>
      <c r="K95" s="77">
        <v>1.39</v>
      </c>
      <c r="L95" t="s">
        <v>102</v>
      </c>
      <c r="M95" s="78">
        <v>0.05</v>
      </c>
      <c r="N95" s="78">
        <v>3.0200000000000001E-2</v>
      </c>
      <c r="O95" s="77">
        <v>141693.1</v>
      </c>
      <c r="P95" s="77">
        <v>115.3</v>
      </c>
      <c r="Q95" s="77">
        <v>0</v>
      </c>
      <c r="R95" s="77">
        <v>163.3721443</v>
      </c>
      <c r="S95" s="78">
        <v>8.0000000000000004E-4</v>
      </c>
      <c r="T95" s="78">
        <f t="shared" si="3"/>
        <v>1.0871194817977579E-2</v>
      </c>
      <c r="U95" s="78">
        <f>R95/'סכום נכסי הקרן'!$C$42</f>
        <v>2.8606612981166833E-4</v>
      </c>
    </row>
    <row r="96" spans="2:21">
      <c r="B96" t="s">
        <v>589</v>
      </c>
      <c r="C96" t="s">
        <v>590</v>
      </c>
      <c r="D96" t="s">
        <v>100</v>
      </c>
      <c r="E96" t="s">
        <v>123</v>
      </c>
      <c r="F96" t="s">
        <v>591</v>
      </c>
      <c r="G96" t="s">
        <v>321</v>
      </c>
      <c r="H96" t="s">
        <v>221</v>
      </c>
      <c r="I96" t="s">
        <v>573</v>
      </c>
      <c r="J96" t="s">
        <v>592</v>
      </c>
      <c r="K96" s="77">
        <v>5.41</v>
      </c>
      <c r="L96" t="s">
        <v>102</v>
      </c>
      <c r="M96" s="78">
        <v>8.5000000000000006E-3</v>
      </c>
      <c r="N96" s="78">
        <v>3.0200000000000001E-2</v>
      </c>
      <c r="O96" s="77">
        <v>26000</v>
      </c>
      <c r="P96" s="77">
        <v>97.44</v>
      </c>
      <c r="Q96" s="77">
        <v>0</v>
      </c>
      <c r="R96" s="77">
        <v>25.334399999999999</v>
      </c>
      <c r="S96" s="78">
        <v>1E-4</v>
      </c>
      <c r="T96" s="78">
        <f t="shared" si="3"/>
        <v>1.6858149176938431E-3</v>
      </c>
      <c r="U96" s="78">
        <f>R96/'סכום נכסי הקרן'!$C$42</f>
        <v>4.4360767805021279E-5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591</v>
      </c>
      <c r="G97" t="s">
        <v>321</v>
      </c>
      <c r="H97" t="s">
        <v>221</v>
      </c>
      <c r="I97" t="s">
        <v>573</v>
      </c>
      <c r="J97" t="s">
        <v>527</v>
      </c>
      <c r="K97" s="77">
        <v>6.73</v>
      </c>
      <c r="L97" t="s">
        <v>102</v>
      </c>
      <c r="M97" s="78">
        <v>3.1800000000000002E-2</v>
      </c>
      <c r="N97" s="78">
        <v>3.61E-2</v>
      </c>
      <c r="O97" s="77">
        <v>20000</v>
      </c>
      <c r="P97" s="77">
        <v>100.16</v>
      </c>
      <c r="Q97" s="77">
        <v>0</v>
      </c>
      <c r="R97" s="77">
        <v>20.032</v>
      </c>
      <c r="S97" s="78">
        <v>1E-4</v>
      </c>
      <c r="T97" s="78">
        <f t="shared" si="3"/>
        <v>1.3329798389242716E-3</v>
      </c>
      <c r="U97" s="78">
        <f>R97/'סכום נכסי הקרן'!$C$42</f>
        <v>3.5076216554178751E-5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597</v>
      </c>
      <c r="G98" t="s">
        <v>380</v>
      </c>
      <c r="H98" t="s">
        <v>221</v>
      </c>
      <c r="I98" t="s">
        <v>573</v>
      </c>
      <c r="J98" t="s">
        <v>598</v>
      </c>
      <c r="K98" s="77">
        <v>2.5099999999999998</v>
      </c>
      <c r="L98" t="s">
        <v>102</v>
      </c>
      <c r="M98" s="78">
        <v>1.6400000000000001E-2</v>
      </c>
      <c r="N98" s="78">
        <v>2.8799999999999999E-2</v>
      </c>
      <c r="O98" s="77">
        <v>4959.83</v>
      </c>
      <c r="P98" s="77">
        <v>107.69</v>
      </c>
      <c r="Q98" s="77">
        <v>0</v>
      </c>
      <c r="R98" s="77">
        <v>5.3412409270000003</v>
      </c>
      <c r="S98" s="78">
        <v>0</v>
      </c>
      <c r="T98" s="78">
        <f t="shared" si="3"/>
        <v>3.5541965208307649E-4</v>
      </c>
      <c r="U98" s="78">
        <f>R98/'סכום נכסי הקרן'!$C$42</f>
        <v>9.352562071859748E-6</v>
      </c>
    </row>
    <row r="99" spans="2:21" s="89" customFormat="1">
      <c r="B99" s="86" t="s">
        <v>599</v>
      </c>
      <c r="C99" s="86">
        <v>11793400</v>
      </c>
      <c r="D99" s="86" t="s">
        <v>100</v>
      </c>
      <c r="E99" s="86" t="s">
        <v>123</v>
      </c>
      <c r="F99" s="86" t="s">
        <v>600</v>
      </c>
      <c r="G99" s="86" t="s">
        <v>576</v>
      </c>
      <c r="H99" s="86" t="s">
        <v>221</v>
      </c>
      <c r="I99" s="86" t="s">
        <v>573</v>
      </c>
      <c r="J99" s="86" t="s">
        <v>601</v>
      </c>
      <c r="K99" s="87">
        <v>3.27</v>
      </c>
      <c r="L99" s="86" t="s">
        <v>102</v>
      </c>
      <c r="M99" s="88">
        <v>1.4800000000000001E-2</v>
      </c>
      <c r="N99" s="88">
        <v>4.2999999999999997E-2</v>
      </c>
      <c r="O99" s="87">
        <v>50000</v>
      </c>
      <c r="P99" s="83">
        <f t="shared" ref="P99:P100" si="6">R99*1000/O99*100</f>
        <v>97.594590163934384</v>
      </c>
      <c r="Q99" s="87">
        <v>0</v>
      </c>
      <c r="R99" s="87">
        <f>48797.2950819672/1000</f>
        <v>48.797295081967199</v>
      </c>
      <c r="S99" s="88">
        <v>2.0000000000000001E-4</v>
      </c>
      <c r="T99" s="88">
        <f t="shared" si="3"/>
        <v>3.2470951746356226E-3</v>
      </c>
      <c r="U99" s="88">
        <f>R99/'סכום נכסי הקרן'!$C$42</f>
        <v>8.5444513256451843E-5</v>
      </c>
    </row>
    <row r="100" spans="2:21" s="89" customFormat="1">
      <c r="B100" s="86" t="s">
        <v>599</v>
      </c>
      <c r="C100" s="86">
        <v>1179340</v>
      </c>
      <c r="D100" s="86" t="s">
        <v>100</v>
      </c>
      <c r="E100" s="86" t="s">
        <v>123</v>
      </c>
      <c r="F100" s="86" t="s">
        <v>600</v>
      </c>
      <c r="G100" s="86" t="s">
        <v>576</v>
      </c>
      <c r="H100" s="86" t="s">
        <v>221</v>
      </c>
      <c r="I100" s="86" t="s">
        <v>573</v>
      </c>
      <c r="J100" s="86" t="s">
        <v>601</v>
      </c>
      <c r="K100" s="87">
        <v>0</v>
      </c>
      <c r="L100" s="86" t="s">
        <v>102</v>
      </c>
      <c r="M100" s="88">
        <v>0</v>
      </c>
      <c r="N100" s="88">
        <v>0</v>
      </c>
      <c r="O100" s="87">
        <v>85900</v>
      </c>
      <c r="P100" s="83">
        <f t="shared" si="6"/>
        <v>99.03</v>
      </c>
      <c r="Q100" s="87">
        <v>0</v>
      </c>
      <c r="R100" s="87">
        <f>85066.77/1000</f>
        <v>85.066770000000005</v>
      </c>
      <c r="S100" s="88">
        <v>0</v>
      </c>
      <c r="T100" s="88">
        <f t="shared" si="3"/>
        <v>5.6605575764980065E-3</v>
      </c>
      <c r="U100" s="88">
        <f>R100/'סכום נכסי הקרן'!$C$42</f>
        <v>1.4895269798744594E-4</v>
      </c>
    </row>
    <row r="101" spans="2:21">
      <c r="B101" t="s">
        <v>602</v>
      </c>
      <c r="C101" t="s">
        <v>603</v>
      </c>
      <c r="D101" t="s">
        <v>100</v>
      </c>
      <c r="E101" t="s">
        <v>123</v>
      </c>
      <c r="F101" t="s">
        <v>604</v>
      </c>
      <c r="G101" t="s">
        <v>576</v>
      </c>
      <c r="H101" t="s">
        <v>221</v>
      </c>
      <c r="I101" t="s">
        <v>573</v>
      </c>
      <c r="J101" t="s">
        <v>295</v>
      </c>
      <c r="K101" s="77">
        <v>2.97</v>
      </c>
      <c r="L101" t="s">
        <v>102</v>
      </c>
      <c r="M101" s="78">
        <v>2.3E-2</v>
      </c>
      <c r="N101" s="78">
        <v>6.0900000000000003E-2</v>
      </c>
      <c r="O101" s="77">
        <v>117000</v>
      </c>
      <c r="P101" s="77">
        <v>96.45</v>
      </c>
      <c r="Q101" s="77">
        <v>0</v>
      </c>
      <c r="R101" s="77">
        <v>112.84650000000001</v>
      </c>
      <c r="S101" s="78">
        <v>5.0000000000000001E-4</v>
      </c>
      <c r="T101" s="78">
        <f t="shared" si="3"/>
        <v>7.5090909241797045E-3</v>
      </c>
      <c r="U101" s="78">
        <f>R101/'סכום נכסי הקרן'!$C$42</f>
        <v>1.975952611512147E-4</v>
      </c>
    </row>
    <row r="102" spans="2:21">
      <c r="B102" t="s">
        <v>605</v>
      </c>
      <c r="C102" t="s">
        <v>606</v>
      </c>
      <c r="D102" t="s">
        <v>100</v>
      </c>
      <c r="E102" t="s">
        <v>123</v>
      </c>
      <c r="F102" t="s">
        <v>607</v>
      </c>
      <c r="G102" t="s">
        <v>576</v>
      </c>
      <c r="H102" t="s">
        <v>221</v>
      </c>
      <c r="I102" t="s">
        <v>573</v>
      </c>
      <c r="J102" t="s">
        <v>608</v>
      </c>
      <c r="K102" s="77">
        <v>3.11</v>
      </c>
      <c r="L102" t="s">
        <v>102</v>
      </c>
      <c r="M102" s="78">
        <v>2.9499999999999998E-2</v>
      </c>
      <c r="N102" s="78">
        <v>5.8299999999999998E-2</v>
      </c>
      <c r="O102" s="77">
        <v>16000</v>
      </c>
      <c r="P102" s="77">
        <v>97.3</v>
      </c>
      <c r="Q102" s="77">
        <v>0</v>
      </c>
      <c r="R102" s="77">
        <v>15.568</v>
      </c>
      <c r="S102" s="78">
        <v>1E-4</v>
      </c>
      <c r="T102" s="78">
        <f t="shared" si="3"/>
        <v>1.0359340121991344E-3</v>
      </c>
      <c r="U102" s="78">
        <f>R102/'סכום נכסי הקרן'!$C$42</f>
        <v>2.7259711427488759E-5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611</v>
      </c>
      <c r="G103" t="s">
        <v>576</v>
      </c>
      <c r="H103" t="s">
        <v>221</v>
      </c>
      <c r="I103" t="s">
        <v>573</v>
      </c>
      <c r="J103" t="s">
        <v>569</v>
      </c>
      <c r="K103" s="77">
        <v>2.86</v>
      </c>
      <c r="L103" t="s">
        <v>102</v>
      </c>
      <c r="M103" s="78">
        <v>0.04</v>
      </c>
      <c r="N103" s="78">
        <v>0.2215</v>
      </c>
      <c r="O103" s="77">
        <v>70000</v>
      </c>
      <c r="P103" s="77">
        <v>66.209999999999994</v>
      </c>
      <c r="Q103" s="77">
        <v>0</v>
      </c>
      <c r="R103" s="77">
        <v>46.347000000000001</v>
      </c>
      <c r="S103" s="78">
        <v>1.2999999999999999E-3</v>
      </c>
      <c r="T103" s="78">
        <f t="shared" si="3"/>
        <v>3.0840463555622615E-3</v>
      </c>
      <c r="U103" s="78">
        <f>R103/'סכום נכסי הקרן'!$C$42</f>
        <v>8.1154023993436635E-5</v>
      </c>
    </row>
    <row r="104" spans="2:21" s="93" customFormat="1">
      <c r="B104" s="90" t="s">
        <v>614</v>
      </c>
      <c r="C104" s="90">
        <v>11757690</v>
      </c>
      <c r="D104" s="90" t="s">
        <v>100</v>
      </c>
      <c r="E104" s="90" t="s">
        <v>123</v>
      </c>
      <c r="F104" s="90" t="s">
        <v>612</v>
      </c>
      <c r="G104" s="90" t="s">
        <v>321</v>
      </c>
      <c r="H104" s="90" t="s">
        <v>221</v>
      </c>
      <c r="I104" s="90" t="s">
        <v>573</v>
      </c>
      <c r="J104" s="90" t="s">
        <v>613</v>
      </c>
      <c r="K104" s="91">
        <v>6.33</v>
      </c>
      <c r="L104" s="90" t="s">
        <v>102</v>
      </c>
      <c r="M104" s="92">
        <v>6.4000000000000003E-3</v>
      </c>
      <c r="N104" s="92">
        <v>4.0899999999999999E-2</v>
      </c>
      <c r="O104" s="91">
        <v>34646.46</v>
      </c>
      <c r="P104" s="83">
        <f t="shared" ref="P104" si="7">R104*1000/O104*100</f>
        <v>87.869103327974173</v>
      </c>
      <c r="Q104" s="91">
        <v>0</v>
      </c>
      <c r="R104" s="91">
        <f>30.57550095-0.131967213114754</f>
        <v>30.443533736885243</v>
      </c>
      <c r="S104" s="92">
        <v>2.0000000000000001E-4</v>
      </c>
      <c r="T104" s="92">
        <f t="shared" si="3"/>
        <v>2.0257895715294987E-3</v>
      </c>
      <c r="U104" s="92">
        <f>R104/'סכום נכסי הקרן'!$C$42</f>
        <v>5.3306908048593926E-5</v>
      </c>
    </row>
    <row r="105" spans="2:21">
      <c r="B105" s="79" t="s">
        <v>242</v>
      </c>
      <c r="C105" s="16"/>
      <c r="D105" s="16"/>
      <c r="E105" s="16"/>
      <c r="F105" s="16"/>
      <c r="K105" s="81">
        <v>1.83</v>
      </c>
      <c r="N105" s="80">
        <v>8.2600000000000007E-2</v>
      </c>
      <c r="O105" s="81">
        <v>5725464.8899999997</v>
      </c>
      <c r="Q105" s="81">
        <v>35.831780000000002</v>
      </c>
      <c r="R105" s="81">
        <v>5438.4356368299668</v>
      </c>
      <c r="T105" s="80">
        <f t="shared" si="3"/>
        <v>0.36188723338566436</v>
      </c>
      <c r="U105" s="80">
        <f>R105/'סכום נכסי הקרן'!$C$42</f>
        <v>9.5227509042237896E-3</v>
      </c>
    </row>
    <row r="106" spans="2:21">
      <c r="B106" t="s">
        <v>615</v>
      </c>
      <c r="C106" t="s">
        <v>616</v>
      </c>
      <c r="D106" t="s">
        <v>100</v>
      </c>
      <c r="E106" t="s">
        <v>123</v>
      </c>
      <c r="F106" t="s">
        <v>333</v>
      </c>
      <c r="G106" t="s">
        <v>316</v>
      </c>
      <c r="H106" t="s">
        <v>340</v>
      </c>
      <c r="I106" t="s">
        <v>150</v>
      </c>
      <c r="J106" t="s">
        <v>238</v>
      </c>
      <c r="K106" s="77">
        <v>0.92</v>
      </c>
      <c r="L106" t="s">
        <v>102</v>
      </c>
      <c r="M106" s="78">
        <v>1.8700000000000001E-2</v>
      </c>
      <c r="N106" s="78">
        <v>5.0799999999999998E-2</v>
      </c>
      <c r="O106" s="77">
        <v>752000.99</v>
      </c>
      <c r="P106" s="77">
        <v>98.21</v>
      </c>
      <c r="Q106" s="77">
        <v>0</v>
      </c>
      <c r="R106" s="77">
        <v>738.54017227899999</v>
      </c>
      <c r="S106" s="78">
        <v>1.4E-3</v>
      </c>
      <c r="T106" s="78">
        <f t="shared" si="3"/>
        <v>4.9144327070864878E-2</v>
      </c>
      <c r="U106" s="78">
        <f>R106/'סכום נכסי הקרן'!$C$42</f>
        <v>1.2931906458076422E-3</v>
      </c>
    </row>
    <row r="107" spans="2:21">
      <c r="B107" t="s">
        <v>617</v>
      </c>
      <c r="C107" t="s">
        <v>618</v>
      </c>
      <c r="D107" t="s">
        <v>100</v>
      </c>
      <c r="E107" t="s">
        <v>123</v>
      </c>
      <c r="F107" t="s">
        <v>315</v>
      </c>
      <c r="G107" t="s">
        <v>316</v>
      </c>
      <c r="H107" t="s">
        <v>206</v>
      </c>
      <c r="I107" t="s">
        <v>207</v>
      </c>
      <c r="J107" t="s">
        <v>619</v>
      </c>
      <c r="K107" s="77">
        <v>1.65</v>
      </c>
      <c r="L107" t="s">
        <v>102</v>
      </c>
      <c r="M107" s="78">
        <v>2.0199999999999999E-2</v>
      </c>
      <c r="N107" s="78">
        <v>4.6800000000000001E-2</v>
      </c>
      <c r="O107" s="77">
        <v>311000</v>
      </c>
      <c r="P107" s="77">
        <v>96.49</v>
      </c>
      <c r="Q107" s="77">
        <v>0</v>
      </c>
      <c r="R107" s="77">
        <v>300.08390000000003</v>
      </c>
      <c r="S107" s="78">
        <v>4.0000000000000002E-4</v>
      </c>
      <c r="T107" s="78">
        <f t="shared" si="3"/>
        <v>1.9968340090144133E-2</v>
      </c>
      <c r="U107" s="78">
        <f>R107/'סכום נכסי הקרן'!$C$42</f>
        <v>5.2544967356342464E-4</v>
      </c>
    </row>
    <row r="108" spans="2:21">
      <c r="B108" t="s">
        <v>620</v>
      </c>
      <c r="C108" t="s">
        <v>621</v>
      </c>
      <c r="D108" t="s">
        <v>100</v>
      </c>
      <c r="E108" t="s">
        <v>123</v>
      </c>
      <c r="F108" t="s">
        <v>369</v>
      </c>
      <c r="G108" t="s">
        <v>321</v>
      </c>
      <c r="H108" t="s">
        <v>206</v>
      </c>
      <c r="I108" t="s">
        <v>207</v>
      </c>
      <c r="J108" t="s">
        <v>483</v>
      </c>
      <c r="K108" s="77">
        <v>0.99</v>
      </c>
      <c r="L108" t="s">
        <v>102</v>
      </c>
      <c r="M108" s="78">
        <v>1.6299999999999999E-2</v>
      </c>
      <c r="N108" s="78">
        <v>5.0900000000000001E-2</v>
      </c>
      <c r="O108" s="77">
        <v>10000</v>
      </c>
      <c r="P108" s="77">
        <v>96.72</v>
      </c>
      <c r="Q108" s="77">
        <v>0</v>
      </c>
      <c r="R108" s="77">
        <v>9.6720000000000006</v>
      </c>
      <c r="S108" s="78">
        <v>0</v>
      </c>
      <c r="T108" s="78">
        <f t="shared" si="3"/>
        <v>6.4359929123779735E-4</v>
      </c>
      <c r="U108" s="78">
        <f>R108/'סכום נכסי הקרן'!$C$42</f>
        <v>1.6935761107828322E-5</v>
      </c>
    </row>
    <row r="109" spans="2:21">
      <c r="B109" t="s">
        <v>622</v>
      </c>
      <c r="C109" t="s">
        <v>623</v>
      </c>
      <c r="D109" t="s">
        <v>100</v>
      </c>
      <c r="E109" t="s">
        <v>123</v>
      </c>
      <c r="F109" t="s">
        <v>379</v>
      </c>
      <c r="G109" t="s">
        <v>380</v>
      </c>
      <c r="H109" t="s">
        <v>381</v>
      </c>
      <c r="I109" t="s">
        <v>150</v>
      </c>
      <c r="J109" t="s">
        <v>423</v>
      </c>
      <c r="K109" s="77">
        <v>0.28000000000000003</v>
      </c>
      <c r="L109" t="s">
        <v>102</v>
      </c>
      <c r="M109" s="78">
        <v>4.8000000000000001E-2</v>
      </c>
      <c r="N109" s="78">
        <v>4.9099999999999998E-2</v>
      </c>
      <c r="O109" s="77">
        <v>64000.08</v>
      </c>
      <c r="P109" s="77">
        <v>101.01</v>
      </c>
      <c r="Q109" s="77">
        <v>0</v>
      </c>
      <c r="R109" s="77">
        <v>64.646480808000007</v>
      </c>
      <c r="S109" s="78">
        <v>1E-4</v>
      </c>
      <c r="T109" s="78">
        <f t="shared" si="3"/>
        <v>4.3017399947318721E-3</v>
      </c>
      <c r="U109" s="78">
        <f>R109/'סכום נכסי הקרן'!$C$42</f>
        <v>1.131965834807792E-4</v>
      </c>
    </row>
    <row r="110" spans="2:21">
      <c r="B110" t="s">
        <v>624</v>
      </c>
      <c r="C110" t="s">
        <v>625</v>
      </c>
      <c r="D110" t="s">
        <v>100</v>
      </c>
      <c r="E110" t="s">
        <v>123</v>
      </c>
      <c r="F110" t="s">
        <v>626</v>
      </c>
      <c r="G110" t="s">
        <v>627</v>
      </c>
      <c r="H110" t="s">
        <v>381</v>
      </c>
      <c r="I110" t="s">
        <v>150</v>
      </c>
      <c r="J110" t="s">
        <v>238</v>
      </c>
      <c r="K110" s="77">
        <v>2.4</v>
      </c>
      <c r="L110" t="s">
        <v>102</v>
      </c>
      <c r="M110" s="78">
        <v>2.6100000000000002E-2</v>
      </c>
      <c r="N110" s="78">
        <v>4.7899999999999998E-2</v>
      </c>
      <c r="O110" s="77">
        <v>1882.35</v>
      </c>
      <c r="P110" s="77">
        <v>95.1</v>
      </c>
      <c r="Q110" s="77">
        <v>0</v>
      </c>
      <c r="R110" s="77">
        <v>1.7901148499999999</v>
      </c>
      <c r="S110" s="78">
        <v>0</v>
      </c>
      <c r="T110" s="78">
        <f t="shared" si="3"/>
        <v>1.1911876020412074E-4</v>
      </c>
      <c r="U110" s="78">
        <f>R110/'סכום נכסי הקרן'!$C$42</f>
        <v>3.134507594621167E-6</v>
      </c>
    </row>
    <row r="111" spans="2:21">
      <c r="B111" t="s">
        <v>628</v>
      </c>
      <c r="C111" t="s">
        <v>629</v>
      </c>
      <c r="D111" t="s">
        <v>100</v>
      </c>
      <c r="E111" t="s">
        <v>123</v>
      </c>
      <c r="F111" t="s">
        <v>630</v>
      </c>
      <c r="G111" t="s">
        <v>631</v>
      </c>
      <c r="H111" t="s">
        <v>392</v>
      </c>
      <c r="I111" t="s">
        <v>207</v>
      </c>
      <c r="J111" t="s">
        <v>632</v>
      </c>
      <c r="K111" s="77">
        <v>0.42</v>
      </c>
      <c r="L111" t="s">
        <v>102</v>
      </c>
      <c r="M111" s="78">
        <v>5.7000000000000002E-2</v>
      </c>
      <c r="N111" s="78">
        <v>4.8599999999999997E-2</v>
      </c>
      <c r="O111" s="77">
        <v>25000.47</v>
      </c>
      <c r="P111" s="77">
        <v>100.82</v>
      </c>
      <c r="Q111" s="77">
        <v>0</v>
      </c>
      <c r="R111" s="77">
        <v>25.205473854000001</v>
      </c>
      <c r="S111" s="78">
        <v>2.0000000000000001E-4</v>
      </c>
      <c r="T111" s="78">
        <f t="shared" si="3"/>
        <v>1.6772358465412772E-3</v>
      </c>
      <c r="U111" s="78">
        <f>R111/'סכום נכסי הקרן'!$C$42</f>
        <v>4.4135016935582795E-5</v>
      </c>
    </row>
    <row r="112" spans="2:21">
      <c r="B112" t="s">
        <v>633</v>
      </c>
      <c r="C112" t="s">
        <v>634</v>
      </c>
      <c r="D112" t="s">
        <v>100</v>
      </c>
      <c r="E112" t="s">
        <v>123</v>
      </c>
      <c r="F112" t="s">
        <v>635</v>
      </c>
      <c r="G112" t="s">
        <v>471</v>
      </c>
      <c r="H112" t="s">
        <v>401</v>
      </c>
      <c r="I112" t="s">
        <v>207</v>
      </c>
      <c r="J112" t="s">
        <v>402</v>
      </c>
      <c r="K112" s="77">
        <v>7.0000000000000007E-2</v>
      </c>
      <c r="L112" t="s">
        <v>102</v>
      </c>
      <c r="M112" s="78">
        <v>1.9099999999999999E-2</v>
      </c>
      <c r="N112" s="78">
        <v>4.8500000000000001E-2</v>
      </c>
      <c r="O112" s="77">
        <v>35000.42</v>
      </c>
      <c r="P112" s="77">
        <v>100.62</v>
      </c>
      <c r="Q112" s="77">
        <v>0</v>
      </c>
      <c r="R112" s="77">
        <v>35.217422603999999</v>
      </c>
      <c r="S112" s="78">
        <v>1E-4</v>
      </c>
      <c r="T112" s="78">
        <f t="shared" si="3"/>
        <v>2.3434561856034309E-3</v>
      </c>
      <c r="U112" s="78">
        <f>R112/'סכום נכסי הקרן'!$C$42</f>
        <v>6.1666031436598132E-5</v>
      </c>
    </row>
    <row r="113" spans="2:21">
      <c r="B113" t="s">
        <v>636</v>
      </c>
      <c r="C113" t="s">
        <v>637</v>
      </c>
      <c r="D113" t="s">
        <v>100</v>
      </c>
      <c r="E113" t="s">
        <v>123</v>
      </c>
      <c r="F113" t="s">
        <v>638</v>
      </c>
      <c r="G113" t="s">
        <v>639</v>
      </c>
      <c r="H113" t="s">
        <v>409</v>
      </c>
      <c r="I113" t="s">
        <v>150</v>
      </c>
      <c r="J113" t="s">
        <v>430</v>
      </c>
      <c r="K113" s="77">
        <v>5.63</v>
      </c>
      <c r="L113" t="s">
        <v>102</v>
      </c>
      <c r="M113" s="78">
        <v>1.95E-2</v>
      </c>
      <c r="N113" s="78">
        <v>5.2299999999999999E-2</v>
      </c>
      <c r="O113" s="77">
        <v>13461.77</v>
      </c>
      <c r="P113" s="77">
        <v>83.16</v>
      </c>
      <c r="Q113" s="77">
        <v>0</v>
      </c>
      <c r="R113" s="77">
        <v>11.194807932</v>
      </c>
      <c r="S113" s="78">
        <v>0</v>
      </c>
      <c r="T113" s="78">
        <f t="shared" si="3"/>
        <v>7.4493077446013967E-4</v>
      </c>
      <c r="U113" s="78">
        <f>R113/'סכום נכסי הקרן'!$C$42</f>
        <v>1.9602211826341356E-5</v>
      </c>
    </row>
    <row r="114" spans="2:21">
      <c r="B114" t="s">
        <v>640</v>
      </c>
      <c r="C114" t="s">
        <v>641</v>
      </c>
      <c r="D114" t="s">
        <v>100</v>
      </c>
      <c r="E114" t="s">
        <v>123</v>
      </c>
      <c r="F114" t="s">
        <v>642</v>
      </c>
      <c r="G114" t="s">
        <v>643</v>
      </c>
      <c r="H114" t="s">
        <v>401</v>
      </c>
      <c r="I114" t="s">
        <v>207</v>
      </c>
      <c r="J114" t="s">
        <v>238</v>
      </c>
      <c r="K114" s="77">
        <v>0.75</v>
      </c>
      <c r="L114" t="s">
        <v>102</v>
      </c>
      <c r="M114" s="78">
        <v>2.4500000000000001E-2</v>
      </c>
      <c r="N114" s="78">
        <v>4.9399999999999999E-2</v>
      </c>
      <c r="O114" s="77">
        <v>57000.33</v>
      </c>
      <c r="P114" s="77">
        <v>98.83</v>
      </c>
      <c r="Q114" s="77">
        <v>0</v>
      </c>
      <c r="R114" s="77">
        <v>56.333426138999997</v>
      </c>
      <c r="S114" s="78">
        <v>1E-4</v>
      </c>
      <c r="T114" s="78">
        <f t="shared" si="3"/>
        <v>3.7485683556717536E-3</v>
      </c>
      <c r="U114" s="78">
        <f>R114/'סכום נכסי הקרן'!$C$42</f>
        <v>9.8640348167451972E-5</v>
      </c>
    </row>
    <row r="115" spans="2:21">
      <c r="B115" t="s">
        <v>644</v>
      </c>
      <c r="C115" t="s">
        <v>645</v>
      </c>
      <c r="D115" t="s">
        <v>100</v>
      </c>
      <c r="E115" t="s">
        <v>123</v>
      </c>
      <c r="F115" t="s">
        <v>646</v>
      </c>
      <c r="G115" t="s">
        <v>647</v>
      </c>
      <c r="H115" t="s">
        <v>401</v>
      </c>
      <c r="I115" t="s">
        <v>207</v>
      </c>
      <c r="J115" t="s">
        <v>344</v>
      </c>
      <c r="K115" s="77">
        <v>0.84</v>
      </c>
      <c r="L115" t="s">
        <v>102</v>
      </c>
      <c r="M115" s="78">
        <v>2.3599999999999999E-2</v>
      </c>
      <c r="N115" s="78">
        <v>5.7099999999999998E-2</v>
      </c>
      <c r="O115" s="77">
        <v>54000.29</v>
      </c>
      <c r="P115" s="77">
        <v>98.3</v>
      </c>
      <c r="Q115" s="77">
        <v>0</v>
      </c>
      <c r="R115" s="77">
        <v>53.082285069999998</v>
      </c>
      <c r="S115" s="78">
        <v>5.0000000000000001E-4</v>
      </c>
      <c r="T115" s="78">
        <f t="shared" si="3"/>
        <v>3.532229223359668E-3</v>
      </c>
      <c r="U115" s="78">
        <f>R115/'סכום נכסי הקרן'!$C$42</f>
        <v>9.2947570202973721E-5</v>
      </c>
    </row>
    <row r="116" spans="2:21">
      <c r="B116" t="s">
        <v>648</v>
      </c>
      <c r="C116" t="s">
        <v>649</v>
      </c>
      <c r="D116" t="s">
        <v>100</v>
      </c>
      <c r="E116" t="s">
        <v>123</v>
      </c>
      <c r="F116" t="s">
        <v>650</v>
      </c>
      <c r="G116" t="s">
        <v>651</v>
      </c>
      <c r="H116" t="s">
        <v>445</v>
      </c>
      <c r="I116" t="s">
        <v>207</v>
      </c>
      <c r="J116" t="s">
        <v>652</v>
      </c>
      <c r="K116" s="77">
        <v>3.51</v>
      </c>
      <c r="L116" t="s">
        <v>102</v>
      </c>
      <c r="M116" s="78">
        <v>2.1000000000000001E-2</v>
      </c>
      <c r="N116" s="78">
        <v>5.2200000000000003E-2</v>
      </c>
      <c r="O116" s="77">
        <v>50000</v>
      </c>
      <c r="P116" s="77">
        <v>89.82</v>
      </c>
      <c r="Q116" s="77">
        <v>0</v>
      </c>
      <c r="R116" s="77">
        <v>44.91</v>
      </c>
      <c r="S116" s="78">
        <v>1E-4</v>
      </c>
      <c r="T116" s="78">
        <f t="shared" si="3"/>
        <v>2.9884247487065212E-3</v>
      </c>
      <c r="U116" s="78">
        <f>R116/'סכום נכסי הקרן'!$C$42</f>
        <v>7.8637823754401347E-5</v>
      </c>
    </row>
    <row r="117" spans="2:21">
      <c r="B117" t="s">
        <v>653</v>
      </c>
      <c r="C117" t="s">
        <v>654</v>
      </c>
      <c r="D117" t="s">
        <v>100</v>
      </c>
      <c r="E117" t="s">
        <v>123</v>
      </c>
      <c r="F117" t="s">
        <v>655</v>
      </c>
      <c r="G117" t="s">
        <v>510</v>
      </c>
      <c r="H117" t="s">
        <v>445</v>
      </c>
      <c r="I117" t="s">
        <v>207</v>
      </c>
      <c r="J117" t="s">
        <v>601</v>
      </c>
      <c r="K117" s="77">
        <v>1.97</v>
      </c>
      <c r="L117" t="s">
        <v>102</v>
      </c>
      <c r="M117" s="78">
        <v>5.45E-2</v>
      </c>
      <c r="N117" s="78">
        <v>0.1351</v>
      </c>
      <c r="O117" s="77">
        <v>92252.43</v>
      </c>
      <c r="P117" s="77">
        <v>87</v>
      </c>
      <c r="Q117" s="77">
        <v>0</v>
      </c>
      <c r="R117" s="77">
        <v>80.259614099999993</v>
      </c>
      <c r="S117" s="78">
        <v>2.9999999999999997E-4</v>
      </c>
      <c r="T117" s="78">
        <f t="shared" si="3"/>
        <v>5.3406772900929612E-3</v>
      </c>
      <c r="U117" s="78">
        <f>R117/'סכום נכסי הקרן'!$C$42</f>
        <v>1.4053532371837153E-4</v>
      </c>
    </row>
    <row r="118" spans="2:21">
      <c r="B118" t="s">
        <v>656</v>
      </c>
      <c r="C118" t="s">
        <v>657</v>
      </c>
      <c r="D118" t="s">
        <v>100</v>
      </c>
      <c r="E118" t="s">
        <v>123</v>
      </c>
      <c r="F118" t="s">
        <v>655</v>
      </c>
      <c r="G118" t="s">
        <v>510</v>
      </c>
      <c r="H118" t="s">
        <v>445</v>
      </c>
      <c r="I118" t="s">
        <v>207</v>
      </c>
      <c r="J118" t="s">
        <v>658</v>
      </c>
      <c r="K118" s="77">
        <v>0.9</v>
      </c>
      <c r="L118" t="s">
        <v>102</v>
      </c>
      <c r="M118" s="78">
        <v>3.15E-2</v>
      </c>
      <c r="N118" s="78">
        <v>9.2499999999999999E-2</v>
      </c>
      <c r="O118" s="77">
        <v>31823.99</v>
      </c>
      <c r="P118" s="77">
        <v>95.23</v>
      </c>
      <c r="Q118" s="77">
        <v>0</v>
      </c>
      <c r="R118" s="77">
        <v>30.305985676999999</v>
      </c>
      <c r="S118" s="78">
        <v>1E-4</v>
      </c>
      <c r="T118" s="78">
        <f t="shared" si="3"/>
        <v>2.0166367764660915E-3</v>
      </c>
      <c r="U118" s="78">
        <f>R118/'סכום נכסי הקרן'!$C$42</f>
        <v>5.3066060128508966E-5</v>
      </c>
    </row>
    <row r="119" spans="2:21">
      <c r="B119" t="s">
        <v>659</v>
      </c>
      <c r="C119" t="s">
        <v>660</v>
      </c>
      <c r="D119" t="s">
        <v>100</v>
      </c>
      <c r="E119" t="s">
        <v>123</v>
      </c>
      <c r="F119" t="s">
        <v>443</v>
      </c>
      <c r="G119" t="s">
        <v>444</v>
      </c>
      <c r="H119" t="s">
        <v>445</v>
      </c>
      <c r="I119" t="s">
        <v>207</v>
      </c>
      <c r="J119" t="s">
        <v>661</v>
      </c>
      <c r="K119" s="77">
        <v>2.67</v>
      </c>
      <c r="L119" t="s">
        <v>102</v>
      </c>
      <c r="M119" s="78">
        <v>2.18E-2</v>
      </c>
      <c r="N119" s="78">
        <v>5.3900000000000003E-2</v>
      </c>
      <c r="O119" s="77">
        <v>90000.81</v>
      </c>
      <c r="P119" s="77">
        <v>92.29</v>
      </c>
      <c r="Q119" s="77">
        <v>0</v>
      </c>
      <c r="R119" s="77">
        <v>83.061747549000003</v>
      </c>
      <c r="S119" s="78">
        <v>2.0000000000000001E-4</v>
      </c>
      <c r="T119" s="78">
        <f t="shared" si="3"/>
        <v>5.5271383221163414E-3</v>
      </c>
      <c r="U119" s="78">
        <f>R119/'סכום נכסי הקרן'!$C$42</f>
        <v>1.4544188520353686E-4</v>
      </c>
    </row>
    <row r="120" spans="2:21">
      <c r="B120" t="s">
        <v>662</v>
      </c>
      <c r="C120" t="s">
        <v>663</v>
      </c>
      <c r="D120" t="s">
        <v>100</v>
      </c>
      <c r="E120" t="s">
        <v>123</v>
      </c>
      <c r="F120" t="s">
        <v>443</v>
      </c>
      <c r="G120" t="s">
        <v>444</v>
      </c>
      <c r="H120" t="s">
        <v>445</v>
      </c>
      <c r="I120" t="s">
        <v>207</v>
      </c>
      <c r="J120" t="s">
        <v>664</v>
      </c>
      <c r="K120" s="77">
        <v>0.11</v>
      </c>
      <c r="L120" t="s">
        <v>102</v>
      </c>
      <c r="M120" s="78">
        <v>3.4000000000000002E-2</v>
      </c>
      <c r="N120" s="78">
        <v>6.6500000000000004E-2</v>
      </c>
      <c r="O120" s="77">
        <v>27834.09</v>
      </c>
      <c r="P120" s="77">
        <v>100.13</v>
      </c>
      <c r="Q120" s="77">
        <v>0</v>
      </c>
      <c r="R120" s="77">
        <v>27.870274317</v>
      </c>
      <c r="S120" s="78">
        <v>8.0000000000000004E-4</v>
      </c>
      <c r="T120" s="78">
        <f t="shared" si="3"/>
        <v>1.8545583950603996E-3</v>
      </c>
      <c r="U120" s="78">
        <f>R120/'סכום נכסי הקרן'!$C$42</f>
        <v>4.8801107097017692E-5</v>
      </c>
    </row>
    <row r="121" spans="2:21">
      <c r="B121" t="s">
        <v>665</v>
      </c>
      <c r="C121" t="s">
        <v>666</v>
      </c>
      <c r="D121" t="s">
        <v>100</v>
      </c>
      <c r="E121" t="s">
        <v>123</v>
      </c>
      <c r="F121" t="s">
        <v>667</v>
      </c>
      <c r="G121" t="s">
        <v>639</v>
      </c>
      <c r="H121" t="s">
        <v>445</v>
      </c>
      <c r="I121" t="s">
        <v>207</v>
      </c>
      <c r="J121" t="s">
        <v>668</v>
      </c>
      <c r="K121" s="77">
        <v>4.3899999999999997</v>
      </c>
      <c r="L121" t="s">
        <v>102</v>
      </c>
      <c r="M121" s="78">
        <v>2.8000000000000001E-2</v>
      </c>
      <c r="N121" s="78">
        <v>3.5900000000000001E-2</v>
      </c>
      <c r="O121" s="77">
        <v>8000</v>
      </c>
      <c r="P121" s="77">
        <v>97.7</v>
      </c>
      <c r="Q121" s="77">
        <v>0</v>
      </c>
      <c r="R121" s="77">
        <v>7.8159999999999998</v>
      </c>
      <c r="S121" s="78">
        <v>1E-4</v>
      </c>
      <c r="T121" s="78">
        <f t="shared" si="3"/>
        <v>5.2009636686462196E-4</v>
      </c>
      <c r="U121" s="78">
        <f>R121/'סכום נכסי הקרן'!$C$42</f>
        <v>1.3685888008559362E-5</v>
      </c>
    </row>
    <row r="122" spans="2:21">
      <c r="B122" t="s">
        <v>669</v>
      </c>
      <c r="C122" t="s">
        <v>670</v>
      </c>
      <c r="D122" t="s">
        <v>100</v>
      </c>
      <c r="E122" t="s">
        <v>123</v>
      </c>
      <c r="F122" t="s">
        <v>671</v>
      </c>
      <c r="G122" t="s">
        <v>672</v>
      </c>
      <c r="H122" t="s">
        <v>445</v>
      </c>
      <c r="I122" t="s">
        <v>207</v>
      </c>
      <c r="J122" t="s">
        <v>673</v>
      </c>
      <c r="K122" s="77">
        <v>1</v>
      </c>
      <c r="L122" t="s">
        <v>102</v>
      </c>
      <c r="M122" s="78">
        <v>2.8000000000000001E-2</v>
      </c>
      <c r="N122" s="78">
        <v>5.0500000000000003E-2</v>
      </c>
      <c r="O122" s="77">
        <v>8500.33</v>
      </c>
      <c r="P122" s="77">
        <v>97.85</v>
      </c>
      <c r="Q122" s="77">
        <v>8.7383500000000005</v>
      </c>
      <c r="R122" s="77">
        <v>17.055922904999999</v>
      </c>
      <c r="S122" s="78">
        <v>2.0000000000000001E-4</v>
      </c>
      <c r="T122" s="78">
        <f t="shared" si="3"/>
        <v>1.1349441576782994E-3</v>
      </c>
      <c r="U122" s="78">
        <f>R122/'סכום נכסי הקרן'!$C$42</f>
        <v>2.9865078142330151E-5</v>
      </c>
    </row>
    <row r="123" spans="2:21">
      <c r="B123" t="s">
        <v>674</v>
      </c>
      <c r="C123" t="s">
        <v>675</v>
      </c>
      <c r="D123" t="s">
        <v>100</v>
      </c>
      <c r="E123" t="s">
        <v>123</v>
      </c>
      <c r="F123" t="s">
        <v>671</v>
      </c>
      <c r="G123" t="s">
        <v>672</v>
      </c>
      <c r="H123" t="s">
        <v>445</v>
      </c>
      <c r="I123" t="s">
        <v>207</v>
      </c>
      <c r="J123" t="s">
        <v>676</v>
      </c>
      <c r="K123" s="77">
        <v>2.1800000000000002</v>
      </c>
      <c r="L123" t="s">
        <v>102</v>
      </c>
      <c r="M123" s="78">
        <v>2.29E-2</v>
      </c>
      <c r="N123" s="78">
        <v>5.0799999999999998E-2</v>
      </c>
      <c r="O123" s="77">
        <v>37814.17</v>
      </c>
      <c r="P123" s="77">
        <v>94.47</v>
      </c>
      <c r="Q123" s="77">
        <v>0</v>
      </c>
      <c r="R123" s="77">
        <v>35.723046398999998</v>
      </c>
      <c r="S123" s="78">
        <v>1E-4</v>
      </c>
      <c r="T123" s="78">
        <f t="shared" si="3"/>
        <v>2.3771016690706521E-3</v>
      </c>
      <c r="U123" s="78">
        <f>R123/'סכום נכסי הקרן'!$C$42</f>
        <v>6.2551383359939067E-5</v>
      </c>
    </row>
    <row r="124" spans="2:21">
      <c r="B124" t="s">
        <v>677</v>
      </c>
      <c r="C124" t="s">
        <v>678</v>
      </c>
      <c r="D124" t="s">
        <v>100</v>
      </c>
      <c r="E124" t="s">
        <v>123</v>
      </c>
      <c r="F124" t="s">
        <v>679</v>
      </c>
      <c r="G124" t="s">
        <v>444</v>
      </c>
      <c r="H124" t="s">
        <v>445</v>
      </c>
      <c r="I124" t="s">
        <v>207</v>
      </c>
      <c r="J124" t="s">
        <v>680</v>
      </c>
      <c r="K124" s="77">
        <v>2.2999999999999998</v>
      </c>
      <c r="L124" t="s">
        <v>102</v>
      </c>
      <c r="M124" s="78">
        <v>2.3E-2</v>
      </c>
      <c r="N124" s="78">
        <v>5.8200000000000002E-2</v>
      </c>
      <c r="O124" s="77">
        <v>10000</v>
      </c>
      <c r="P124" s="77">
        <v>93.13</v>
      </c>
      <c r="Q124" s="77">
        <v>0</v>
      </c>
      <c r="R124" s="77">
        <v>9.3130000000000006</v>
      </c>
      <c r="S124" s="78">
        <v>0</v>
      </c>
      <c r="T124" s="78">
        <f t="shared" si="3"/>
        <v>6.1971052515483942E-4</v>
      </c>
      <c r="U124" s="78">
        <f>R124/'סכום נכסי הקרן'!$C$42</f>
        <v>1.6307148800372741E-5</v>
      </c>
    </row>
    <row r="125" spans="2:21">
      <c r="B125" t="s">
        <v>681</v>
      </c>
      <c r="C125" t="s">
        <v>682</v>
      </c>
      <c r="D125" t="s">
        <v>100</v>
      </c>
      <c r="E125" t="s">
        <v>123</v>
      </c>
      <c r="F125" t="s">
        <v>679</v>
      </c>
      <c r="G125" t="s">
        <v>444</v>
      </c>
      <c r="H125" t="s">
        <v>445</v>
      </c>
      <c r="I125" t="s">
        <v>207</v>
      </c>
      <c r="J125" t="s">
        <v>267</v>
      </c>
      <c r="K125" s="77">
        <v>2.59</v>
      </c>
      <c r="L125" t="s">
        <v>102</v>
      </c>
      <c r="M125" s="78">
        <v>2.1499999999999998E-2</v>
      </c>
      <c r="N125" s="78">
        <v>5.8299999999999998E-2</v>
      </c>
      <c r="O125" s="77">
        <v>133052.64000000001</v>
      </c>
      <c r="P125" s="77">
        <v>91.16</v>
      </c>
      <c r="Q125" s="77">
        <v>3.8850600000000002</v>
      </c>
      <c r="R125" s="77">
        <v>125.175846624</v>
      </c>
      <c r="S125" s="78">
        <v>2.0000000000000001E-4</v>
      </c>
      <c r="T125" s="78">
        <f t="shared" si="3"/>
        <v>8.3295167666767606E-3</v>
      </c>
      <c r="U125" s="78">
        <f>R125/'סכום נכסי הקרן'!$C$42</f>
        <v>2.1918406067971693E-4</v>
      </c>
    </row>
    <row r="126" spans="2:21">
      <c r="B126" t="s">
        <v>683</v>
      </c>
      <c r="C126" t="s">
        <v>684</v>
      </c>
      <c r="D126" t="s">
        <v>100</v>
      </c>
      <c r="E126" t="s">
        <v>123</v>
      </c>
      <c r="F126" t="s">
        <v>679</v>
      </c>
      <c r="G126" t="s">
        <v>444</v>
      </c>
      <c r="H126" t="s">
        <v>445</v>
      </c>
      <c r="I126" t="s">
        <v>207</v>
      </c>
      <c r="J126" t="s">
        <v>680</v>
      </c>
      <c r="K126" s="77">
        <v>1.6</v>
      </c>
      <c r="L126" t="s">
        <v>102</v>
      </c>
      <c r="M126" s="78">
        <v>2.75E-2</v>
      </c>
      <c r="N126" s="78">
        <v>5.5800000000000002E-2</v>
      </c>
      <c r="O126" s="77">
        <v>17508.23</v>
      </c>
      <c r="P126" s="77">
        <v>96.59</v>
      </c>
      <c r="Q126" s="77">
        <v>0</v>
      </c>
      <c r="R126" s="77">
        <v>16.911199357000001</v>
      </c>
      <c r="S126" s="78">
        <v>1E-4</v>
      </c>
      <c r="T126" s="78">
        <f t="shared" si="3"/>
        <v>1.1253138875254648E-3</v>
      </c>
      <c r="U126" s="78">
        <f>R126/'סכום נכסי הקרן'!$C$42</f>
        <v>2.9611665876448708E-5</v>
      </c>
    </row>
    <row r="127" spans="2:21">
      <c r="B127" t="s">
        <v>685</v>
      </c>
      <c r="C127" t="s">
        <v>686</v>
      </c>
      <c r="D127" t="s">
        <v>100</v>
      </c>
      <c r="E127" t="s">
        <v>123</v>
      </c>
      <c r="F127" t="s">
        <v>679</v>
      </c>
      <c r="G127" t="s">
        <v>444</v>
      </c>
      <c r="H127" t="s">
        <v>445</v>
      </c>
      <c r="I127" t="s">
        <v>207</v>
      </c>
      <c r="J127" t="s">
        <v>687</v>
      </c>
      <c r="K127" s="77">
        <v>0.54</v>
      </c>
      <c r="L127" t="s">
        <v>102</v>
      </c>
      <c r="M127" s="78">
        <v>2.4E-2</v>
      </c>
      <c r="N127" s="78">
        <v>5.9499999999999997E-2</v>
      </c>
      <c r="O127" s="77">
        <v>40000.85</v>
      </c>
      <c r="P127" s="77">
        <v>98.35</v>
      </c>
      <c r="Q127" s="77">
        <v>0</v>
      </c>
      <c r="R127" s="77">
        <v>39.340835974999997</v>
      </c>
      <c r="S127" s="78">
        <v>4.0000000000000002E-4</v>
      </c>
      <c r="T127" s="78">
        <f t="shared" si="3"/>
        <v>2.6178385184256036E-3</v>
      </c>
      <c r="U127" s="78">
        <f>R127/'סכום נכסי הקרן'!$C$42</f>
        <v>6.8886166238095342E-5</v>
      </c>
    </row>
    <row r="128" spans="2:21">
      <c r="B128" t="s">
        <v>688</v>
      </c>
      <c r="C128" t="s">
        <v>689</v>
      </c>
      <c r="D128" t="s">
        <v>100</v>
      </c>
      <c r="E128" t="s">
        <v>123</v>
      </c>
      <c r="F128" t="s">
        <v>690</v>
      </c>
      <c r="G128" t="s">
        <v>496</v>
      </c>
      <c r="H128" t="s">
        <v>322</v>
      </c>
      <c r="I128" t="s">
        <v>207</v>
      </c>
      <c r="J128" t="s">
        <v>691</v>
      </c>
      <c r="K128" s="77">
        <v>1.56</v>
      </c>
      <c r="L128" t="s">
        <v>102</v>
      </c>
      <c r="M128" s="78">
        <v>4.7500000000000001E-2</v>
      </c>
      <c r="N128" s="78">
        <v>6.9400000000000003E-2</v>
      </c>
      <c r="O128" s="77">
        <v>146516.69</v>
      </c>
      <c r="P128" s="77">
        <v>98.16</v>
      </c>
      <c r="Q128" s="77">
        <v>0</v>
      </c>
      <c r="R128" s="77">
        <v>143.820782904</v>
      </c>
      <c r="S128" s="78">
        <v>2.9999999999999997E-4</v>
      </c>
      <c r="T128" s="78">
        <f t="shared" si="3"/>
        <v>9.5701978848510665E-3</v>
      </c>
      <c r="U128" s="78">
        <f>R128/'סכום נכסי הקרן'!$C$42</f>
        <v>2.5183151588120174E-4</v>
      </c>
    </row>
    <row r="129" spans="2:21">
      <c r="B129" t="s">
        <v>692</v>
      </c>
      <c r="C129" t="s">
        <v>693</v>
      </c>
      <c r="D129" t="s">
        <v>100</v>
      </c>
      <c r="E129" t="s">
        <v>123</v>
      </c>
      <c r="F129" t="s">
        <v>655</v>
      </c>
      <c r="G129" t="s">
        <v>510</v>
      </c>
      <c r="H129" t="s">
        <v>322</v>
      </c>
      <c r="I129" t="s">
        <v>207</v>
      </c>
      <c r="J129" t="s">
        <v>694</v>
      </c>
      <c r="K129" s="77">
        <v>1.82</v>
      </c>
      <c r="L129" t="s">
        <v>102</v>
      </c>
      <c r="M129" s="78">
        <v>4.3499999999999997E-2</v>
      </c>
      <c r="N129" s="78">
        <v>0.36530000000000001</v>
      </c>
      <c r="O129" s="77">
        <v>82000.259999999995</v>
      </c>
      <c r="P129" s="77">
        <v>58.41</v>
      </c>
      <c r="Q129" s="77">
        <v>0</v>
      </c>
      <c r="R129" s="77">
        <v>47.896351866000003</v>
      </c>
      <c r="S129" s="78">
        <v>1E-4</v>
      </c>
      <c r="T129" s="78">
        <f t="shared" si="3"/>
        <v>3.1871441391474104E-3</v>
      </c>
      <c r="U129" s="78">
        <f>R129/'סכום נכסי הקרן'!$C$42</f>
        <v>8.3866953384932103E-5</v>
      </c>
    </row>
    <row r="130" spans="2:21">
      <c r="B130" t="s">
        <v>695</v>
      </c>
      <c r="C130" t="s">
        <v>696</v>
      </c>
      <c r="D130" t="s">
        <v>100</v>
      </c>
      <c r="E130" t="s">
        <v>123</v>
      </c>
      <c r="F130" t="s">
        <v>697</v>
      </c>
      <c r="G130" t="s">
        <v>559</v>
      </c>
      <c r="H130" t="s">
        <v>476</v>
      </c>
      <c r="I130" t="s">
        <v>150</v>
      </c>
      <c r="J130" t="s">
        <v>330</v>
      </c>
      <c r="K130" s="77">
        <v>1.31</v>
      </c>
      <c r="L130" t="s">
        <v>102</v>
      </c>
      <c r="M130" s="78">
        <v>3.0499999999999999E-2</v>
      </c>
      <c r="N130" s="78">
        <v>5.7000000000000002E-2</v>
      </c>
      <c r="O130" s="77">
        <v>1800</v>
      </c>
      <c r="P130" s="77">
        <v>96.75</v>
      </c>
      <c r="Q130" s="77">
        <v>0</v>
      </c>
      <c r="R130" s="77">
        <v>1.7415</v>
      </c>
      <c r="S130" s="78">
        <v>0</v>
      </c>
      <c r="T130" s="78">
        <f t="shared" si="3"/>
        <v>1.1588380538571382E-4</v>
      </c>
      <c r="U130" s="78">
        <f>R130/'סכום נכסי הקרן'!$C$42</f>
        <v>3.0493825443841004E-6</v>
      </c>
    </row>
    <row r="131" spans="2:21">
      <c r="B131" t="s">
        <v>698</v>
      </c>
      <c r="C131" t="s">
        <v>699</v>
      </c>
      <c r="D131" t="s">
        <v>100</v>
      </c>
      <c r="E131" t="s">
        <v>123</v>
      </c>
      <c r="F131" t="s">
        <v>700</v>
      </c>
      <c r="G131" t="s">
        <v>627</v>
      </c>
      <c r="H131" t="s">
        <v>476</v>
      </c>
      <c r="I131" t="s">
        <v>150</v>
      </c>
      <c r="J131" t="s">
        <v>701</v>
      </c>
      <c r="K131" s="77">
        <v>0.99</v>
      </c>
      <c r="L131" t="s">
        <v>102</v>
      </c>
      <c r="M131" s="78">
        <v>3.2000000000000001E-2</v>
      </c>
      <c r="N131" s="78">
        <v>4.8899999999999999E-2</v>
      </c>
      <c r="O131" s="77">
        <v>5000.67</v>
      </c>
      <c r="P131" s="77">
        <v>98.41</v>
      </c>
      <c r="Q131" s="77">
        <v>0</v>
      </c>
      <c r="R131" s="77">
        <v>4.9211593469999997</v>
      </c>
      <c r="S131" s="78">
        <v>1E-4</v>
      </c>
      <c r="T131" s="78">
        <f t="shared" si="3"/>
        <v>3.2746636350263245E-4</v>
      </c>
      <c r="U131" s="78">
        <f>R131/'סכום נכסי הקרן'!$C$42</f>
        <v>8.6169953550815142E-6</v>
      </c>
    </row>
    <row r="132" spans="2:21">
      <c r="B132" t="s">
        <v>702</v>
      </c>
      <c r="C132" t="s">
        <v>703</v>
      </c>
      <c r="D132" t="s">
        <v>100</v>
      </c>
      <c r="E132" t="s">
        <v>123</v>
      </c>
      <c r="F132" t="s">
        <v>704</v>
      </c>
      <c r="G132" t="s">
        <v>361</v>
      </c>
      <c r="H132" t="s">
        <v>322</v>
      </c>
      <c r="I132" t="s">
        <v>207</v>
      </c>
      <c r="J132" t="s">
        <v>705</v>
      </c>
      <c r="K132" s="77">
        <v>0.99</v>
      </c>
      <c r="L132" t="s">
        <v>102</v>
      </c>
      <c r="M132" s="78">
        <v>2.9499999999999998E-2</v>
      </c>
      <c r="N132" s="78">
        <v>4.6600000000000003E-2</v>
      </c>
      <c r="O132" s="77">
        <v>5500.21</v>
      </c>
      <c r="P132" s="77">
        <v>98.38</v>
      </c>
      <c r="Q132" s="77">
        <v>0</v>
      </c>
      <c r="R132" s="77">
        <v>5.4111065979999999</v>
      </c>
      <c r="S132" s="78">
        <v>1E-4</v>
      </c>
      <c r="T132" s="78">
        <f t="shared" si="3"/>
        <v>3.6006869016593965E-4</v>
      </c>
      <c r="U132" s="78">
        <f>R132/'סכום נכסי הקרן'!$C$42</f>
        <v>9.474897505450953E-6</v>
      </c>
    </row>
    <row r="133" spans="2:21">
      <c r="B133" t="s">
        <v>706</v>
      </c>
      <c r="C133" t="s">
        <v>707</v>
      </c>
      <c r="D133" t="s">
        <v>100</v>
      </c>
      <c r="E133" t="s">
        <v>123</v>
      </c>
      <c r="F133" t="s">
        <v>708</v>
      </c>
      <c r="G133" t="s">
        <v>510</v>
      </c>
      <c r="H133" t="s">
        <v>322</v>
      </c>
      <c r="I133" t="s">
        <v>207</v>
      </c>
      <c r="J133" t="s">
        <v>512</v>
      </c>
      <c r="K133" s="77">
        <v>1.4</v>
      </c>
      <c r="L133" t="s">
        <v>102</v>
      </c>
      <c r="M133" s="78">
        <v>3.9E-2</v>
      </c>
      <c r="N133" s="78">
        <v>6.6000000000000003E-2</v>
      </c>
      <c r="O133" s="77">
        <v>223349.91</v>
      </c>
      <c r="P133" s="77">
        <v>96.89</v>
      </c>
      <c r="Q133" s="77">
        <v>0</v>
      </c>
      <c r="R133" s="77">
        <v>216.403727799</v>
      </c>
      <c r="S133" s="78">
        <v>5.9999999999999995E-4</v>
      </c>
      <c r="T133" s="78">
        <f t="shared" si="3"/>
        <v>1.4400050230836809E-2</v>
      </c>
      <c r="U133" s="78">
        <f>R133/'סכום נכסי הקרן'!$C$42</f>
        <v>3.789249210967091E-4</v>
      </c>
    </row>
    <row r="134" spans="2:21">
      <c r="B134" t="s">
        <v>709</v>
      </c>
      <c r="C134" t="s">
        <v>710</v>
      </c>
      <c r="D134" t="s">
        <v>100</v>
      </c>
      <c r="E134" t="s">
        <v>123</v>
      </c>
      <c r="F134" t="s">
        <v>711</v>
      </c>
      <c r="G134" t="s">
        <v>132</v>
      </c>
      <c r="H134" t="s">
        <v>322</v>
      </c>
      <c r="I134" t="s">
        <v>207</v>
      </c>
      <c r="J134" t="s">
        <v>440</v>
      </c>
      <c r="K134" s="77">
        <v>0.98</v>
      </c>
      <c r="L134" t="s">
        <v>102</v>
      </c>
      <c r="M134" s="78">
        <v>2.1600000000000001E-2</v>
      </c>
      <c r="N134" s="78">
        <v>5.33E-2</v>
      </c>
      <c r="O134" s="77">
        <v>7000</v>
      </c>
      <c r="P134" s="77">
        <v>97.08</v>
      </c>
      <c r="Q134" s="77">
        <v>0</v>
      </c>
      <c r="R134" s="77">
        <v>6.7956000000000003</v>
      </c>
      <c r="S134" s="78">
        <v>1E-4</v>
      </c>
      <c r="T134" s="78">
        <f t="shared" si="3"/>
        <v>4.5219637546893874E-4</v>
      </c>
      <c r="U134" s="78">
        <f>R134/'סכום נכסי הקרן'!$C$42</f>
        <v>1.1899158207646623E-5</v>
      </c>
    </row>
    <row r="135" spans="2:21">
      <c r="B135" t="s">
        <v>712</v>
      </c>
      <c r="C135" t="s">
        <v>713</v>
      </c>
      <c r="D135" t="s">
        <v>100</v>
      </c>
      <c r="E135" t="s">
        <v>123</v>
      </c>
      <c r="F135" t="s">
        <v>714</v>
      </c>
      <c r="G135" t="s">
        <v>510</v>
      </c>
      <c r="H135" t="s">
        <v>476</v>
      </c>
      <c r="I135" t="s">
        <v>150</v>
      </c>
      <c r="J135" t="s">
        <v>483</v>
      </c>
      <c r="K135" s="77">
        <v>2.23</v>
      </c>
      <c r="L135" t="s">
        <v>102</v>
      </c>
      <c r="M135" s="78">
        <v>2.8500000000000001E-2</v>
      </c>
      <c r="N135" s="78">
        <v>5.5100000000000003E-2</v>
      </c>
      <c r="O135" s="77">
        <v>1833.33</v>
      </c>
      <c r="P135" s="77">
        <v>94.47</v>
      </c>
      <c r="Q135" s="77">
        <v>0</v>
      </c>
      <c r="R135" s="77">
        <v>1.731946851</v>
      </c>
      <c r="S135" s="78">
        <v>0</v>
      </c>
      <c r="T135" s="78">
        <f t="shared" si="3"/>
        <v>1.15248114739985E-4</v>
      </c>
      <c r="U135" s="78">
        <f>R135/'סכום נכסי הקרן'!$C$42</f>
        <v>3.0326548924722425E-6</v>
      </c>
    </row>
    <row r="136" spans="2:21">
      <c r="B136" t="s">
        <v>715</v>
      </c>
      <c r="C136" t="s">
        <v>716</v>
      </c>
      <c r="D136" t="s">
        <v>100</v>
      </c>
      <c r="E136" t="s">
        <v>123</v>
      </c>
      <c r="F136" t="s">
        <v>717</v>
      </c>
      <c r="G136" t="s">
        <v>576</v>
      </c>
      <c r="H136" t="s">
        <v>511</v>
      </c>
      <c r="I136" t="s">
        <v>150</v>
      </c>
      <c r="J136" t="s">
        <v>718</v>
      </c>
      <c r="K136" s="77">
        <v>5.0599999999999996</v>
      </c>
      <c r="L136" t="s">
        <v>102</v>
      </c>
      <c r="M136" s="78">
        <v>7.4999999999999997E-3</v>
      </c>
      <c r="N136" s="78">
        <v>4.5199999999999997E-2</v>
      </c>
      <c r="O136" s="77">
        <v>118000</v>
      </c>
      <c r="P136" s="77">
        <v>83.2</v>
      </c>
      <c r="Q136" s="77">
        <v>0</v>
      </c>
      <c r="R136" s="77">
        <v>98.176000000000002</v>
      </c>
      <c r="S136" s="78">
        <v>2.0000000000000001E-4</v>
      </c>
      <c r="T136" s="78">
        <f t="shared" si="3"/>
        <v>6.5328788271879646E-3</v>
      </c>
      <c r="U136" s="78">
        <f>R136/'סכום נכסי הקרן'!$C$42</f>
        <v>1.719070804923649E-4</v>
      </c>
    </row>
    <row r="137" spans="2:21">
      <c r="B137" t="s">
        <v>719</v>
      </c>
      <c r="C137" t="s">
        <v>720</v>
      </c>
      <c r="D137" t="s">
        <v>100</v>
      </c>
      <c r="E137" t="s">
        <v>123</v>
      </c>
      <c r="F137" t="s">
        <v>515</v>
      </c>
      <c r="G137" t="s">
        <v>510</v>
      </c>
      <c r="H137" t="s">
        <v>511</v>
      </c>
      <c r="I137" t="s">
        <v>150</v>
      </c>
      <c r="J137" t="s">
        <v>537</v>
      </c>
      <c r="K137" s="77">
        <v>3.56</v>
      </c>
      <c r="L137" t="s">
        <v>102</v>
      </c>
      <c r="M137" s="78">
        <v>2.3E-2</v>
      </c>
      <c r="N137" s="78">
        <v>5.5199999999999999E-2</v>
      </c>
      <c r="O137" s="77">
        <v>18051.849999999999</v>
      </c>
      <c r="P137" s="77">
        <v>90.11</v>
      </c>
      <c r="Q137" s="77">
        <v>0</v>
      </c>
      <c r="R137" s="77">
        <v>16.266522035000001</v>
      </c>
      <c r="S137" s="78">
        <v>0</v>
      </c>
      <c r="T137" s="78">
        <f t="shared" si="3"/>
        <v>1.0824154314133594E-3</v>
      </c>
      <c r="U137" s="78">
        <f>R137/'סכום נכסי הקרן'!$C$42</f>
        <v>2.8482829946235051E-5</v>
      </c>
    </row>
    <row r="138" spans="2:21">
      <c r="B138" t="s">
        <v>721</v>
      </c>
      <c r="C138" t="s">
        <v>722</v>
      </c>
      <c r="D138" t="s">
        <v>100</v>
      </c>
      <c r="E138" t="s">
        <v>123</v>
      </c>
      <c r="F138" t="s">
        <v>515</v>
      </c>
      <c r="G138" t="s">
        <v>510</v>
      </c>
      <c r="H138" t="s">
        <v>511</v>
      </c>
      <c r="I138" t="s">
        <v>150</v>
      </c>
      <c r="J138" t="s">
        <v>723</v>
      </c>
      <c r="K138" s="77">
        <v>0.38</v>
      </c>
      <c r="L138" t="s">
        <v>102</v>
      </c>
      <c r="M138" s="78">
        <v>4.2000000000000003E-2</v>
      </c>
      <c r="N138" s="78">
        <v>6.6900000000000001E-2</v>
      </c>
      <c r="O138" s="77">
        <v>95370.63</v>
      </c>
      <c r="P138" s="77">
        <v>99.63</v>
      </c>
      <c r="Q138" s="77">
        <v>0</v>
      </c>
      <c r="R138" s="77">
        <v>95.017758669000003</v>
      </c>
      <c r="S138" s="78">
        <v>2.9999999999999997E-4</v>
      </c>
      <c r="T138" s="78">
        <f t="shared" si="3"/>
        <v>6.3227214779127865E-3</v>
      </c>
      <c r="U138" s="78">
        <f>R138/'סכום נכסי הקרן'!$C$42</f>
        <v>1.6637697082500698E-4</v>
      </c>
    </row>
    <row r="139" spans="2:21">
      <c r="B139" t="s">
        <v>724</v>
      </c>
      <c r="C139" t="s">
        <v>725</v>
      </c>
      <c r="D139" t="s">
        <v>100</v>
      </c>
      <c r="E139" t="s">
        <v>123</v>
      </c>
      <c r="F139" t="s">
        <v>726</v>
      </c>
      <c r="G139" t="s">
        <v>361</v>
      </c>
      <c r="H139" t="s">
        <v>511</v>
      </c>
      <c r="I139" t="s">
        <v>150</v>
      </c>
      <c r="J139" t="s">
        <v>727</v>
      </c>
      <c r="K139" s="77">
        <v>0.5</v>
      </c>
      <c r="L139" t="s">
        <v>102</v>
      </c>
      <c r="M139" s="78">
        <v>2.75E-2</v>
      </c>
      <c r="N139" s="78">
        <v>4.7699999999999999E-2</v>
      </c>
      <c r="O139" s="77">
        <v>3333.55</v>
      </c>
      <c r="P139" s="77">
        <v>99.02</v>
      </c>
      <c r="Q139" s="77">
        <v>0</v>
      </c>
      <c r="R139" s="77">
        <v>3.30088121</v>
      </c>
      <c r="S139" s="78">
        <v>5.0000000000000001E-4</v>
      </c>
      <c r="T139" s="78">
        <f t="shared" si="3"/>
        <v>2.1964896683376373E-4</v>
      </c>
      <c r="U139" s="78">
        <f>R139/'סכום נכסי הקרן'!$C$42</f>
        <v>5.7798734096235822E-6</v>
      </c>
    </row>
    <row r="140" spans="2:21">
      <c r="B140" t="s">
        <v>728</v>
      </c>
      <c r="C140" t="s">
        <v>729</v>
      </c>
      <c r="D140" t="s">
        <v>100</v>
      </c>
      <c r="E140" t="s">
        <v>123</v>
      </c>
      <c r="F140" t="s">
        <v>730</v>
      </c>
      <c r="G140" t="s">
        <v>510</v>
      </c>
      <c r="H140" t="s">
        <v>523</v>
      </c>
      <c r="I140" t="s">
        <v>207</v>
      </c>
      <c r="J140" t="s">
        <v>731</v>
      </c>
      <c r="K140" s="77">
        <v>3.04</v>
      </c>
      <c r="L140" t="s">
        <v>102</v>
      </c>
      <c r="M140" s="78">
        <v>6.8000000000000005E-2</v>
      </c>
      <c r="N140" s="78">
        <v>7.0900000000000005E-2</v>
      </c>
      <c r="O140" s="77">
        <v>44000</v>
      </c>
      <c r="P140" s="77">
        <v>99.49</v>
      </c>
      <c r="Q140" s="77">
        <v>0</v>
      </c>
      <c r="R140" s="77">
        <v>43.775599999999997</v>
      </c>
      <c r="S140" s="78">
        <v>1E-4</v>
      </c>
      <c r="T140" s="78">
        <f t="shared" ref="T140:T203" si="8">R140/$R$11</f>
        <v>2.9129389095853306E-3</v>
      </c>
      <c r="U140" s="78">
        <f>R140/'סכום נכסי הקרן'!$C$42</f>
        <v>7.6651478903210228E-5</v>
      </c>
    </row>
    <row r="141" spans="2:21">
      <c r="B141" t="s">
        <v>732</v>
      </c>
      <c r="C141" t="s">
        <v>733</v>
      </c>
      <c r="D141" t="s">
        <v>100</v>
      </c>
      <c r="E141" t="s">
        <v>123</v>
      </c>
      <c r="F141" t="s">
        <v>734</v>
      </c>
      <c r="G141" t="s">
        <v>651</v>
      </c>
      <c r="H141" t="s">
        <v>511</v>
      </c>
      <c r="I141" t="s">
        <v>150</v>
      </c>
      <c r="J141" t="s">
        <v>402</v>
      </c>
      <c r="K141" s="77">
        <v>0.17</v>
      </c>
      <c r="L141" t="s">
        <v>102</v>
      </c>
      <c r="M141" s="78">
        <v>3.5000000000000003E-2</v>
      </c>
      <c r="N141" s="78">
        <v>6.0499999999999998E-2</v>
      </c>
      <c r="O141" s="77">
        <v>22000</v>
      </c>
      <c r="P141" s="77">
        <v>100.74</v>
      </c>
      <c r="Q141" s="77">
        <v>0</v>
      </c>
      <c r="R141" s="77">
        <v>22.162800000000001</v>
      </c>
      <c r="S141" s="78">
        <v>1.5E-3</v>
      </c>
      <c r="T141" s="78">
        <f t="shared" si="8"/>
        <v>1.4747686488673548E-3</v>
      </c>
      <c r="U141" s="78">
        <f>R141/'סכום נכסי הקרן'!$C$42</f>
        <v>3.8807266985171374E-5</v>
      </c>
    </row>
    <row r="142" spans="2:21">
      <c r="B142" t="s">
        <v>735</v>
      </c>
      <c r="C142" t="s">
        <v>736</v>
      </c>
      <c r="D142" t="s">
        <v>100</v>
      </c>
      <c r="E142" t="s">
        <v>123</v>
      </c>
      <c r="F142" t="s">
        <v>737</v>
      </c>
      <c r="G142" t="s">
        <v>132</v>
      </c>
      <c r="H142" t="s">
        <v>523</v>
      </c>
      <c r="I142" t="s">
        <v>207</v>
      </c>
      <c r="J142" t="s">
        <v>397</v>
      </c>
      <c r="K142" s="77">
        <v>2.5299999999999998</v>
      </c>
      <c r="L142" t="s">
        <v>102</v>
      </c>
      <c r="M142" s="78">
        <v>2.5000000000000001E-2</v>
      </c>
      <c r="N142" s="78">
        <v>5.5800000000000002E-2</v>
      </c>
      <c r="O142" s="77">
        <v>23000</v>
      </c>
      <c r="P142" s="77">
        <v>93.8</v>
      </c>
      <c r="Q142" s="77">
        <v>0</v>
      </c>
      <c r="R142" s="77">
        <v>21.574000000000002</v>
      </c>
      <c r="S142" s="78">
        <v>0</v>
      </c>
      <c r="T142" s="78">
        <f t="shared" si="8"/>
        <v>1.4355884107903475E-3</v>
      </c>
      <c r="U142" s="78">
        <f>R142/'סכום נכסי הקרן'!$C$42</f>
        <v>3.7776272760575701E-5</v>
      </c>
    </row>
    <row r="143" spans="2:21">
      <c r="B143" t="s">
        <v>738</v>
      </c>
      <c r="C143" t="s">
        <v>739</v>
      </c>
      <c r="D143" t="s">
        <v>100</v>
      </c>
      <c r="E143" t="s">
        <v>123</v>
      </c>
      <c r="F143" t="s">
        <v>740</v>
      </c>
      <c r="G143" t="s">
        <v>496</v>
      </c>
      <c r="H143" t="s">
        <v>523</v>
      </c>
      <c r="I143" t="s">
        <v>207</v>
      </c>
      <c r="J143" t="s">
        <v>741</v>
      </c>
      <c r="K143" s="77">
        <v>0.51</v>
      </c>
      <c r="L143" t="s">
        <v>102</v>
      </c>
      <c r="M143" s="78">
        <v>0.02</v>
      </c>
      <c r="N143" s="78">
        <v>7.6200000000000004E-2</v>
      </c>
      <c r="O143" s="77">
        <v>8400</v>
      </c>
      <c r="P143" s="77">
        <v>97.3</v>
      </c>
      <c r="Q143" s="77">
        <v>2.8559999999999999</v>
      </c>
      <c r="R143" s="77">
        <v>11.029199999999999</v>
      </c>
      <c r="S143" s="78">
        <v>0</v>
      </c>
      <c r="T143" s="78">
        <f t="shared" si="8"/>
        <v>7.3391080468568175E-4</v>
      </c>
      <c r="U143" s="78">
        <f>R143/'סכום נכסי הקרן'!$C$42</f>
        <v>1.9312230811668746E-5</v>
      </c>
    </row>
    <row r="144" spans="2:21">
      <c r="B144" t="s">
        <v>742</v>
      </c>
      <c r="C144" t="s">
        <v>743</v>
      </c>
      <c r="D144" t="s">
        <v>100</v>
      </c>
      <c r="E144" t="s">
        <v>123</v>
      </c>
      <c r="F144" t="s">
        <v>744</v>
      </c>
      <c r="G144" t="s">
        <v>559</v>
      </c>
      <c r="H144" t="s">
        <v>526</v>
      </c>
      <c r="I144" t="s">
        <v>150</v>
      </c>
      <c r="J144" t="s">
        <v>537</v>
      </c>
      <c r="K144" s="77">
        <v>0.08</v>
      </c>
      <c r="L144" t="s">
        <v>102</v>
      </c>
      <c r="M144" s="78">
        <v>5.6500000000000002E-2</v>
      </c>
      <c r="N144" s="78">
        <v>8.77E-2</v>
      </c>
      <c r="O144" s="77">
        <v>33500</v>
      </c>
      <c r="P144" s="77">
        <v>102.07</v>
      </c>
      <c r="Q144" s="77">
        <v>0</v>
      </c>
      <c r="R144" s="77">
        <v>34.193449999999999</v>
      </c>
      <c r="S144" s="78">
        <v>1.1000000000000001E-3</v>
      </c>
      <c r="T144" s="78">
        <f t="shared" si="8"/>
        <v>2.2753184641206639E-3</v>
      </c>
      <c r="U144" s="78">
        <f>R144/'סכום נכסי הקרן'!$C$42</f>
        <v>5.9873045973167108E-5</v>
      </c>
    </row>
    <row r="145" spans="2:21">
      <c r="B145" t="s">
        <v>745</v>
      </c>
      <c r="C145" t="s">
        <v>746</v>
      </c>
      <c r="D145" t="s">
        <v>100</v>
      </c>
      <c r="E145" t="s">
        <v>123</v>
      </c>
      <c r="F145" t="s">
        <v>747</v>
      </c>
      <c r="G145" t="s">
        <v>361</v>
      </c>
      <c r="H145" t="s">
        <v>531</v>
      </c>
      <c r="I145" t="s">
        <v>207</v>
      </c>
      <c r="J145" t="s">
        <v>748</v>
      </c>
      <c r="K145" s="77">
        <v>1.99</v>
      </c>
      <c r="L145" t="s">
        <v>102</v>
      </c>
      <c r="M145" s="78">
        <v>3.2500000000000001E-2</v>
      </c>
      <c r="N145" s="78">
        <v>5.4100000000000002E-2</v>
      </c>
      <c r="O145" s="77">
        <v>42000.36</v>
      </c>
      <c r="P145" s="77">
        <v>95.99</v>
      </c>
      <c r="Q145" s="77">
        <v>0</v>
      </c>
      <c r="R145" s="77">
        <v>40.316145564000003</v>
      </c>
      <c r="S145" s="78">
        <v>5.0000000000000001E-4</v>
      </c>
      <c r="T145" s="78">
        <f t="shared" si="8"/>
        <v>2.6827380800692998E-3</v>
      </c>
      <c r="U145" s="78">
        <f>R145/'סכום נכסי הקרן'!$C$42</f>
        <v>7.0593942313930573E-5</v>
      </c>
    </row>
    <row r="146" spans="2:21">
      <c r="B146" t="s">
        <v>749</v>
      </c>
      <c r="C146" t="s">
        <v>750</v>
      </c>
      <c r="D146" t="s">
        <v>100</v>
      </c>
      <c r="E146" t="s">
        <v>123</v>
      </c>
      <c r="F146" t="s">
        <v>751</v>
      </c>
      <c r="G146" t="s">
        <v>496</v>
      </c>
      <c r="H146" t="s">
        <v>526</v>
      </c>
      <c r="I146" t="s">
        <v>150</v>
      </c>
      <c r="J146" t="s">
        <v>752</v>
      </c>
      <c r="K146" s="77">
        <v>0.52</v>
      </c>
      <c r="L146" t="s">
        <v>102</v>
      </c>
      <c r="M146" s="78">
        <v>3.61E-2</v>
      </c>
      <c r="N146" s="78">
        <v>9.2299999999999993E-2</v>
      </c>
      <c r="O146" s="77">
        <v>16250</v>
      </c>
      <c r="P146" s="77">
        <v>97.27</v>
      </c>
      <c r="Q146" s="77">
        <v>16.83663</v>
      </c>
      <c r="R146" s="77">
        <v>32.643005000000002</v>
      </c>
      <c r="S146" s="78">
        <v>4.0000000000000002E-4</v>
      </c>
      <c r="T146" s="78">
        <f t="shared" si="8"/>
        <v>2.1721479406401857E-3</v>
      </c>
      <c r="U146" s="78">
        <f>R146/'סכום נכסי הקרן'!$C$42</f>
        <v>5.7158202493966653E-5</v>
      </c>
    </row>
    <row r="147" spans="2:21">
      <c r="B147" t="s">
        <v>753</v>
      </c>
      <c r="C147" t="s">
        <v>754</v>
      </c>
      <c r="D147" t="s">
        <v>100</v>
      </c>
      <c r="E147" t="s">
        <v>123</v>
      </c>
      <c r="F147" t="s">
        <v>755</v>
      </c>
      <c r="G147" t="s">
        <v>510</v>
      </c>
      <c r="H147" t="s">
        <v>526</v>
      </c>
      <c r="I147" t="s">
        <v>150</v>
      </c>
      <c r="J147" t="s">
        <v>756</v>
      </c>
      <c r="K147" s="77">
        <v>0.48</v>
      </c>
      <c r="L147" t="s">
        <v>102</v>
      </c>
      <c r="M147" s="78">
        <v>4.8000000000000001E-2</v>
      </c>
      <c r="N147" s="78">
        <v>0.1109</v>
      </c>
      <c r="O147" s="77">
        <v>3338.66</v>
      </c>
      <c r="P147" s="77">
        <v>99.45</v>
      </c>
      <c r="Q147" s="77">
        <v>3.5157400000000001</v>
      </c>
      <c r="R147" s="77">
        <v>6.8360373699999997</v>
      </c>
      <c r="S147" s="78">
        <v>1E-4</v>
      </c>
      <c r="T147" s="78">
        <f t="shared" si="8"/>
        <v>4.5488718012893879E-4</v>
      </c>
      <c r="U147" s="78">
        <f>R147/'סכום נכסי הקרן'!$C$42</f>
        <v>1.1969964415064825E-5</v>
      </c>
    </row>
    <row r="148" spans="2:21">
      <c r="B148" t="s">
        <v>757</v>
      </c>
      <c r="C148" t="s">
        <v>758</v>
      </c>
      <c r="D148" t="s">
        <v>100</v>
      </c>
      <c r="E148" t="s">
        <v>123</v>
      </c>
      <c r="F148" t="s">
        <v>525</v>
      </c>
      <c r="G148" t="s">
        <v>496</v>
      </c>
      <c r="H148" t="s">
        <v>526</v>
      </c>
      <c r="I148" t="s">
        <v>150</v>
      </c>
      <c r="J148" t="s">
        <v>560</v>
      </c>
      <c r="K148" s="77">
        <v>0.74</v>
      </c>
      <c r="L148" t="s">
        <v>102</v>
      </c>
      <c r="M148" s="78">
        <v>3.2399999999999998E-2</v>
      </c>
      <c r="N148" s="78">
        <v>9.9900000000000003E-2</v>
      </c>
      <c r="O148" s="77">
        <v>144843.39000000001</v>
      </c>
      <c r="P148" s="77">
        <v>95.44</v>
      </c>
      <c r="Q148" s="77">
        <v>0</v>
      </c>
      <c r="R148" s="77">
        <v>138.238531416</v>
      </c>
      <c r="S148" s="78">
        <v>6.9999999999999999E-4</v>
      </c>
      <c r="T148" s="78">
        <f t="shared" si="8"/>
        <v>9.1987407817505761E-3</v>
      </c>
      <c r="U148" s="78">
        <f>R148/'סכום נכסי הקרן'!$C$42</f>
        <v>2.4205694209660837E-4</v>
      </c>
    </row>
    <row r="149" spans="2:21">
      <c r="B149" t="s">
        <v>759</v>
      </c>
      <c r="C149" t="s">
        <v>760</v>
      </c>
      <c r="D149" t="s">
        <v>100</v>
      </c>
      <c r="E149" t="s">
        <v>123</v>
      </c>
      <c r="F149" t="s">
        <v>761</v>
      </c>
      <c r="G149" t="s">
        <v>471</v>
      </c>
      <c r="H149" t="s">
        <v>526</v>
      </c>
      <c r="I149" t="s">
        <v>150</v>
      </c>
      <c r="J149" t="s">
        <v>762</v>
      </c>
      <c r="K149" s="77">
        <v>0.5</v>
      </c>
      <c r="L149" t="s">
        <v>102</v>
      </c>
      <c r="M149" s="78">
        <v>2.4500000000000001E-2</v>
      </c>
      <c r="N149" s="78">
        <v>6.6500000000000004E-2</v>
      </c>
      <c r="O149" s="77">
        <v>29500</v>
      </c>
      <c r="P149" s="77">
        <v>98</v>
      </c>
      <c r="Q149" s="77">
        <v>0</v>
      </c>
      <c r="R149" s="77">
        <v>28.91</v>
      </c>
      <c r="S149" s="78">
        <v>5.0000000000000001E-4</v>
      </c>
      <c r="T149" s="78">
        <f t="shared" si="8"/>
        <v>1.923744366179148E-3</v>
      </c>
      <c r="U149" s="78">
        <f>R149/'סכום נכסי הקרן'!$C$42</f>
        <v>5.0621676346910331E-5</v>
      </c>
    </row>
    <row r="150" spans="2:21">
      <c r="B150" t="s">
        <v>763</v>
      </c>
      <c r="C150" t="s">
        <v>764</v>
      </c>
      <c r="D150" t="s">
        <v>100</v>
      </c>
      <c r="E150" t="s">
        <v>123</v>
      </c>
      <c r="F150" t="s">
        <v>765</v>
      </c>
      <c r="G150" t="s">
        <v>496</v>
      </c>
      <c r="H150" t="s">
        <v>531</v>
      </c>
      <c r="I150" t="s">
        <v>207</v>
      </c>
      <c r="J150" t="s">
        <v>766</v>
      </c>
      <c r="K150" s="77">
        <v>1.5</v>
      </c>
      <c r="L150" t="s">
        <v>102</v>
      </c>
      <c r="M150" s="78">
        <v>3.15E-2</v>
      </c>
      <c r="N150" s="78">
        <v>0.13370000000000001</v>
      </c>
      <c r="O150" s="77">
        <v>38000</v>
      </c>
      <c r="P150" s="77">
        <v>87.28</v>
      </c>
      <c r="Q150" s="77">
        <v>0</v>
      </c>
      <c r="R150" s="77">
        <v>33.166400000000003</v>
      </c>
      <c r="S150" s="78">
        <v>2.0000000000000001E-4</v>
      </c>
      <c r="T150" s="78">
        <f t="shared" si="8"/>
        <v>2.2069759649409929E-3</v>
      </c>
      <c r="U150" s="78">
        <f>R150/'סכום נכסי הקרן'!$C$42</f>
        <v>5.8074671960988134E-5</v>
      </c>
    </row>
    <row r="151" spans="2:21">
      <c r="B151" t="s">
        <v>767</v>
      </c>
      <c r="C151" t="s">
        <v>768</v>
      </c>
      <c r="D151" t="s">
        <v>100</v>
      </c>
      <c r="E151" t="s">
        <v>123</v>
      </c>
      <c r="F151" t="s">
        <v>769</v>
      </c>
      <c r="G151" t="s">
        <v>496</v>
      </c>
      <c r="H151" t="s">
        <v>526</v>
      </c>
      <c r="I151" t="s">
        <v>150</v>
      </c>
      <c r="J151" t="s">
        <v>534</v>
      </c>
      <c r="K151" s="77">
        <v>2.0699999999999998</v>
      </c>
      <c r="L151" t="s">
        <v>102</v>
      </c>
      <c r="M151" s="78">
        <v>7.1499999999999994E-2</v>
      </c>
      <c r="N151" s="78">
        <v>7.9399999999999998E-2</v>
      </c>
      <c r="O151" s="77">
        <v>117000</v>
      </c>
      <c r="P151" s="77">
        <v>100.39</v>
      </c>
      <c r="Q151" s="77">
        <v>0</v>
      </c>
      <c r="R151" s="77">
        <v>117.4563</v>
      </c>
      <c r="S151" s="78">
        <v>4.0000000000000002E-4</v>
      </c>
      <c r="T151" s="78">
        <f t="shared" si="8"/>
        <v>7.8158386508906212E-3</v>
      </c>
      <c r="U151" s="78">
        <f>R151/'סכום נכסי הקרן'!$C$42</f>
        <v>2.0566706342115546E-4</v>
      </c>
    </row>
    <row r="152" spans="2:21">
      <c r="B152" t="s">
        <v>770</v>
      </c>
      <c r="C152" t="s">
        <v>771</v>
      </c>
      <c r="D152" t="s">
        <v>100</v>
      </c>
      <c r="E152" t="s">
        <v>123</v>
      </c>
      <c r="F152" t="s">
        <v>772</v>
      </c>
      <c r="G152" t="s">
        <v>647</v>
      </c>
      <c r="H152" t="s">
        <v>531</v>
      </c>
      <c r="I152" t="s">
        <v>207</v>
      </c>
      <c r="J152" t="s">
        <v>773</v>
      </c>
      <c r="K152" s="77">
        <v>3.39</v>
      </c>
      <c r="L152" t="s">
        <v>102</v>
      </c>
      <c r="M152" s="78">
        <v>5.2499999999999998E-2</v>
      </c>
      <c r="N152" s="78">
        <v>7.7299999999999994E-2</v>
      </c>
      <c r="O152" s="77">
        <v>26000</v>
      </c>
      <c r="P152" s="77">
        <v>94.77</v>
      </c>
      <c r="Q152" s="77">
        <v>0</v>
      </c>
      <c r="R152" s="77">
        <v>24.6402</v>
      </c>
      <c r="S152" s="78">
        <v>1E-4</v>
      </c>
      <c r="T152" s="78">
        <f t="shared" si="8"/>
        <v>1.6396210975969368E-3</v>
      </c>
      <c r="U152" s="78">
        <f>R152/'סכום נכסי הקרן'!$C$42</f>
        <v>4.314521720937876E-5</v>
      </c>
    </row>
    <row r="153" spans="2:21" s="85" customFormat="1">
      <c r="B153" s="82" t="s">
        <v>777</v>
      </c>
      <c r="C153" s="82">
        <v>11508120</v>
      </c>
      <c r="D153" s="82" t="s">
        <v>100</v>
      </c>
      <c r="E153" s="82" t="s">
        <v>123</v>
      </c>
      <c r="F153" s="82" t="s">
        <v>774</v>
      </c>
      <c r="G153" s="82" t="s">
        <v>775</v>
      </c>
      <c r="H153" s="82" t="s">
        <v>526</v>
      </c>
      <c r="I153" s="82" t="s">
        <v>150</v>
      </c>
      <c r="J153" s="82" t="s">
        <v>776</v>
      </c>
      <c r="K153" s="83">
        <v>1.92</v>
      </c>
      <c r="L153" s="82" t="s">
        <v>102</v>
      </c>
      <c r="M153" s="84">
        <v>3.2500000000000001E-2</v>
      </c>
      <c r="N153" s="84">
        <v>5.2999999999999999E-2</v>
      </c>
      <c r="O153" s="83">
        <v>43753.05</v>
      </c>
      <c r="P153" s="83">
        <f>R153*1000/O153*100</f>
        <v>95.802877580874707</v>
      </c>
      <c r="Q153" s="83">
        <v>0</v>
      </c>
      <c r="R153" s="83">
        <f>42.14293776-0.226256830601096</f>
        <v>41.916680929398908</v>
      </c>
      <c r="S153" s="84">
        <v>1E-4</v>
      </c>
      <c r="T153" s="84">
        <f t="shared" si="8"/>
        <v>2.7892417428868931E-3</v>
      </c>
      <c r="U153" s="84">
        <f>R153/'סכום נכסי הקרן'!$C$42</f>
        <v>7.3396494484425466E-5</v>
      </c>
    </row>
    <row r="154" spans="2:21">
      <c r="B154" t="s">
        <v>778</v>
      </c>
      <c r="C154" t="s">
        <v>779</v>
      </c>
      <c r="D154" t="s">
        <v>100</v>
      </c>
      <c r="E154" t="s">
        <v>123</v>
      </c>
      <c r="F154" t="s">
        <v>780</v>
      </c>
      <c r="G154" t="s">
        <v>559</v>
      </c>
      <c r="H154" t="s">
        <v>531</v>
      </c>
      <c r="I154" t="s">
        <v>207</v>
      </c>
      <c r="J154" t="s">
        <v>410</v>
      </c>
      <c r="K154" s="77">
        <v>0.5</v>
      </c>
      <c r="L154" t="s">
        <v>102</v>
      </c>
      <c r="M154" s="78">
        <v>4.3999999999999997E-2</v>
      </c>
      <c r="N154" s="78">
        <v>6.5600000000000006E-2</v>
      </c>
      <c r="O154" s="77">
        <v>4807.6899999999996</v>
      </c>
      <c r="P154" s="77">
        <v>99</v>
      </c>
      <c r="Q154" s="77">
        <v>0</v>
      </c>
      <c r="R154" s="77">
        <v>4.7596131000000002</v>
      </c>
      <c r="S154" s="78">
        <v>2.9999999999999997E-4</v>
      </c>
      <c r="T154" s="78">
        <f t="shared" si="8"/>
        <v>3.1671666849939363E-4</v>
      </c>
      <c r="U154" s="78">
        <f>R154/'סכום נכסי הקרן'!$C$42</f>
        <v>8.3341263882640803E-6</v>
      </c>
    </row>
    <row r="155" spans="2:21">
      <c r="B155" t="s">
        <v>781</v>
      </c>
      <c r="C155" t="s">
        <v>782</v>
      </c>
      <c r="D155" t="s">
        <v>100</v>
      </c>
      <c r="E155" t="s">
        <v>123</v>
      </c>
      <c r="F155" t="s">
        <v>780</v>
      </c>
      <c r="G155" t="s">
        <v>559</v>
      </c>
      <c r="H155" t="s">
        <v>531</v>
      </c>
      <c r="I155" t="s">
        <v>207</v>
      </c>
      <c r="J155" t="s">
        <v>783</v>
      </c>
      <c r="K155" s="77">
        <v>1.59</v>
      </c>
      <c r="L155" t="s">
        <v>102</v>
      </c>
      <c r="M155" s="78">
        <v>4.9500000000000002E-2</v>
      </c>
      <c r="N155" s="78">
        <v>5.7000000000000002E-2</v>
      </c>
      <c r="O155" s="77">
        <v>48000</v>
      </c>
      <c r="P155" s="77">
        <v>98.96</v>
      </c>
      <c r="Q155" s="77">
        <v>0</v>
      </c>
      <c r="R155" s="77">
        <v>47.500799999999998</v>
      </c>
      <c r="S155" s="78">
        <v>5.0000000000000001E-4</v>
      </c>
      <c r="T155" s="78">
        <f t="shared" si="8"/>
        <v>3.1608231196472666E-3</v>
      </c>
      <c r="U155" s="78">
        <f>R155/'סכום נכסי הקרן'!$C$42</f>
        <v>8.3174338423359337E-5</v>
      </c>
    </row>
    <row r="156" spans="2:21">
      <c r="B156" t="s">
        <v>784</v>
      </c>
      <c r="C156" t="s">
        <v>785</v>
      </c>
      <c r="D156" t="s">
        <v>100</v>
      </c>
      <c r="E156" t="s">
        <v>123</v>
      </c>
      <c r="F156" t="s">
        <v>786</v>
      </c>
      <c r="G156" t="s">
        <v>510</v>
      </c>
      <c r="H156" t="s">
        <v>787</v>
      </c>
      <c r="I156" t="s">
        <v>150</v>
      </c>
      <c r="J156" t="s">
        <v>788</v>
      </c>
      <c r="K156" s="77">
        <v>1.49</v>
      </c>
      <c r="L156" t="s">
        <v>102</v>
      </c>
      <c r="M156" s="78">
        <v>7.7499999999999999E-2</v>
      </c>
      <c r="N156" s="78">
        <v>7.2900000000000006E-2</v>
      </c>
      <c r="O156" s="77">
        <v>160000</v>
      </c>
      <c r="P156" s="77">
        <v>103.7</v>
      </c>
      <c r="Q156" s="77">
        <v>0</v>
      </c>
      <c r="R156" s="77">
        <v>165.92</v>
      </c>
      <c r="S156" s="78">
        <v>1E-3</v>
      </c>
      <c r="T156" s="78">
        <f t="shared" si="8"/>
        <v>1.1040735566808863E-2</v>
      </c>
      <c r="U156" s="78">
        <f>R156/'סכום נכסי הקרן'!$C$42</f>
        <v>2.9052744861568183E-4</v>
      </c>
    </row>
    <row r="157" spans="2:21">
      <c r="B157" t="s">
        <v>789</v>
      </c>
      <c r="C157" t="s">
        <v>790</v>
      </c>
      <c r="D157" t="s">
        <v>100</v>
      </c>
      <c r="E157" t="s">
        <v>123</v>
      </c>
      <c r="F157" t="s">
        <v>791</v>
      </c>
      <c r="G157" t="s">
        <v>647</v>
      </c>
      <c r="H157" t="s">
        <v>787</v>
      </c>
      <c r="I157" t="s">
        <v>150</v>
      </c>
      <c r="J157" t="s">
        <v>541</v>
      </c>
      <c r="K157" s="77">
        <v>3.66</v>
      </c>
      <c r="L157" t="s">
        <v>102</v>
      </c>
      <c r="M157" s="78">
        <v>6.7500000000000004E-2</v>
      </c>
      <c r="N157" s="78">
        <v>6.5500000000000003E-2</v>
      </c>
      <c r="O157" s="77">
        <v>106000.44</v>
      </c>
      <c r="P157" s="77">
        <v>103.71</v>
      </c>
      <c r="Q157" s="77">
        <v>0</v>
      </c>
      <c r="R157" s="77">
        <v>109.93305632400001</v>
      </c>
      <c r="S157" s="78">
        <v>1E-4</v>
      </c>
      <c r="T157" s="78">
        <f t="shared" si="8"/>
        <v>7.3152230287149766E-3</v>
      </c>
      <c r="U157" s="78">
        <f>R157/'סכום נכסי הקרן'!$C$42</f>
        <v>1.9249379443307481E-4</v>
      </c>
    </row>
    <row r="158" spans="2:21">
      <c r="B158" t="s">
        <v>792</v>
      </c>
      <c r="C158" t="s">
        <v>793</v>
      </c>
      <c r="D158" t="s">
        <v>100</v>
      </c>
      <c r="E158" t="s">
        <v>123</v>
      </c>
      <c r="F158" t="s">
        <v>794</v>
      </c>
      <c r="G158" t="s">
        <v>510</v>
      </c>
      <c r="H158" t="s">
        <v>787</v>
      </c>
      <c r="I158" t="s">
        <v>150</v>
      </c>
      <c r="J158" t="s">
        <v>274</v>
      </c>
      <c r="K158" s="77">
        <v>2.41</v>
      </c>
      <c r="L158" t="s">
        <v>102</v>
      </c>
      <c r="M158" s="78">
        <v>4.7E-2</v>
      </c>
      <c r="N158" s="78">
        <v>0.14879999999999999</v>
      </c>
      <c r="O158" s="77">
        <v>78000</v>
      </c>
      <c r="P158" s="77">
        <v>81.150000000000006</v>
      </c>
      <c r="Q158" s="77">
        <v>0</v>
      </c>
      <c r="R158" s="77">
        <v>63.296999999999997</v>
      </c>
      <c r="S158" s="78">
        <v>4.0000000000000002E-4</v>
      </c>
      <c r="T158" s="78">
        <f t="shared" si="8"/>
        <v>4.2119421358021974E-3</v>
      </c>
      <c r="U158" s="78">
        <f>R158/'סכום נכסי הקרן'!$C$42</f>
        <v>1.1083363015324743E-4</v>
      </c>
    </row>
    <row r="159" spans="2:21">
      <c r="B159" t="s">
        <v>795</v>
      </c>
      <c r="C159" t="s">
        <v>796</v>
      </c>
      <c r="D159" t="s">
        <v>100</v>
      </c>
      <c r="E159" t="s">
        <v>123</v>
      </c>
      <c r="F159" t="s">
        <v>797</v>
      </c>
      <c r="G159" t="s">
        <v>559</v>
      </c>
      <c r="H159" t="s">
        <v>787</v>
      </c>
      <c r="I159" t="s">
        <v>150</v>
      </c>
      <c r="J159" t="s">
        <v>489</v>
      </c>
      <c r="K159" s="77">
        <v>0.09</v>
      </c>
      <c r="L159" t="s">
        <v>102</v>
      </c>
      <c r="M159" s="78">
        <v>5.1499999999999997E-2</v>
      </c>
      <c r="N159" s="78">
        <v>6.7299999999999999E-2</v>
      </c>
      <c r="O159" s="77">
        <v>52863</v>
      </c>
      <c r="P159" s="77">
        <v>101.97</v>
      </c>
      <c r="Q159" s="77">
        <v>0</v>
      </c>
      <c r="R159" s="77">
        <v>53.904401100000001</v>
      </c>
      <c r="S159" s="78">
        <v>1.9E-3</v>
      </c>
      <c r="T159" s="78">
        <f t="shared" si="8"/>
        <v>3.5869348989410609E-3</v>
      </c>
      <c r="U159" s="78">
        <f>R159/'סכום נכסי הקרן'!$C$42</f>
        <v>9.4387102945632558E-5</v>
      </c>
    </row>
    <row r="160" spans="2:21" s="85" customFormat="1">
      <c r="B160" s="82" t="s">
        <v>798</v>
      </c>
      <c r="C160" s="82">
        <v>11864020</v>
      </c>
      <c r="D160" s="82" t="s">
        <v>100</v>
      </c>
      <c r="E160" s="82" t="s">
        <v>123</v>
      </c>
      <c r="F160" s="82" t="s">
        <v>797</v>
      </c>
      <c r="G160" s="82" t="s">
        <v>559</v>
      </c>
      <c r="H160" s="82" t="s">
        <v>787</v>
      </c>
      <c r="I160" s="82" t="s">
        <v>150</v>
      </c>
      <c r="J160" s="82" t="s">
        <v>259</v>
      </c>
      <c r="K160" s="83">
        <v>2.99</v>
      </c>
      <c r="L160" s="82" t="s">
        <v>102</v>
      </c>
      <c r="M160" s="84">
        <v>5.5500000000000001E-2</v>
      </c>
      <c r="N160" s="84">
        <v>7.2599999999999998E-2</v>
      </c>
      <c r="O160" s="83">
        <v>20000</v>
      </c>
      <c r="P160" s="83">
        <f>R160*1000/O160*100</f>
        <v>97.501202185792351</v>
      </c>
      <c r="Q160" s="83">
        <v>0</v>
      </c>
      <c r="R160" s="83">
        <f>19.568-0.0677595628415297</f>
        <v>19.500240437158471</v>
      </c>
      <c r="S160" s="84">
        <v>1E-4</v>
      </c>
      <c r="T160" s="84">
        <f t="shared" si="8"/>
        <v>1.2975952155006025E-3</v>
      </c>
      <c r="U160" s="84">
        <f>R160/'סכום נכסי הקרן'!$C$42</f>
        <v>3.4145100660559301E-5</v>
      </c>
    </row>
    <row r="161" spans="2:21">
      <c r="B161" t="s">
        <v>799</v>
      </c>
      <c r="C161" t="s">
        <v>800</v>
      </c>
      <c r="D161" t="s">
        <v>100</v>
      </c>
      <c r="E161" t="s">
        <v>123</v>
      </c>
      <c r="F161" t="s">
        <v>801</v>
      </c>
      <c r="G161" t="s">
        <v>559</v>
      </c>
      <c r="H161" t="s">
        <v>568</v>
      </c>
      <c r="I161" t="s">
        <v>207</v>
      </c>
      <c r="J161" t="s">
        <v>802</v>
      </c>
      <c r="K161" s="77">
        <v>1.19</v>
      </c>
      <c r="L161" t="s">
        <v>102</v>
      </c>
      <c r="M161" s="78">
        <v>4.8000000000000001E-2</v>
      </c>
      <c r="N161" s="78">
        <v>6.9199999999999998E-2</v>
      </c>
      <c r="O161" s="77">
        <v>65000</v>
      </c>
      <c r="P161" s="77">
        <v>98.86</v>
      </c>
      <c r="Q161" s="77">
        <v>0</v>
      </c>
      <c r="R161" s="77">
        <v>64.259</v>
      </c>
      <c r="S161" s="78">
        <v>4.0000000000000002E-4</v>
      </c>
      <c r="T161" s="78">
        <f t="shared" si="8"/>
        <v>4.2759560438016559E-3</v>
      </c>
      <c r="U161" s="78">
        <f>R161/'סכום נכסי הקרן'!$C$42</f>
        <v>1.1251810101612283E-4</v>
      </c>
    </row>
    <row r="162" spans="2:21">
      <c r="B162" t="s">
        <v>803</v>
      </c>
      <c r="C162" t="s">
        <v>804</v>
      </c>
      <c r="D162" t="s">
        <v>100</v>
      </c>
      <c r="E162" t="s">
        <v>123</v>
      </c>
      <c r="F162" t="s">
        <v>567</v>
      </c>
      <c r="G162" t="s">
        <v>471</v>
      </c>
      <c r="H162" t="s">
        <v>568</v>
      </c>
      <c r="I162" t="s">
        <v>207</v>
      </c>
      <c r="J162" t="s">
        <v>805</v>
      </c>
      <c r="K162" s="77">
        <v>1.83</v>
      </c>
      <c r="L162" t="s">
        <v>102</v>
      </c>
      <c r="M162" s="78">
        <v>4.8000000000000001E-2</v>
      </c>
      <c r="N162" s="78">
        <v>0.1172</v>
      </c>
      <c r="O162" s="77">
        <v>52000.43</v>
      </c>
      <c r="P162" s="77">
        <v>88.83</v>
      </c>
      <c r="Q162" s="77">
        <v>0</v>
      </c>
      <c r="R162" s="77">
        <v>46.191981968999997</v>
      </c>
      <c r="S162" s="78">
        <v>0</v>
      </c>
      <c r="T162" s="78">
        <f t="shared" si="8"/>
        <v>3.0737310645282787E-3</v>
      </c>
      <c r="U162" s="78">
        <f>R162/'סכום נכסי הקרן'!$C$42</f>
        <v>8.0882585992979444E-5</v>
      </c>
    </row>
    <row r="163" spans="2:21">
      <c r="B163" t="s">
        <v>806</v>
      </c>
      <c r="C163" t="s">
        <v>807</v>
      </c>
      <c r="D163" t="s">
        <v>100</v>
      </c>
      <c r="E163" t="s">
        <v>123</v>
      </c>
      <c r="F163" t="s">
        <v>808</v>
      </c>
      <c r="G163" t="s">
        <v>510</v>
      </c>
      <c r="H163" t="s">
        <v>221</v>
      </c>
      <c r="I163" t="s">
        <v>573</v>
      </c>
      <c r="J163" t="s">
        <v>809</v>
      </c>
      <c r="K163" s="77">
        <v>0</v>
      </c>
      <c r="L163" t="s">
        <v>102</v>
      </c>
      <c r="M163" s="78">
        <v>0.03</v>
      </c>
      <c r="N163" s="78">
        <v>0</v>
      </c>
      <c r="O163" s="77">
        <v>15100</v>
      </c>
      <c r="P163" s="77">
        <v>4.51</v>
      </c>
      <c r="Q163" s="77">
        <v>0</v>
      </c>
      <c r="R163" s="77">
        <v>0.68101</v>
      </c>
      <c r="S163" s="78">
        <v>2.0000000000000001E-4</v>
      </c>
      <c r="T163" s="78">
        <f t="shared" si="8"/>
        <v>4.5316124206560419E-5</v>
      </c>
      <c r="U163" s="78">
        <f>R163/'סכום נכסי הקרן'!$C$42</f>
        <v>1.1924547841234662E-6</v>
      </c>
    </row>
    <row r="164" spans="2:21">
      <c r="B164" t="s">
        <v>810</v>
      </c>
      <c r="C164" t="s">
        <v>811</v>
      </c>
      <c r="D164" t="s">
        <v>100</v>
      </c>
      <c r="E164" t="s">
        <v>123</v>
      </c>
      <c r="F164" t="s">
        <v>808</v>
      </c>
      <c r="G164" t="s">
        <v>510</v>
      </c>
      <c r="H164" t="s">
        <v>221</v>
      </c>
      <c r="I164" t="s">
        <v>573</v>
      </c>
      <c r="J164" t="s">
        <v>809</v>
      </c>
      <c r="K164" s="77">
        <v>0.64</v>
      </c>
      <c r="L164" t="s">
        <v>102</v>
      </c>
      <c r="M164" s="78">
        <v>3.95E-2</v>
      </c>
      <c r="N164" s="78">
        <v>0.69550000000000001</v>
      </c>
      <c r="O164" s="77">
        <v>149000.43</v>
      </c>
      <c r="P164" s="77">
        <v>73.84</v>
      </c>
      <c r="Q164" s="77">
        <v>0</v>
      </c>
      <c r="R164" s="77">
        <v>110.021917512</v>
      </c>
      <c r="S164" s="78">
        <v>2.9999999999999997E-4</v>
      </c>
      <c r="T164" s="78">
        <f t="shared" si="8"/>
        <v>7.3211360764419567E-3</v>
      </c>
      <c r="U164" s="78">
        <f>R164/'סכום נכסי הקרן'!$C$42</f>
        <v>1.9264939119193809E-4</v>
      </c>
    </row>
    <row r="165" spans="2:21">
      <c r="B165" t="s">
        <v>812</v>
      </c>
      <c r="C165" t="s">
        <v>813</v>
      </c>
      <c r="D165" t="s">
        <v>100</v>
      </c>
      <c r="E165" t="s">
        <v>123</v>
      </c>
      <c r="F165" t="s">
        <v>814</v>
      </c>
      <c r="G165" t="s">
        <v>775</v>
      </c>
      <c r="H165" t="s">
        <v>221</v>
      </c>
      <c r="I165" t="s">
        <v>573</v>
      </c>
      <c r="J165" t="s">
        <v>251</v>
      </c>
      <c r="K165" s="77">
        <v>4.5</v>
      </c>
      <c r="L165" t="s">
        <v>102</v>
      </c>
      <c r="M165" s="78">
        <v>4.8500000000000001E-2</v>
      </c>
      <c r="N165" s="78">
        <v>5.0099999999999999E-2</v>
      </c>
      <c r="O165" s="77">
        <v>72000</v>
      </c>
      <c r="P165" s="77">
        <v>99.6</v>
      </c>
      <c r="Q165" s="77">
        <v>0</v>
      </c>
      <c r="R165" s="77">
        <v>71.712000000000003</v>
      </c>
      <c r="S165" s="78">
        <v>2.9999999999999997E-4</v>
      </c>
      <c r="T165" s="78">
        <f t="shared" si="8"/>
        <v>4.7718974744876885E-3</v>
      </c>
      <c r="U165" s="78">
        <f>R165/'סכום נכסי הקרן'!$C$42</f>
        <v>1.2556837268037476E-4</v>
      </c>
    </row>
    <row r="166" spans="2:21">
      <c r="B166" t="s">
        <v>815</v>
      </c>
      <c r="C166" t="s">
        <v>816</v>
      </c>
      <c r="D166" t="s">
        <v>123</v>
      </c>
      <c r="E166" t="s">
        <v>123</v>
      </c>
      <c r="F166" t="s">
        <v>817</v>
      </c>
      <c r="G166" t="s">
        <v>471</v>
      </c>
      <c r="H166" t="s">
        <v>221</v>
      </c>
      <c r="I166" t="s">
        <v>573</v>
      </c>
      <c r="J166" t="s">
        <v>691</v>
      </c>
      <c r="K166" s="77">
        <v>3.18</v>
      </c>
      <c r="L166" t="s">
        <v>102</v>
      </c>
      <c r="M166" s="78">
        <v>8.2500000000000004E-2</v>
      </c>
      <c r="N166" s="78">
        <v>7.4099999999999999E-2</v>
      </c>
      <c r="O166" s="77">
        <v>17300</v>
      </c>
      <c r="P166" s="77">
        <v>103</v>
      </c>
      <c r="Q166" s="77">
        <v>0</v>
      </c>
      <c r="R166" s="77">
        <v>17.818999999999999</v>
      </c>
      <c r="S166" s="78">
        <v>2.0000000000000001E-4</v>
      </c>
      <c r="T166" s="78">
        <f t="shared" si="8"/>
        <v>1.1857212335159542E-3</v>
      </c>
      <c r="U166" s="78">
        <f>R166/'סכום נכסי הקרן'!$C$42</f>
        <v>3.1201233165880153E-5</v>
      </c>
    </row>
    <row r="167" spans="2:21">
      <c r="B167" t="s">
        <v>818</v>
      </c>
      <c r="C167" t="s">
        <v>819</v>
      </c>
      <c r="D167" t="s">
        <v>100</v>
      </c>
      <c r="E167" t="s">
        <v>123</v>
      </c>
      <c r="F167" t="s">
        <v>820</v>
      </c>
      <c r="G167" t="s">
        <v>576</v>
      </c>
      <c r="H167" t="s">
        <v>221</v>
      </c>
      <c r="I167" t="s">
        <v>573</v>
      </c>
      <c r="J167" t="s">
        <v>821</v>
      </c>
      <c r="K167" s="77">
        <v>3.75</v>
      </c>
      <c r="L167" t="s">
        <v>102</v>
      </c>
      <c r="M167" s="78">
        <v>6.0499999999999998E-2</v>
      </c>
      <c r="N167" s="78">
        <v>6.0600000000000001E-2</v>
      </c>
      <c r="O167" s="77">
        <v>27000</v>
      </c>
      <c r="P167" s="77">
        <v>101.87</v>
      </c>
      <c r="Q167" s="77">
        <v>0</v>
      </c>
      <c r="R167" s="77">
        <v>27.504899999999999</v>
      </c>
      <c r="S167" s="78">
        <v>1E-4</v>
      </c>
      <c r="T167" s="78">
        <f t="shared" si="8"/>
        <v>1.8302454658360723E-3</v>
      </c>
      <c r="U167" s="78">
        <f>R167/'סכום נכסי הקרן'!$C$42</f>
        <v>4.8161333301768728E-5</v>
      </c>
    </row>
    <row r="168" spans="2:21">
      <c r="B168" t="s">
        <v>822</v>
      </c>
      <c r="C168" t="s">
        <v>823</v>
      </c>
      <c r="D168" t="s">
        <v>100</v>
      </c>
      <c r="E168" t="s">
        <v>123</v>
      </c>
      <c r="F168" t="s">
        <v>820</v>
      </c>
      <c r="G168" t="s">
        <v>576</v>
      </c>
      <c r="H168" t="s">
        <v>221</v>
      </c>
      <c r="I168" t="s">
        <v>573</v>
      </c>
      <c r="J168" t="s">
        <v>824</v>
      </c>
      <c r="K168" s="77">
        <v>1.47</v>
      </c>
      <c r="L168" t="s">
        <v>102</v>
      </c>
      <c r="M168" s="78">
        <v>3.3000000000000002E-2</v>
      </c>
      <c r="N168" s="78">
        <v>6.7000000000000004E-2</v>
      </c>
      <c r="O168" s="77">
        <v>176998.94</v>
      </c>
      <c r="P168" s="77">
        <v>95.38</v>
      </c>
      <c r="Q168" s="77">
        <v>0</v>
      </c>
      <c r="R168" s="77">
        <v>168.821588972</v>
      </c>
      <c r="S168" s="78">
        <v>5.9999999999999995E-4</v>
      </c>
      <c r="T168" s="78">
        <f t="shared" si="8"/>
        <v>1.1233814620349249E-2</v>
      </c>
      <c r="U168" s="78">
        <f>R168/'סכום נכסי הקרן'!$C$42</f>
        <v>2.9560815763790077E-4</v>
      </c>
    </row>
    <row r="169" spans="2:21">
      <c r="B169" t="s">
        <v>825</v>
      </c>
      <c r="C169" t="s">
        <v>826</v>
      </c>
      <c r="D169" t="s">
        <v>100</v>
      </c>
      <c r="E169" t="s">
        <v>123</v>
      </c>
      <c r="F169" t="s">
        <v>827</v>
      </c>
      <c r="G169" t="s">
        <v>510</v>
      </c>
      <c r="H169" t="s">
        <v>221</v>
      </c>
      <c r="I169" t="s">
        <v>573</v>
      </c>
      <c r="J169" t="s">
        <v>423</v>
      </c>
      <c r="K169" s="77">
        <v>1.58</v>
      </c>
      <c r="L169" t="s">
        <v>102</v>
      </c>
      <c r="M169" s="78">
        <v>7.2499999999999995E-2</v>
      </c>
      <c r="N169" s="78">
        <v>8.1799999999999998E-2</v>
      </c>
      <c r="O169" s="77">
        <v>198000</v>
      </c>
      <c r="P169" s="77">
        <v>100.9</v>
      </c>
      <c r="Q169" s="77">
        <v>0</v>
      </c>
      <c r="R169" s="77">
        <v>199.78200000000001</v>
      </c>
      <c r="S169" s="78">
        <v>1.2999999999999999E-3</v>
      </c>
      <c r="T169" s="78">
        <f t="shared" si="8"/>
        <v>1.3293998511380235E-2</v>
      </c>
      <c r="U169" s="78">
        <f>R169/'סכום נכסי הקרן'!$C$42</f>
        <v>3.4982012258521068E-4</v>
      </c>
    </row>
    <row r="170" spans="2:21">
      <c r="B170" t="s">
        <v>828</v>
      </c>
      <c r="C170" t="s">
        <v>829</v>
      </c>
      <c r="D170" t="s">
        <v>100</v>
      </c>
      <c r="E170" t="s">
        <v>123</v>
      </c>
      <c r="F170" t="s">
        <v>717</v>
      </c>
      <c r="G170" t="s">
        <v>576</v>
      </c>
      <c r="H170" t="s">
        <v>221</v>
      </c>
      <c r="I170" t="s">
        <v>573</v>
      </c>
      <c r="J170" t="s">
        <v>830</v>
      </c>
      <c r="K170" s="77">
        <v>1.47</v>
      </c>
      <c r="L170" t="s">
        <v>102</v>
      </c>
      <c r="M170" s="78">
        <v>4.2500000000000003E-2</v>
      </c>
      <c r="N170" s="78">
        <v>4.7600000000000003E-2</v>
      </c>
      <c r="O170" s="77">
        <v>15000.02</v>
      </c>
      <c r="P170" s="77">
        <v>100.73</v>
      </c>
      <c r="Q170" s="77">
        <v>0</v>
      </c>
      <c r="R170" s="77">
        <v>15.109520145999999</v>
      </c>
      <c r="S170" s="78">
        <v>2.0000000000000001E-4</v>
      </c>
      <c r="T170" s="78">
        <f t="shared" si="8"/>
        <v>1.005425605553021E-3</v>
      </c>
      <c r="U170" s="78">
        <f>R170/'סכום נכסי הקרן'!$C$42</f>
        <v>2.645690897917445E-5</v>
      </c>
    </row>
    <row r="171" spans="2:21">
      <c r="B171" t="s">
        <v>831</v>
      </c>
      <c r="C171" t="s">
        <v>832</v>
      </c>
      <c r="D171" t="s">
        <v>100</v>
      </c>
      <c r="E171" t="s">
        <v>123</v>
      </c>
      <c r="F171" t="s">
        <v>833</v>
      </c>
      <c r="G171" t="s">
        <v>559</v>
      </c>
      <c r="H171" t="s">
        <v>221</v>
      </c>
      <c r="I171" t="s">
        <v>573</v>
      </c>
      <c r="J171" t="s">
        <v>834</v>
      </c>
      <c r="K171" s="77">
        <v>0.75</v>
      </c>
      <c r="L171" t="s">
        <v>102</v>
      </c>
      <c r="M171" s="78">
        <v>3.1800000000000002E-2</v>
      </c>
      <c r="N171" s="78">
        <v>7.9200000000000007E-2</v>
      </c>
      <c r="O171" s="77">
        <v>33500</v>
      </c>
      <c r="P171" s="77">
        <v>96.7</v>
      </c>
      <c r="Q171" s="77">
        <v>0</v>
      </c>
      <c r="R171" s="77">
        <v>32.394500000000001</v>
      </c>
      <c r="S171" s="78">
        <v>5.9999999999999995E-4</v>
      </c>
      <c r="T171" s="78">
        <f t="shared" si="8"/>
        <v>2.1556117907364377E-3</v>
      </c>
      <c r="U171" s="78">
        <f>R171/'סכום נכסי הקרן'!$C$42</f>
        <v>5.672306794949799E-5</v>
      </c>
    </row>
    <row r="172" spans="2:21">
      <c r="B172" t="s">
        <v>835</v>
      </c>
      <c r="C172" t="s">
        <v>836</v>
      </c>
      <c r="D172" t="s">
        <v>100</v>
      </c>
      <c r="E172" t="s">
        <v>123</v>
      </c>
      <c r="F172" t="s">
        <v>837</v>
      </c>
      <c r="G172" t="s">
        <v>576</v>
      </c>
      <c r="H172" t="s">
        <v>221</v>
      </c>
      <c r="I172" t="s">
        <v>573</v>
      </c>
      <c r="J172" t="s">
        <v>788</v>
      </c>
      <c r="K172" s="77">
        <v>2.9</v>
      </c>
      <c r="L172" t="s">
        <v>102</v>
      </c>
      <c r="M172" s="78">
        <v>2.5000000000000001E-2</v>
      </c>
      <c r="N172" s="78">
        <v>0.1013</v>
      </c>
      <c r="O172" s="77">
        <v>108000</v>
      </c>
      <c r="P172" s="77">
        <v>81.2</v>
      </c>
      <c r="Q172" s="77">
        <v>0</v>
      </c>
      <c r="R172" s="77">
        <v>87.695999999999998</v>
      </c>
      <c r="S172" s="78">
        <v>2.9999999999999997E-4</v>
      </c>
      <c r="T172" s="78">
        <f t="shared" si="8"/>
        <v>5.8355131766325346E-3</v>
      </c>
      <c r="U172" s="78">
        <f>R172/'סכום נכסי הקרן'!$C$42</f>
        <v>1.5355650394045827E-4</v>
      </c>
    </row>
    <row r="173" spans="2:21">
      <c r="B173" t="s">
        <v>838</v>
      </c>
      <c r="C173" t="s">
        <v>839</v>
      </c>
      <c r="D173" t="s">
        <v>100</v>
      </c>
      <c r="E173" t="s">
        <v>123</v>
      </c>
      <c r="F173" t="s">
        <v>840</v>
      </c>
      <c r="G173" t="s">
        <v>132</v>
      </c>
      <c r="H173" t="s">
        <v>221</v>
      </c>
      <c r="I173" t="s">
        <v>573</v>
      </c>
      <c r="J173" t="s">
        <v>841</v>
      </c>
      <c r="K173" s="77">
        <v>3.23</v>
      </c>
      <c r="L173" t="s">
        <v>102</v>
      </c>
      <c r="M173" s="78">
        <v>3.6499999999999998E-2</v>
      </c>
      <c r="N173" s="78">
        <v>6.25E-2</v>
      </c>
      <c r="O173" s="77">
        <v>214000</v>
      </c>
      <c r="P173" s="77">
        <v>92.65</v>
      </c>
      <c r="Q173" s="77">
        <v>0</v>
      </c>
      <c r="R173" s="77">
        <v>198.27099999999999</v>
      </c>
      <c r="S173" s="78">
        <v>1E-4</v>
      </c>
      <c r="T173" s="78">
        <f t="shared" si="8"/>
        <v>1.3193452757755304E-2</v>
      </c>
      <c r="U173" s="78">
        <f>R173/'סכום נכסי הקרן'!$C$42</f>
        <v>3.4717434766441571E-4</v>
      </c>
    </row>
    <row r="174" spans="2:21">
      <c r="B174" t="s">
        <v>842</v>
      </c>
      <c r="C174" t="s">
        <v>843</v>
      </c>
      <c r="D174" t="s">
        <v>100</v>
      </c>
      <c r="E174" t="s">
        <v>123</v>
      </c>
      <c r="F174" t="s">
        <v>844</v>
      </c>
      <c r="G174" t="s">
        <v>559</v>
      </c>
      <c r="H174" t="s">
        <v>221</v>
      </c>
      <c r="I174" t="s">
        <v>573</v>
      </c>
      <c r="J174" t="s">
        <v>845</v>
      </c>
      <c r="K174" s="77">
        <v>0</v>
      </c>
      <c r="L174" t="s">
        <v>102</v>
      </c>
      <c r="M174" s="78">
        <v>9.8500000000000004E-2</v>
      </c>
      <c r="N174" s="78">
        <v>0</v>
      </c>
      <c r="O174" s="77">
        <v>38940</v>
      </c>
      <c r="P174" s="77">
        <v>5.27</v>
      </c>
      <c r="Q174" s="77">
        <v>0</v>
      </c>
      <c r="R174" s="77">
        <v>2.0521379999999998</v>
      </c>
      <c r="S174" s="78">
        <v>5.9999999999999995E-4</v>
      </c>
      <c r="T174" s="78">
        <f t="shared" si="8"/>
        <v>1.3655444192743493E-4</v>
      </c>
      <c r="U174" s="78">
        <f>R174/'סכום נכסי הקרן'!$C$42</f>
        <v>3.5933125442821125E-6</v>
      </c>
    </row>
    <row r="175" spans="2:21" s="85" customFormat="1">
      <c r="B175" s="82" t="s">
        <v>846</v>
      </c>
      <c r="C175" s="82">
        <v>11583690</v>
      </c>
      <c r="D175" s="82" t="s">
        <v>100</v>
      </c>
      <c r="E175" s="82" t="s">
        <v>123</v>
      </c>
      <c r="F175" s="82" t="s">
        <v>847</v>
      </c>
      <c r="G175" s="82" t="s">
        <v>848</v>
      </c>
      <c r="H175" s="82" t="s">
        <v>221</v>
      </c>
      <c r="I175" s="82" t="s">
        <v>573</v>
      </c>
      <c r="J175" s="82" t="s">
        <v>849</v>
      </c>
      <c r="K175" s="83">
        <v>1.45</v>
      </c>
      <c r="L175" s="82" t="s">
        <v>102</v>
      </c>
      <c r="M175" s="84">
        <v>5.6000000000000001E-2</v>
      </c>
      <c r="N175" s="84">
        <v>4.6399999999999997E-2</v>
      </c>
      <c r="O175" s="83">
        <v>50000</v>
      </c>
      <c r="P175" s="83">
        <f t="shared" ref="P175:P176" si="9">R175*1000/O175*100</f>
        <v>100.95262295081959</v>
      </c>
      <c r="Q175" s="83">
        <v>0</v>
      </c>
      <c r="R175" s="83">
        <f>50476.3114754098/1000</f>
        <v>50.476311475409801</v>
      </c>
      <c r="S175" s="84">
        <v>3.0000000000000001E-3</v>
      </c>
      <c r="T175" s="84">
        <f t="shared" si="8"/>
        <v>3.3588211631381351E-3</v>
      </c>
      <c r="U175" s="84">
        <f>R175/'סכום נכסי הקרן'!$C$42</f>
        <v>8.8384486430094459E-5</v>
      </c>
    </row>
    <row r="176" spans="2:21" s="85" customFormat="1">
      <c r="B176" s="82" t="s">
        <v>846</v>
      </c>
      <c r="C176" s="82">
        <v>1158369</v>
      </c>
      <c r="D176" s="82" t="s">
        <v>100</v>
      </c>
      <c r="E176" s="82" t="s">
        <v>123</v>
      </c>
      <c r="F176" s="82" t="s">
        <v>847</v>
      </c>
      <c r="G176" s="82" t="s">
        <v>848</v>
      </c>
      <c r="H176" s="82" t="s">
        <v>221</v>
      </c>
      <c r="I176" s="82" t="s">
        <v>573</v>
      </c>
      <c r="J176" s="82" t="s">
        <v>849</v>
      </c>
      <c r="K176" s="83">
        <v>0</v>
      </c>
      <c r="L176" s="82" t="s">
        <v>102</v>
      </c>
      <c r="M176" s="84">
        <v>0</v>
      </c>
      <c r="N176" s="84">
        <v>0</v>
      </c>
      <c r="O176" s="83">
        <v>127500</v>
      </c>
      <c r="P176" s="83">
        <f t="shared" si="9"/>
        <v>101.42999999999999</v>
      </c>
      <c r="Q176" s="83">
        <v>0</v>
      </c>
      <c r="R176" s="83">
        <f>129323.25/1000</f>
        <v>129.32325</v>
      </c>
      <c r="S176" s="84">
        <v>0</v>
      </c>
      <c r="T176" s="84">
        <f t="shared" si="8"/>
        <v>8.6054954549801971E-3</v>
      </c>
      <c r="U176" s="84">
        <f>R176/'סכום נכסי הקרן'!$C$42</f>
        <v>2.2644620220098831E-4</v>
      </c>
    </row>
    <row r="177" spans="2:21">
      <c r="B177" t="s">
        <v>850</v>
      </c>
      <c r="C177" t="s">
        <v>851</v>
      </c>
      <c r="D177" t="s">
        <v>100</v>
      </c>
      <c r="E177" t="s">
        <v>123</v>
      </c>
      <c r="F177" t="s">
        <v>852</v>
      </c>
      <c r="G177" t="s">
        <v>559</v>
      </c>
      <c r="H177" t="s">
        <v>221</v>
      </c>
      <c r="I177" t="s">
        <v>573</v>
      </c>
      <c r="J177" t="s">
        <v>853</v>
      </c>
      <c r="K177" s="77">
        <v>2.75</v>
      </c>
      <c r="L177" t="s">
        <v>102</v>
      </c>
      <c r="M177" s="78">
        <v>3.8699999999999998E-2</v>
      </c>
      <c r="N177" s="78">
        <v>5.8500000000000003E-2</v>
      </c>
      <c r="O177" s="77">
        <v>34616.06</v>
      </c>
      <c r="P177" s="77">
        <v>95.02</v>
      </c>
      <c r="Q177" s="77">
        <v>0</v>
      </c>
      <c r="R177" s="77">
        <v>32.892180212</v>
      </c>
      <c r="S177" s="78">
        <v>1E-4</v>
      </c>
      <c r="T177" s="78">
        <f t="shared" si="8"/>
        <v>2.1887286881419666E-3</v>
      </c>
      <c r="U177" s="78">
        <f>R177/'סכום נכסי הקרן'!$C$42</f>
        <v>5.7594510585821945E-5</v>
      </c>
    </row>
    <row r="178" spans="2:21">
      <c r="B178" t="s">
        <v>854</v>
      </c>
      <c r="C178" t="s">
        <v>855</v>
      </c>
      <c r="D178" t="s">
        <v>100</v>
      </c>
      <c r="E178" t="s">
        <v>123</v>
      </c>
      <c r="F178" t="s">
        <v>791</v>
      </c>
      <c r="G178" t="s">
        <v>647</v>
      </c>
      <c r="H178" t="s">
        <v>221</v>
      </c>
      <c r="I178" t="s">
        <v>573</v>
      </c>
      <c r="J178" t="s">
        <v>856</v>
      </c>
      <c r="K178" s="77">
        <v>2.7</v>
      </c>
      <c r="L178" t="s">
        <v>102</v>
      </c>
      <c r="M178" s="78">
        <v>7.1999999999999995E-2</v>
      </c>
      <c r="N178" s="78">
        <v>6.7900000000000002E-2</v>
      </c>
      <c r="O178" s="77">
        <v>60000</v>
      </c>
      <c r="P178" s="77">
        <v>101.34</v>
      </c>
      <c r="Q178" s="77">
        <v>0</v>
      </c>
      <c r="R178" s="77">
        <v>60.804000000000002</v>
      </c>
      <c r="S178" s="78">
        <v>1E-4</v>
      </c>
      <c r="T178" s="78">
        <f t="shared" si="8"/>
        <v>4.0460516236996511E-3</v>
      </c>
      <c r="U178" s="78">
        <f>R178/'סכום נכסי הקרן'!$C$42</f>
        <v>1.0646836418531775E-4</v>
      </c>
    </row>
    <row r="179" spans="2:21">
      <c r="B179" t="s">
        <v>857</v>
      </c>
      <c r="C179" t="s">
        <v>858</v>
      </c>
      <c r="D179" t="s">
        <v>100</v>
      </c>
      <c r="E179" t="s">
        <v>123</v>
      </c>
      <c r="F179" t="s">
        <v>791</v>
      </c>
      <c r="G179" t="s">
        <v>647</v>
      </c>
      <c r="H179" t="s">
        <v>221</v>
      </c>
      <c r="I179" t="s">
        <v>573</v>
      </c>
      <c r="J179" t="s">
        <v>856</v>
      </c>
      <c r="K179" s="77">
        <v>2.96</v>
      </c>
      <c r="L179" t="s">
        <v>102</v>
      </c>
      <c r="M179" s="78">
        <v>6.2E-2</v>
      </c>
      <c r="N179" s="78">
        <v>7.0300000000000001E-2</v>
      </c>
      <c r="O179" s="77">
        <v>158470</v>
      </c>
      <c r="P179" s="77">
        <v>98.97</v>
      </c>
      <c r="Q179" s="77">
        <v>0</v>
      </c>
      <c r="R179" s="77">
        <v>156.83775900000001</v>
      </c>
      <c r="S179" s="78">
        <v>2.9999999999999997E-4</v>
      </c>
      <c r="T179" s="78">
        <f t="shared" si="8"/>
        <v>1.0436380327928502E-2</v>
      </c>
      <c r="U179" s="78">
        <f>R179/'סכום נכסי הקרן'!$C$42</f>
        <v>2.7462436095028448E-4</v>
      </c>
    </row>
    <row r="180" spans="2:21">
      <c r="B180" t="s">
        <v>859</v>
      </c>
      <c r="C180" t="s">
        <v>860</v>
      </c>
      <c r="D180" t="s">
        <v>100</v>
      </c>
      <c r="E180" t="s">
        <v>123</v>
      </c>
      <c r="F180" t="s">
        <v>583</v>
      </c>
      <c r="G180" t="s">
        <v>559</v>
      </c>
      <c r="H180" t="s">
        <v>221</v>
      </c>
      <c r="I180" t="s">
        <v>573</v>
      </c>
      <c r="J180" t="s">
        <v>861</v>
      </c>
      <c r="K180" s="77">
        <v>2.44</v>
      </c>
      <c r="L180" t="s">
        <v>102</v>
      </c>
      <c r="M180" s="78">
        <v>3.9E-2</v>
      </c>
      <c r="N180" s="78">
        <v>0.1047</v>
      </c>
      <c r="O180" s="77">
        <v>32000</v>
      </c>
      <c r="P180" s="77">
        <v>86.11</v>
      </c>
      <c r="Q180" s="77">
        <v>0</v>
      </c>
      <c r="R180" s="77">
        <v>27.555199999999999</v>
      </c>
      <c r="S180" s="78">
        <v>2.0000000000000001E-4</v>
      </c>
      <c r="T180" s="78">
        <f t="shared" si="8"/>
        <v>1.8335925547886428E-3</v>
      </c>
      <c r="U180" s="78">
        <f>R180/'סכום נכסי הקרן'!$C$42</f>
        <v>4.8249409065181032E-5</v>
      </c>
    </row>
    <row r="181" spans="2:21">
      <c r="B181" t="s">
        <v>862</v>
      </c>
      <c r="C181" t="s">
        <v>863</v>
      </c>
      <c r="D181" t="s">
        <v>100</v>
      </c>
      <c r="E181" t="s">
        <v>123</v>
      </c>
      <c r="F181" t="s">
        <v>864</v>
      </c>
      <c r="G181" t="s">
        <v>559</v>
      </c>
      <c r="H181" t="s">
        <v>221</v>
      </c>
      <c r="I181" t="s">
        <v>573</v>
      </c>
      <c r="J181" t="s">
        <v>865</v>
      </c>
      <c r="K181" s="77">
        <v>2.86</v>
      </c>
      <c r="L181" t="s">
        <v>102</v>
      </c>
      <c r="M181" s="78">
        <v>3.95E-2</v>
      </c>
      <c r="N181" s="78">
        <v>8.5999999999999993E-2</v>
      </c>
      <c r="O181" s="77">
        <v>20000</v>
      </c>
      <c r="P181" s="77">
        <v>88.26</v>
      </c>
      <c r="Q181" s="77">
        <v>0</v>
      </c>
      <c r="R181" s="77">
        <v>17.652000000000001</v>
      </c>
      <c r="S181" s="78">
        <v>0</v>
      </c>
      <c r="T181" s="78">
        <f t="shared" si="8"/>
        <v>1.1746086320233249E-3</v>
      </c>
      <c r="U181" s="78">
        <f>R181/'סכום נכסי הקרן'!$C$42</f>
        <v>3.0908814627314467E-5</v>
      </c>
    </row>
    <row r="182" spans="2:21">
      <c r="B182" t="s">
        <v>866</v>
      </c>
      <c r="C182" t="s">
        <v>867</v>
      </c>
      <c r="D182" t="s">
        <v>100</v>
      </c>
      <c r="E182" t="s">
        <v>123</v>
      </c>
      <c r="F182" t="s">
        <v>868</v>
      </c>
      <c r="G182" t="s">
        <v>559</v>
      </c>
      <c r="H182" t="s">
        <v>221</v>
      </c>
      <c r="I182" t="s">
        <v>573</v>
      </c>
      <c r="J182" t="s">
        <v>869</v>
      </c>
      <c r="K182" s="77">
        <v>2.3199999999999998</v>
      </c>
      <c r="L182" t="s">
        <v>102</v>
      </c>
      <c r="M182" s="78">
        <v>7.0000000000000007E-2</v>
      </c>
      <c r="N182" s="78">
        <v>8.7599999999999997E-2</v>
      </c>
      <c r="O182" s="77">
        <v>57000</v>
      </c>
      <c r="P182" s="77">
        <v>98.18</v>
      </c>
      <c r="Q182" s="77">
        <v>0</v>
      </c>
      <c r="R182" s="77">
        <v>55.962600000000002</v>
      </c>
      <c r="S182" s="78">
        <v>6.9999999999999999E-4</v>
      </c>
      <c r="T182" s="78">
        <f t="shared" si="8"/>
        <v>3.7238926484516499E-3</v>
      </c>
      <c r="U182" s="78">
        <f>R182/'סכום נכסי הקרן'!$C$42</f>
        <v>9.7991028181653562E-5</v>
      </c>
    </row>
    <row r="183" spans="2:21">
      <c r="B183" t="s">
        <v>870</v>
      </c>
      <c r="C183" t="s">
        <v>871</v>
      </c>
      <c r="D183" t="s">
        <v>100</v>
      </c>
      <c r="E183" t="s">
        <v>123</v>
      </c>
      <c r="F183" t="s">
        <v>872</v>
      </c>
      <c r="G183" t="s">
        <v>559</v>
      </c>
      <c r="H183" t="s">
        <v>221</v>
      </c>
      <c r="I183" t="s">
        <v>573</v>
      </c>
      <c r="J183" t="s">
        <v>873</v>
      </c>
      <c r="K183" s="77">
        <v>0.42</v>
      </c>
      <c r="L183" t="s">
        <v>102</v>
      </c>
      <c r="M183" s="78">
        <v>4.6800000000000001E-2</v>
      </c>
      <c r="N183" s="78">
        <v>0.02</v>
      </c>
      <c r="O183" s="77">
        <v>8571.43</v>
      </c>
      <c r="P183" s="77">
        <v>101.5</v>
      </c>
      <c r="Q183" s="77">
        <v>0</v>
      </c>
      <c r="R183" s="77">
        <v>8.7000014500000002</v>
      </c>
      <c r="S183" s="78">
        <v>2.9999999999999997E-4</v>
      </c>
      <c r="T183" s="78">
        <f t="shared" si="8"/>
        <v>5.7892005448591905E-4</v>
      </c>
      <c r="U183" s="78">
        <f>R183/'סכום נכסי הקרן'!$C$42</f>
        <v>1.5233782691786601E-5</v>
      </c>
    </row>
    <row r="184" spans="2:21">
      <c r="B184" t="s">
        <v>874</v>
      </c>
      <c r="C184" t="s">
        <v>875</v>
      </c>
      <c r="D184" t="s">
        <v>100</v>
      </c>
      <c r="E184" t="s">
        <v>123</v>
      </c>
      <c r="F184" t="s">
        <v>872</v>
      </c>
      <c r="G184" t="s">
        <v>559</v>
      </c>
      <c r="H184" t="s">
        <v>221</v>
      </c>
      <c r="I184" t="s">
        <v>573</v>
      </c>
      <c r="J184" t="s">
        <v>492</v>
      </c>
      <c r="K184" s="77">
        <v>1.83</v>
      </c>
      <c r="L184" t="s">
        <v>102</v>
      </c>
      <c r="M184" s="78">
        <v>4.53E-2</v>
      </c>
      <c r="N184" s="78">
        <v>6.2199999999999998E-2</v>
      </c>
      <c r="O184" s="77">
        <v>21850</v>
      </c>
      <c r="P184" s="77">
        <v>98.99</v>
      </c>
      <c r="Q184" s="77">
        <v>0</v>
      </c>
      <c r="R184" s="77">
        <v>21.629314999999998</v>
      </c>
      <c r="S184" s="78">
        <v>1E-4</v>
      </c>
      <c r="T184" s="78">
        <f t="shared" si="8"/>
        <v>1.4392692105003161E-3</v>
      </c>
      <c r="U184" s="78">
        <f>R184/'סכום נכסי הקרן'!$C$42</f>
        <v>3.7873129835191035E-5</v>
      </c>
    </row>
    <row r="185" spans="2:21">
      <c r="B185" t="s">
        <v>876</v>
      </c>
      <c r="C185" t="s">
        <v>877</v>
      </c>
      <c r="D185" t="s">
        <v>100</v>
      </c>
      <c r="E185" t="s">
        <v>123</v>
      </c>
      <c r="F185" t="s">
        <v>872</v>
      </c>
      <c r="G185" t="s">
        <v>559</v>
      </c>
      <c r="H185" t="s">
        <v>221</v>
      </c>
      <c r="I185" t="s">
        <v>573</v>
      </c>
      <c r="J185" t="s">
        <v>878</v>
      </c>
      <c r="K185" s="77">
        <v>2.85</v>
      </c>
      <c r="L185" t="s">
        <v>102</v>
      </c>
      <c r="M185" s="78">
        <v>4.4999999999999998E-2</v>
      </c>
      <c r="N185" s="78">
        <v>8.9800000000000005E-2</v>
      </c>
      <c r="O185" s="77">
        <v>94000</v>
      </c>
      <c r="P185" s="77">
        <v>89</v>
      </c>
      <c r="Q185" s="77">
        <v>0</v>
      </c>
      <c r="R185" s="77">
        <v>83.66</v>
      </c>
      <c r="S185" s="78">
        <v>8.9999999999999998E-4</v>
      </c>
      <c r="T185" s="78">
        <f t="shared" si="8"/>
        <v>5.5669475501400039E-3</v>
      </c>
      <c r="U185" s="78">
        <f>R185/'סכום נכסי הקרן'!$C$42</f>
        <v>1.4648943075691866E-4</v>
      </c>
    </row>
    <row r="186" spans="2:21">
      <c r="B186" t="s">
        <v>879</v>
      </c>
      <c r="C186" t="s">
        <v>880</v>
      </c>
      <c r="D186" t="s">
        <v>100</v>
      </c>
      <c r="E186" t="s">
        <v>123</v>
      </c>
      <c r="F186" t="s">
        <v>881</v>
      </c>
      <c r="G186" t="s">
        <v>775</v>
      </c>
      <c r="H186" t="s">
        <v>221</v>
      </c>
      <c r="I186" t="s">
        <v>573</v>
      </c>
      <c r="J186" t="s">
        <v>472</v>
      </c>
      <c r="K186" s="77">
        <v>3.17</v>
      </c>
      <c r="L186" t="s">
        <v>102</v>
      </c>
      <c r="M186" s="78">
        <v>5.2999999999999999E-2</v>
      </c>
      <c r="N186" s="78">
        <v>8.7499999999999994E-2</v>
      </c>
      <c r="O186" s="77">
        <v>38000</v>
      </c>
      <c r="P186" s="77">
        <v>90.4</v>
      </c>
      <c r="Q186" s="77">
        <v>0</v>
      </c>
      <c r="R186" s="77">
        <v>34.351999999999997</v>
      </c>
      <c r="S186" s="78">
        <v>2.0000000000000001E-4</v>
      </c>
      <c r="T186" s="78">
        <f t="shared" si="8"/>
        <v>2.2858687812862708E-3</v>
      </c>
      <c r="U186" s="78">
        <f>R186/'סכום נכסי הקרן'!$C$42</f>
        <v>6.015066848388321E-5</v>
      </c>
    </row>
    <row r="187" spans="2:21">
      <c r="B187" t="s">
        <v>882</v>
      </c>
      <c r="C187" t="s">
        <v>883</v>
      </c>
      <c r="D187" t="s">
        <v>100</v>
      </c>
      <c r="E187" t="s">
        <v>123</v>
      </c>
      <c r="F187" t="s">
        <v>884</v>
      </c>
      <c r="G187" t="s">
        <v>380</v>
      </c>
      <c r="H187" t="s">
        <v>221</v>
      </c>
      <c r="I187" t="s">
        <v>573</v>
      </c>
      <c r="J187" t="s">
        <v>885</v>
      </c>
      <c r="K187" s="77">
        <v>3.84</v>
      </c>
      <c r="L187" t="s">
        <v>102</v>
      </c>
      <c r="M187" s="78">
        <v>7.4999999999999997E-2</v>
      </c>
      <c r="N187" s="78">
        <v>8.7400000000000005E-2</v>
      </c>
      <c r="O187" s="77">
        <v>98169.65</v>
      </c>
      <c r="P187" s="77">
        <v>101.39</v>
      </c>
      <c r="Q187" s="77">
        <v>0</v>
      </c>
      <c r="R187" s="77">
        <v>99.534208135</v>
      </c>
      <c r="S187" s="78">
        <v>2.9999999999999997E-4</v>
      </c>
      <c r="T187" s="78">
        <f t="shared" si="8"/>
        <v>6.6232574244831886E-3</v>
      </c>
      <c r="U187" s="78">
        <f>R187/'סכום נכסי הקרן'!$C$42</f>
        <v>1.7428531544987823E-4</v>
      </c>
    </row>
    <row r="188" spans="2:21">
      <c r="B188" t="s">
        <v>886</v>
      </c>
      <c r="C188" t="s">
        <v>887</v>
      </c>
      <c r="D188" t="s">
        <v>100</v>
      </c>
      <c r="E188" t="s">
        <v>123</v>
      </c>
      <c r="F188" t="s">
        <v>888</v>
      </c>
      <c r="G188" t="s">
        <v>889</v>
      </c>
      <c r="H188" t="s">
        <v>221</v>
      </c>
      <c r="I188" t="s">
        <v>573</v>
      </c>
      <c r="J188" t="s">
        <v>865</v>
      </c>
      <c r="K188" s="77">
        <v>2.46</v>
      </c>
      <c r="L188" t="s">
        <v>102</v>
      </c>
      <c r="M188" s="78">
        <v>1.9900000000000001E-2</v>
      </c>
      <c r="N188" s="78">
        <v>5.5899999999999998E-2</v>
      </c>
      <c r="O188" s="77">
        <v>41000</v>
      </c>
      <c r="P188" s="77">
        <v>91.84</v>
      </c>
      <c r="Q188" s="77">
        <v>0</v>
      </c>
      <c r="R188" s="77">
        <v>37.654400000000003</v>
      </c>
      <c r="S188" s="78">
        <v>2.9999999999999997E-4</v>
      </c>
      <c r="T188" s="78">
        <f t="shared" si="8"/>
        <v>2.505618812239921E-3</v>
      </c>
      <c r="U188" s="78">
        <f>R188/'סכום נכסי הקרן'!$C$42</f>
        <v>6.5933201308789361E-5</v>
      </c>
    </row>
    <row r="189" spans="2:21">
      <c r="B189" t="s">
        <v>890</v>
      </c>
      <c r="C189" t="s">
        <v>891</v>
      </c>
      <c r="D189" t="s">
        <v>100</v>
      </c>
      <c r="E189" t="s">
        <v>123</v>
      </c>
      <c r="F189" t="s">
        <v>892</v>
      </c>
      <c r="G189" t="s">
        <v>559</v>
      </c>
      <c r="H189" t="s">
        <v>221</v>
      </c>
      <c r="I189" t="s">
        <v>573</v>
      </c>
      <c r="J189" t="s">
        <v>893</v>
      </c>
      <c r="K189" s="77">
        <v>1.83</v>
      </c>
      <c r="L189" t="s">
        <v>102</v>
      </c>
      <c r="M189" s="78">
        <v>4.48E-2</v>
      </c>
      <c r="N189" s="78">
        <v>7.9899999999999999E-2</v>
      </c>
      <c r="O189" s="77">
        <v>65000</v>
      </c>
      <c r="P189" s="77">
        <v>96.03</v>
      </c>
      <c r="Q189" s="77">
        <v>0</v>
      </c>
      <c r="R189" s="77">
        <v>62.419499999999999</v>
      </c>
      <c r="S189" s="78">
        <v>4.0000000000000002E-4</v>
      </c>
      <c r="T189" s="78">
        <f t="shared" si="8"/>
        <v>4.1535510710729619E-3</v>
      </c>
      <c r="U189" s="78">
        <f>R189/'סכום נכסי הקרן'!$C$42</f>
        <v>1.0929711956886785E-4</v>
      </c>
    </row>
    <row r="190" spans="2:21">
      <c r="B190" s="79" t="s">
        <v>323</v>
      </c>
      <c r="C190" s="16"/>
      <c r="D190" s="16"/>
      <c r="E190" s="16"/>
      <c r="F190" s="16"/>
      <c r="K190" s="81">
        <v>1.1599999999999999</v>
      </c>
      <c r="N190" s="80">
        <v>7.5499999999999998E-2</v>
      </c>
      <c r="O190" s="81">
        <v>1309381.56</v>
      </c>
      <c r="Q190" s="81">
        <v>1.4457800000000001</v>
      </c>
      <c r="R190" s="81">
        <v>1331.5141482910001</v>
      </c>
      <c r="T190" s="80">
        <f t="shared" si="8"/>
        <v>8.8602312046441992E-2</v>
      </c>
      <c r="U190" s="80">
        <f>R190/'סכום נכסי הקרן'!$C$42</f>
        <v>2.3314935408550322E-3</v>
      </c>
    </row>
    <row r="191" spans="2:21">
      <c r="B191" t="s">
        <v>894</v>
      </c>
      <c r="C191" t="s">
        <v>895</v>
      </c>
      <c r="D191" t="s">
        <v>100</v>
      </c>
      <c r="E191" t="s">
        <v>123</v>
      </c>
      <c r="F191" t="s">
        <v>328</v>
      </c>
      <c r="G191" t="s">
        <v>329</v>
      </c>
      <c r="H191" t="s">
        <v>206</v>
      </c>
      <c r="I191" t="s">
        <v>207</v>
      </c>
      <c r="J191" t="s">
        <v>694</v>
      </c>
      <c r="K191" s="77">
        <v>0.14000000000000001</v>
      </c>
      <c r="L191" t="s">
        <v>102</v>
      </c>
      <c r="M191" s="78">
        <v>2.9000000000000001E-2</v>
      </c>
      <c r="N191" s="78">
        <v>8.8099999999999998E-2</v>
      </c>
      <c r="O191" s="77">
        <v>580000</v>
      </c>
      <c r="P191" s="77">
        <v>103.83</v>
      </c>
      <c r="Q191" s="77">
        <v>0</v>
      </c>
      <c r="R191" s="77">
        <v>602.21400000000006</v>
      </c>
      <c r="S191" s="78">
        <v>4.0000000000000002E-4</v>
      </c>
      <c r="T191" s="78">
        <f t="shared" si="8"/>
        <v>4.0072839492708734E-2</v>
      </c>
      <c r="U191" s="78">
        <f>R191/'סכום נכסי הקרן'!$C$42</f>
        <v>1.0544822621784248E-3</v>
      </c>
    </row>
    <row r="192" spans="2:21">
      <c r="B192" t="s">
        <v>896</v>
      </c>
      <c r="C192" t="s">
        <v>897</v>
      </c>
      <c r="D192" t="s">
        <v>100</v>
      </c>
      <c r="E192" t="s">
        <v>123</v>
      </c>
      <c r="F192" t="s">
        <v>328</v>
      </c>
      <c r="G192" t="s">
        <v>329</v>
      </c>
      <c r="H192" t="s">
        <v>206</v>
      </c>
      <c r="I192" t="s">
        <v>207</v>
      </c>
      <c r="J192" t="s">
        <v>898</v>
      </c>
      <c r="K192" s="77">
        <v>2.67</v>
      </c>
      <c r="L192" t="s">
        <v>102</v>
      </c>
      <c r="M192" s="78">
        <v>3.15E-2</v>
      </c>
      <c r="N192" s="78">
        <v>3.44E-2</v>
      </c>
      <c r="O192" s="77">
        <v>100000</v>
      </c>
      <c r="P192" s="77">
        <v>106.96</v>
      </c>
      <c r="Q192" s="77">
        <v>0</v>
      </c>
      <c r="R192" s="77">
        <v>106.96</v>
      </c>
      <c r="S192" s="78">
        <v>4.0000000000000002E-4</v>
      </c>
      <c r="T192" s="78">
        <f t="shared" si="8"/>
        <v>7.1173883571954916E-3</v>
      </c>
      <c r="U192" s="78">
        <f>R192/'סכום נכסי הקרן'!$C$42</f>
        <v>1.8728794541907745E-4</v>
      </c>
    </row>
    <row r="193" spans="2:21">
      <c r="B193" t="s">
        <v>899</v>
      </c>
      <c r="C193" t="s">
        <v>900</v>
      </c>
      <c r="D193" t="s">
        <v>100</v>
      </c>
      <c r="E193" t="s">
        <v>123</v>
      </c>
      <c r="F193" t="s">
        <v>901</v>
      </c>
      <c r="G193" t="s">
        <v>647</v>
      </c>
      <c r="H193" t="s">
        <v>401</v>
      </c>
      <c r="I193" t="s">
        <v>207</v>
      </c>
      <c r="J193" t="s">
        <v>902</v>
      </c>
      <c r="K193" s="77">
        <v>1.23</v>
      </c>
      <c r="L193" t="s">
        <v>102</v>
      </c>
      <c r="M193" s="78">
        <v>3.49E-2</v>
      </c>
      <c r="N193" s="78">
        <v>6.7199999999999996E-2</v>
      </c>
      <c r="O193" s="77">
        <v>147500.23000000001</v>
      </c>
      <c r="P193" s="77">
        <v>99.45</v>
      </c>
      <c r="Q193" s="77">
        <v>0</v>
      </c>
      <c r="R193" s="77">
        <v>146.68897873500001</v>
      </c>
      <c r="S193" s="78">
        <v>2.0000000000000001E-4</v>
      </c>
      <c r="T193" s="78">
        <f t="shared" si="8"/>
        <v>9.7610548745080978E-3</v>
      </c>
      <c r="U193" s="78">
        <f>R193/'סכום נכסי הקרן'!$C$42</f>
        <v>2.5685375320587969E-4</v>
      </c>
    </row>
    <row r="194" spans="2:21">
      <c r="B194" t="s">
        <v>903</v>
      </c>
      <c r="C194" t="s">
        <v>904</v>
      </c>
      <c r="D194" t="s">
        <v>100</v>
      </c>
      <c r="E194" t="s">
        <v>123</v>
      </c>
      <c r="F194" t="s">
        <v>905</v>
      </c>
      <c r="G194" t="s">
        <v>647</v>
      </c>
      <c r="H194" t="s">
        <v>458</v>
      </c>
      <c r="I194" t="s">
        <v>150</v>
      </c>
      <c r="J194" t="s">
        <v>906</v>
      </c>
      <c r="K194" s="77">
        <v>3.26</v>
      </c>
      <c r="L194" t="s">
        <v>102</v>
      </c>
      <c r="M194" s="78">
        <v>5.4800000000000001E-2</v>
      </c>
      <c r="N194" s="78">
        <v>6.2899999999999998E-2</v>
      </c>
      <c r="O194" s="77">
        <v>25000.37</v>
      </c>
      <c r="P194" s="77">
        <v>102.58</v>
      </c>
      <c r="Q194" s="77">
        <v>0</v>
      </c>
      <c r="R194" s="77">
        <v>25.645379546000001</v>
      </c>
      <c r="S194" s="78">
        <v>1E-4</v>
      </c>
      <c r="T194" s="78">
        <f t="shared" si="8"/>
        <v>1.7065082815684353E-3</v>
      </c>
      <c r="U194" s="78">
        <f>R194/'סכום נכסי הקרן'!$C$42</f>
        <v>4.4905295855111946E-5</v>
      </c>
    </row>
    <row r="195" spans="2:21">
      <c r="B195" t="s">
        <v>907</v>
      </c>
      <c r="C195" t="s">
        <v>908</v>
      </c>
      <c r="D195" t="s">
        <v>100</v>
      </c>
      <c r="E195" t="s">
        <v>123</v>
      </c>
      <c r="F195" t="s">
        <v>909</v>
      </c>
      <c r="G195" t="s">
        <v>129</v>
      </c>
      <c r="H195" t="s">
        <v>445</v>
      </c>
      <c r="I195" t="s">
        <v>207</v>
      </c>
      <c r="J195" t="s">
        <v>805</v>
      </c>
      <c r="K195" s="77">
        <v>1.45</v>
      </c>
      <c r="L195" t="s">
        <v>102</v>
      </c>
      <c r="M195" s="78">
        <v>3.3700000000000001E-2</v>
      </c>
      <c r="N195" s="78">
        <v>6.9500000000000006E-2</v>
      </c>
      <c r="O195" s="77">
        <v>82000.19</v>
      </c>
      <c r="P195" s="77">
        <v>99.93</v>
      </c>
      <c r="Q195" s="77">
        <v>1.4457800000000001</v>
      </c>
      <c r="R195" s="77">
        <v>83.388569867000001</v>
      </c>
      <c r="S195" s="78">
        <v>4.0000000000000002E-4</v>
      </c>
      <c r="T195" s="78">
        <f t="shared" si="8"/>
        <v>5.5488859040255106E-3</v>
      </c>
      <c r="U195" s="78">
        <f>R195/'סכום נכסי הקרן'!$C$42</f>
        <v>1.4601415409335849E-4</v>
      </c>
    </row>
    <row r="196" spans="2:21">
      <c r="B196" t="s">
        <v>910</v>
      </c>
      <c r="C196" t="s">
        <v>911</v>
      </c>
      <c r="D196" t="s">
        <v>100</v>
      </c>
      <c r="E196" t="s">
        <v>123</v>
      </c>
      <c r="F196" t="s">
        <v>912</v>
      </c>
      <c r="G196" t="s">
        <v>510</v>
      </c>
      <c r="H196" t="s">
        <v>458</v>
      </c>
      <c r="I196" t="s">
        <v>150</v>
      </c>
      <c r="J196" t="s">
        <v>913</v>
      </c>
      <c r="K196" s="77">
        <v>3.65</v>
      </c>
      <c r="L196" t="s">
        <v>102</v>
      </c>
      <c r="M196" s="78">
        <v>4.2999999999999997E-2</v>
      </c>
      <c r="N196" s="78">
        <v>9.4799999999999995E-2</v>
      </c>
      <c r="O196" s="77">
        <v>10165.299999999999</v>
      </c>
      <c r="P196" s="77">
        <v>84.45</v>
      </c>
      <c r="Q196" s="77">
        <v>0</v>
      </c>
      <c r="R196" s="77">
        <v>8.5845958499999995</v>
      </c>
      <c r="S196" s="78">
        <v>0</v>
      </c>
      <c r="T196" s="78">
        <f t="shared" si="8"/>
        <v>5.7124067458880646E-4</v>
      </c>
      <c r="U196" s="78">
        <f>R196/'סכום נכסי הקרן'!$C$42</f>
        <v>1.5031706422958477E-5</v>
      </c>
    </row>
    <row r="197" spans="2:21">
      <c r="B197" t="s">
        <v>914</v>
      </c>
      <c r="C197" t="s">
        <v>915</v>
      </c>
      <c r="D197" t="s">
        <v>100</v>
      </c>
      <c r="E197" t="s">
        <v>123</v>
      </c>
      <c r="F197" t="s">
        <v>916</v>
      </c>
      <c r="G197" t="s">
        <v>380</v>
      </c>
      <c r="H197" t="s">
        <v>322</v>
      </c>
      <c r="I197" t="s">
        <v>207</v>
      </c>
      <c r="J197" t="s">
        <v>483</v>
      </c>
      <c r="K197" s="77">
        <v>1.39</v>
      </c>
      <c r="L197" t="s">
        <v>102</v>
      </c>
      <c r="M197" s="78">
        <v>4.7E-2</v>
      </c>
      <c r="N197" s="78">
        <v>7.2599999999999998E-2</v>
      </c>
      <c r="O197" s="77">
        <v>5000</v>
      </c>
      <c r="P197" s="77">
        <v>99.24</v>
      </c>
      <c r="Q197" s="77">
        <v>0</v>
      </c>
      <c r="R197" s="77">
        <v>4.9619999999999997</v>
      </c>
      <c r="S197" s="78">
        <v>0</v>
      </c>
      <c r="T197" s="78">
        <f t="shared" si="8"/>
        <v>3.3018400363130172E-4</v>
      </c>
      <c r="U197" s="78">
        <f>R197/'סכום נכסי הקרן'!$C$42</f>
        <v>8.6885077147481517E-6</v>
      </c>
    </row>
    <row r="198" spans="2:21">
      <c r="B198" t="s">
        <v>917</v>
      </c>
      <c r="C198" t="s">
        <v>918</v>
      </c>
      <c r="D198" t="s">
        <v>100</v>
      </c>
      <c r="E198" t="s">
        <v>123</v>
      </c>
      <c r="F198" t="s">
        <v>919</v>
      </c>
      <c r="G198" t="s">
        <v>496</v>
      </c>
      <c r="H198" t="s">
        <v>476</v>
      </c>
      <c r="I198" t="s">
        <v>150</v>
      </c>
      <c r="J198" t="s">
        <v>920</v>
      </c>
      <c r="K198" s="77">
        <v>2.9</v>
      </c>
      <c r="L198" t="s">
        <v>102</v>
      </c>
      <c r="M198" s="78">
        <v>6.0199999999999997E-2</v>
      </c>
      <c r="N198" s="78">
        <v>6.2300000000000001E-2</v>
      </c>
      <c r="O198" s="77">
        <v>46000</v>
      </c>
      <c r="P198" s="77">
        <v>101.2</v>
      </c>
      <c r="Q198" s="77">
        <v>0</v>
      </c>
      <c r="R198" s="77">
        <v>46.552</v>
      </c>
      <c r="S198" s="78">
        <v>2.0000000000000001E-4</v>
      </c>
      <c r="T198" s="78">
        <f t="shared" si="8"/>
        <v>3.0976875729633933E-3</v>
      </c>
      <c r="U198" s="78">
        <f>R198/'סכום נכסי הקרן'!$C$42</f>
        <v>8.1512980882095113E-5</v>
      </c>
    </row>
    <row r="199" spans="2:21">
      <c r="B199" t="s">
        <v>921</v>
      </c>
      <c r="C199" t="s">
        <v>922</v>
      </c>
      <c r="D199" t="s">
        <v>100</v>
      </c>
      <c r="E199" t="s">
        <v>123</v>
      </c>
      <c r="F199" t="s">
        <v>923</v>
      </c>
      <c r="G199" t="s">
        <v>647</v>
      </c>
      <c r="H199" t="s">
        <v>476</v>
      </c>
      <c r="I199" t="s">
        <v>150</v>
      </c>
      <c r="J199" t="s">
        <v>330</v>
      </c>
      <c r="K199" s="77">
        <v>3.51</v>
      </c>
      <c r="L199" t="s">
        <v>102</v>
      </c>
      <c r="M199" s="78">
        <v>4.6899999999999997E-2</v>
      </c>
      <c r="N199" s="78">
        <v>8.4900000000000003E-2</v>
      </c>
      <c r="O199" s="77">
        <v>145000.12</v>
      </c>
      <c r="P199" s="77">
        <v>94.1</v>
      </c>
      <c r="Q199" s="77">
        <v>0</v>
      </c>
      <c r="R199" s="77">
        <v>136.44511292000001</v>
      </c>
      <c r="S199" s="78">
        <v>1E-4</v>
      </c>
      <c r="T199" s="78">
        <f t="shared" si="8"/>
        <v>9.0794021886035185E-3</v>
      </c>
      <c r="U199" s="78">
        <f>R199/'סכום נכסי הקרן'!$C$42</f>
        <v>2.3891664978740486E-4</v>
      </c>
    </row>
    <row r="200" spans="2:21">
      <c r="B200" t="s">
        <v>924</v>
      </c>
      <c r="C200" t="s">
        <v>925</v>
      </c>
      <c r="D200" t="s">
        <v>100</v>
      </c>
      <c r="E200" t="s">
        <v>123</v>
      </c>
      <c r="F200" t="s">
        <v>926</v>
      </c>
      <c r="G200" t="s">
        <v>471</v>
      </c>
      <c r="H200" t="s">
        <v>523</v>
      </c>
      <c r="I200" t="s">
        <v>207</v>
      </c>
      <c r="J200" t="s">
        <v>344</v>
      </c>
      <c r="K200" s="77">
        <v>0.91</v>
      </c>
      <c r="L200" t="s">
        <v>102</v>
      </c>
      <c r="M200" s="78">
        <v>5.2499999999999998E-2</v>
      </c>
      <c r="N200" s="78">
        <v>6.2300000000000001E-2</v>
      </c>
      <c r="O200" s="77">
        <v>67000.97</v>
      </c>
      <c r="P200" s="77">
        <v>95.63</v>
      </c>
      <c r="Q200" s="77">
        <v>0</v>
      </c>
      <c r="R200" s="77">
        <v>64.073027611000001</v>
      </c>
      <c r="S200" s="78">
        <v>2.0000000000000001E-4</v>
      </c>
      <c r="T200" s="78">
        <f t="shared" si="8"/>
        <v>4.2635809716604026E-3</v>
      </c>
      <c r="U200" s="78">
        <f>R200/'סכום נכסי הקרן'!$C$42</f>
        <v>1.1219246164962613E-4</v>
      </c>
    </row>
    <row r="201" spans="2:21">
      <c r="B201" t="s">
        <v>927</v>
      </c>
      <c r="C201" t="s">
        <v>928</v>
      </c>
      <c r="D201" t="s">
        <v>100</v>
      </c>
      <c r="E201" t="s">
        <v>123</v>
      </c>
      <c r="F201" t="s">
        <v>929</v>
      </c>
      <c r="G201" t="s">
        <v>496</v>
      </c>
      <c r="H201" t="s">
        <v>531</v>
      </c>
      <c r="I201" t="s">
        <v>207</v>
      </c>
      <c r="J201" t="s">
        <v>930</v>
      </c>
      <c r="K201" s="77">
        <v>0.46</v>
      </c>
      <c r="L201" t="s">
        <v>102</v>
      </c>
      <c r="M201" s="78">
        <v>3.8300000000000001E-2</v>
      </c>
      <c r="N201" s="78">
        <v>6.3500000000000001E-2</v>
      </c>
      <c r="O201" s="77">
        <v>92714.38</v>
      </c>
      <c r="P201" s="77">
        <v>103.99</v>
      </c>
      <c r="Q201" s="77">
        <v>0</v>
      </c>
      <c r="R201" s="77">
        <v>96.413683762000005</v>
      </c>
      <c r="S201" s="78">
        <v>2.9999999999999997E-4</v>
      </c>
      <c r="T201" s="78">
        <f t="shared" si="8"/>
        <v>6.4156098567874622E-3</v>
      </c>
      <c r="U201" s="78">
        <f>R201/'סכום נכסי הקרן'!$C$42</f>
        <v>1.6882124852346346E-4</v>
      </c>
    </row>
    <row r="202" spans="2:21">
      <c r="B202" t="s">
        <v>931</v>
      </c>
      <c r="C202" t="s">
        <v>932</v>
      </c>
      <c r="D202" t="s">
        <v>100</v>
      </c>
      <c r="E202" t="s">
        <v>123</v>
      </c>
      <c r="F202" t="s">
        <v>933</v>
      </c>
      <c r="G202" t="s">
        <v>647</v>
      </c>
      <c r="H202" t="s">
        <v>221</v>
      </c>
      <c r="I202" t="s">
        <v>573</v>
      </c>
      <c r="J202" t="s">
        <v>934</v>
      </c>
      <c r="K202" s="77">
        <v>3.15</v>
      </c>
      <c r="L202" t="s">
        <v>102</v>
      </c>
      <c r="M202" s="78">
        <v>5.7000000000000002E-2</v>
      </c>
      <c r="N202" s="78">
        <v>8.2100000000000006E-2</v>
      </c>
      <c r="O202" s="77">
        <v>9000</v>
      </c>
      <c r="P202" s="77">
        <v>106.52</v>
      </c>
      <c r="Q202" s="77">
        <v>0</v>
      </c>
      <c r="R202" s="77">
        <v>9.5868000000000002</v>
      </c>
      <c r="S202" s="78">
        <v>0</v>
      </c>
      <c r="T202" s="78">
        <f t="shared" si="8"/>
        <v>6.379298682008391E-4</v>
      </c>
      <c r="U202" s="78">
        <f>R202/'סכום נכסי הקרן'!$C$42</f>
        <v>1.6786575122883431E-5</v>
      </c>
    </row>
    <row r="203" spans="2:21">
      <c r="B203" s="79" t="s">
        <v>935</v>
      </c>
      <c r="C203" s="16"/>
      <c r="D203" s="16"/>
      <c r="E203" s="16"/>
      <c r="F203" s="16"/>
      <c r="K203" s="81">
        <v>0</v>
      </c>
      <c r="N203" s="80">
        <v>0</v>
      </c>
      <c r="O203" s="81">
        <v>0</v>
      </c>
      <c r="Q203" s="81">
        <v>0</v>
      </c>
      <c r="R203" s="81">
        <v>0</v>
      </c>
      <c r="T203" s="80">
        <f t="shared" si="8"/>
        <v>0</v>
      </c>
      <c r="U203" s="80">
        <f>R203/'סכום נכסי הקרן'!$C$42</f>
        <v>0</v>
      </c>
    </row>
    <row r="204" spans="2:21">
      <c r="B204" t="s">
        <v>221</v>
      </c>
      <c r="C204" t="s">
        <v>221</v>
      </c>
      <c r="D204" s="16"/>
      <c r="E204" s="16"/>
      <c r="F204" s="16"/>
      <c r="G204" t="s">
        <v>221</v>
      </c>
      <c r="H204" t="s">
        <v>221</v>
      </c>
      <c r="K204" s="77">
        <v>0</v>
      </c>
      <c r="L204" t="s">
        <v>221</v>
      </c>
      <c r="M204" s="78">
        <v>0</v>
      </c>
      <c r="N204" s="78">
        <v>0</v>
      </c>
      <c r="O204" s="77">
        <v>0</v>
      </c>
      <c r="P204" s="77">
        <v>0</v>
      </c>
      <c r="R204" s="77">
        <v>0</v>
      </c>
      <c r="S204" s="78">
        <v>0</v>
      </c>
      <c r="T204" s="78">
        <f t="shared" ref="T204:T245" si="10">R204/$R$11</f>
        <v>0</v>
      </c>
      <c r="U204" s="78">
        <f>R204/'סכום נכסי הקרן'!$C$42</f>
        <v>0</v>
      </c>
    </row>
    <row r="205" spans="2:21">
      <c r="B205" s="79" t="s">
        <v>230</v>
      </c>
      <c r="C205" s="16"/>
      <c r="D205" s="16"/>
      <c r="E205" s="16"/>
      <c r="F205" s="16"/>
      <c r="K205" s="81">
        <v>4.72</v>
      </c>
      <c r="N205" s="80">
        <v>7.0400000000000004E-2</v>
      </c>
      <c r="O205" s="81">
        <v>420000</v>
      </c>
      <c r="Q205" s="81">
        <v>0.33300000000000002</v>
      </c>
      <c r="R205" s="81">
        <v>1441.3023813233999</v>
      </c>
      <c r="T205" s="80">
        <f t="shared" si="10"/>
        <v>9.5907898167813241E-2</v>
      </c>
      <c r="U205" s="80">
        <f>R205/'סכום נכסי הקרן'!$C$42</f>
        <v>2.5237337483702627E-3</v>
      </c>
    </row>
    <row r="206" spans="2:21">
      <c r="B206" s="79" t="s">
        <v>324</v>
      </c>
      <c r="C206" s="16"/>
      <c r="D206" s="16"/>
      <c r="E206" s="16"/>
      <c r="F206" s="16"/>
      <c r="K206" s="81">
        <v>4.78</v>
      </c>
      <c r="N206" s="80">
        <v>6.2E-2</v>
      </c>
      <c r="O206" s="81">
        <v>107000</v>
      </c>
      <c r="Q206" s="81">
        <v>0</v>
      </c>
      <c r="R206" s="81">
        <v>389.53386855995001</v>
      </c>
      <c r="T206" s="80">
        <f t="shared" si="10"/>
        <v>2.592056676161095E-2</v>
      </c>
      <c r="U206" s="80">
        <f>R206/'סכום נכסי הקרן'!$C$42</f>
        <v>6.8207739261161185E-4</v>
      </c>
    </row>
    <row r="207" spans="2:21">
      <c r="B207" t="s">
        <v>936</v>
      </c>
      <c r="C207" t="s">
        <v>937</v>
      </c>
      <c r="D207" t="s">
        <v>100</v>
      </c>
      <c r="E207" t="s">
        <v>938</v>
      </c>
      <c r="F207" t="s">
        <v>939</v>
      </c>
      <c r="G207" t="s">
        <v>940</v>
      </c>
      <c r="H207" t="s">
        <v>941</v>
      </c>
      <c r="I207" t="s">
        <v>288</v>
      </c>
      <c r="J207" t="s">
        <v>437</v>
      </c>
      <c r="K207" s="77">
        <v>4.0199999999999996</v>
      </c>
      <c r="L207" t="s">
        <v>106</v>
      </c>
      <c r="M207" s="78">
        <v>5.3800000000000001E-2</v>
      </c>
      <c r="N207" s="78">
        <v>5.8999999999999997E-2</v>
      </c>
      <c r="O207" s="77">
        <v>15000</v>
      </c>
      <c r="P207" s="77">
        <v>100.548236</v>
      </c>
      <c r="Q207" s="77">
        <v>0</v>
      </c>
      <c r="R207" s="77">
        <v>55.804270979999998</v>
      </c>
      <c r="S207" s="78">
        <v>0</v>
      </c>
      <c r="T207" s="78">
        <f t="shared" si="10"/>
        <v>3.7133570358529756E-3</v>
      </c>
      <c r="U207" s="78">
        <f>R207/'סכום נכסי הקרן'!$C$42</f>
        <v>9.7713792608953329E-5</v>
      </c>
    </row>
    <row r="208" spans="2:21">
      <c r="B208" t="s">
        <v>942</v>
      </c>
      <c r="C208" t="s">
        <v>943</v>
      </c>
      <c r="D208" t="s">
        <v>100</v>
      </c>
      <c r="E208" t="s">
        <v>938</v>
      </c>
      <c r="F208" t="s">
        <v>315</v>
      </c>
      <c r="G208" t="s">
        <v>940</v>
      </c>
      <c r="H208" t="s">
        <v>944</v>
      </c>
      <c r="I208" t="s">
        <v>945</v>
      </c>
      <c r="J208" t="s">
        <v>486</v>
      </c>
      <c r="K208" s="77">
        <v>3.58</v>
      </c>
      <c r="L208" t="s">
        <v>106</v>
      </c>
      <c r="M208" s="78">
        <v>5.1299999999999998E-2</v>
      </c>
      <c r="N208" s="78">
        <v>5.4199999999999998E-2</v>
      </c>
      <c r="O208" s="77">
        <v>15000</v>
      </c>
      <c r="P208" s="77">
        <v>101.38212533333333</v>
      </c>
      <c r="Q208" s="77">
        <v>0</v>
      </c>
      <c r="R208" s="77">
        <v>56.267079559999999</v>
      </c>
      <c r="S208" s="78">
        <v>0</v>
      </c>
      <c r="T208" s="78">
        <f t="shared" si="10"/>
        <v>3.7441534868524352E-3</v>
      </c>
      <c r="U208" s="78">
        <f>R208/'סכום נכסי הקרן'!$C$42</f>
        <v>9.8524174696374046E-5</v>
      </c>
    </row>
    <row r="209" spans="2:21">
      <c r="B209" t="s">
        <v>946</v>
      </c>
      <c r="C209" t="s">
        <v>947</v>
      </c>
      <c r="D209" t="s">
        <v>123</v>
      </c>
      <c r="E209" t="s">
        <v>938</v>
      </c>
      <c r="F209" t="s">
        <v>948</v>
      </c>
      <c r="G209" t="s">
        <v>949</v>
      </c>
      <c r="H209" t="s">
        <v>950</v>
      </c>
      <c r="I209" t="s">
        <v>945</v>
      </c>
      <c r="J209" t="s">
        <v>951</v>
      </c>
      <c r="K209" s="77">
        <v>1.91</v>
      </c>
      <c r="L209" t="s">
        <v>106</v>
      </c>
      <c r="M209" s="78">
        <v>6.13E-2</v>
      </c>
      <c r="N209" s="78">
        <v>7.51E-2</v>
      </c>
      <c r="O209" s="77">
        <v>15000</v>
      </c>
      <c r="P209" s="77">
        <v>97.7</v>
      </c>
      <c r="Q209" s="77">
        <v>0</v>
      </c>
      <c r="R209" s="77">
        <v>54.223500000000001</v>
      </c>
      <c r="S209" s="78">
        <v>0</v>
      </c>
      <c r="T209" s="78">
        <f t="shared" si="10"/>
        <v>3.6081685451233151E-3</v>
      </c>
      <c r="U209" s="78">
        <f>R209/'סכום נכסי הקרן'!$C$42</f>
        <v>9.494584805938058E-5</v>
      </c>
    </row>
    <row r="210" spans="2:21">
      <c r="B210" t="s">
        <v>952</v>
      </c>
      <c r="C210" t="s">
        <v>953</v>
      </c>
      <c r="D210" t="s">
        <v>123</v>
      </c>
      <c r="E210" t="s">
        <v>938</v>
      </c>
      <c r="F210" t="s">
        <v>954</v>
      </c>
      <c r="G210" t="s">
        <v>955</v>
      </c>
      <c r="H210" t="s">
        <v>950</v>
      </c>
      <c r="I210" t="s">
        <v>945</v>
      </c>
      <c r="J210" t="s">
        <v>956</v>
      </c>
      <c r="K210" s="77">
        <v>6.03</v>
      </c>
      <c r="L210" t="s">
        <v>110</v>
      </c>
      <c r="M210" s="78">
        <v>3.7499999999999999E-2</v>
      </c>
      <c r="N210" s="78">
        <v>5.5399999999999998E-2</v>
      </c>
      <c r="O210" s="77">
        <v>40000</v>
      </c>
      <c r="P210" s="77">
        <v>90.779250000000005</v>
      </c>
      <c r="Q210" s="77">
        <v>0</v>
      </c>
      <c r="R210" s="77">
        <v>145.91856644999999</v>
      </c>
      <c r="S210" s="78">
        <v>0</v>
      </c>
      <c r="T210" s="78">
        <f t="shared" si="10"/>
        <v>9.7097896966144969E-3</v>
      </c>
      <c r="U210" s="78">
        <f>R210/'סכום נכסי הקרן'!$C$42</f>
        <v>2.555047541970608E-4</v>
      </c>
    </row>
    <row r="211" spans="2:21">
      <c r="B211" t="s">
        <v>957</v>
      </c>
      <c r="C211" t="s">
        <v>958</v>
      </c>
      <c r="D211" t="s">
        <v>123</v>
      </c>
      <c r="E211" t="s">
        <v>938</v>
      </c>
      <c r="F211" t="s">
        <v>954</v>
      </c>
      <c r="G211" t="s">
        <v>955</v>
      </c>
      <c r="H211" t="s">
        <v>950</v>
      </c>
      <c r="I211" t="s">
        <v>945</v>
      </c>
      <c r="J211" t="s">
        <v>956</v>
      </c>
      <c r="K211" s="77">
        <v>5.87</v>
      </c>
      <c r="L211" t="s">
        <v>110</v>
      </c>
      <c r="M211" s="78">
        <v>4.3799999999999999E-2</v>
      </c>
      <c r="N211" s="78">
        <v>7.2800000000000004E-2</v>
      </c>
      <c r="O211" s="77">
        <v>20000</v>
      </c>
      <c r="P211" s="77">
        <v>85.7227915</v>
      </c>
      <c r="Q211" s="77">
        <v>0</v>
      </c>
      <c r="R211" s="77">
        <v>68.895407528549995</v>
      </c>
      <c r="S211" s="78">
        <v>0</v>
      </c>
      <c r="T211" s="78">
        <f t="shared" si="10"/>
        <v>4.5844743026172436E-3</v>
      </c>
      <c r="U211" s="78">
        <f>R211/'סכום נכסי הקרן'!$C$42</f>
        <v>1.2063649331368895E-4</v>
      </c>
    </row>
    <row r="212" spans="2:21">
      <c r="B212" t="s">
        <v>959</v>
      </c>
      <c r="C212" t="s">
        <v>960</v>
      </c>
      <c r="D212" t="s">
        <v>123</v>
      </c>
      <c r="E212" t="s">
        <v>938</v>
      </c>
      <c r="F212" t="s">
        <v>954</v>
      </c>
      <c r="G212" t="s">
        <v>955</v>
      </c>
      <c r="H212" t="s">
        <v>950</v>
      </c>
      <c r="I212" t="s">
        <v>945</v>
      </c>
      <c r="J212" t="s">
        <v>961</v>
      </c>
      <c r="K212" s="77">
        <v>5</v>
      </c>
      <c r="L212" t="s">
        <v>110</v>
      </c>
      <c r="M212" s="78">
        <v>7.3800000000000004E-2</v>
      </c>
      <c r="N212" s="78">
        <v>7.1400000000000005E-2</v>
      </c>
      <c r="O212" s="77">
        <v>1000</v>
      </c>
      <c r="P212" s="77">
        <v>104.03344</v>
      </c>
      <c r="Q212" s="77">
        <v>0</v>
      </c>
      <c r="R212" s="77">
        <v>4.1805837863999997</v>
      </c>
      <c r="S212" s="78">
        <v>0</v>
      </c>
      <c r="T212" s="78">
        <f t="shared" si="10"/>
        <v>2.7818659655575546E-4</v>
      </c>
      <c r="U212" s="78">
        <f>R212/'סכום נכסי הקרן'!$C$42</f>
        <v>7.3202407255718337E-6</v>
      </c>
    </row>
    <row r="213" spans="2:21">
      <c r="B213" t="s">
        <v>962</v>
      </c>
      <c r="C213" t="s">
        <v>963</v>
      </c>
      <c r="D213" t="s">
        <v>123</v>
      </c>
      <c r="E213" t="s">
        <v>938</v>
      </c>
      <c r="F213" t="s">
        <v>954</v>
      </c>
      <c r="G213" t="s">
        <v>955</v>
      </c>
      <c r="H213" t="s">
        <v>950</v>
      </c>
      <c r="I213" t="s">
        <v>945</v>
      </c>
      <c r="J213" t="s">
        <v>961</v>
      </c>
      <c r="K213" s="77">
        <v>6.1</v>
      </c>
      <c r="L213" t="s">
        <v>110</v>
      </c>
      <c r="M213" s="78">
        <v>7.8799999999999995E-2</v>
      </c>
      <c r="N213" s="78">
        <v>7.4800000000000005E-2</v>
      </c>
      <c r="O213" s="77">
        <v>1000</v>
      </c>
      <c r="P213" s="77">
        <v>105.623</v>
      </c>
      <c r="Q213" s="77">
        <v>0</v>
      </c>
      <c r="R213" s="77">
        <v>4.2444602549999999</v>
      </c>
      <c r="S213" s="78">
        <v>0</v>
      </c>
      <c r="T213" s="78">
        <f t="shared" si="10"/>
        <v>2.824370979947271E-4</v>
      </c>
      <c r="U213" s="78">
        <f>R213/'סכום נכסי הקרן'!$C$42</f>
        <v>7.4320890105823073E-6</v>
      </c>
    </row>
    <row r="214" spans="2:21">
      <c r="B214" s="79" t="s">
        <v>325</v>
      </c>
      <c r="C214" s="16"/>
      <c r="D214" s="16"/>
      <c r="E214" s="16"/>
      <c r="F214" s="16"/>
      <c r="K214" s="81">
        <v>4.7</v>
      </c>
      <c r="N214" s="80">
        <v>7.3599999999999999E-2</v>
      </c>
      <c r="O214" s="81">
        <v>313000</v>
      </c>
      <c r="Q214" s="81">
        <v>0.33300000000000002</v>
      </c>
      <c r="R214" s="81">
        <v>1051.76851276345</v>
      </c>
      <c r="T214" s="80">
        <f t="shared" si="10"/>
        <v>6.9987331406202294E-2</v>
      </c>
      <c r="U214" s="80">
        <f>R214/'סכום נכסי הקרן'!$C$42</f>
        <v>1.8416563557586507E-3</v>
      </c>
    </row>
    <row r="215" spans="2:21">
      <c r="B215" t="s">
        <v>964</v>
      </c>
      <c r="C215" t="s">
        <v>965</v>
      </c>
      <c r="D215" t="s">
        <v>123</v>
      </c>
      <c r="E215" t="s">
        <v>938</v>
      </c>
      <c r="F215" t="s">
        <v>966</v>
      </c>
      <c r="G215" t="s">
        <v>967</v>
      </c>
      <c r="H215" t="s">
        <v>968</v>
      </c>
      <c r="I215" t="s">
        <v>945</v>
      </c>
      <c r="J215" t="s">
        <v>802</v>
      </c>
      <c r="K215" s="77">
        <v>3.62</v>
      </c>
      <c r="L215" t="s">
        <v>106</v>
      </c>
      <c r="M215" s="78">
        <v>4.3799999999999999E-2</v>
      </c>
      <c r="N215" s="78">
        <v>5.11E-2</v>
      </c>
      <c r="O215" s="77">
        <v>5000</v>
      </c>
      <c r="P215" s="77">
        <v>99.522137999999998</v>
      </c>
      <c r="Q215" s="77">
        <v>0</v>
      </c>
      <c r="R215" s="77">
        <v>18.41159553</v>
      </c>
      <c r="S215" s="78">
        <v>0</v>
      </c>
      <c r="T215" s="78">
        <f t="shared" si="10"/>
        <v>1.2251540357387301E-3</v>
      </c>
      <c r="U215" s="78">
        <f>R215/'סכום נכסי הקרן'!$C$42</f>
        <v>3.2238873398473918E-5</v>
      </c>
    </row>
    <row r="216" spans="2:21">
      <c r="B216" t="s">
        <v>969</v>
      </c>
      <c r="C216" t="s">
        <v>970</v>
      </c>
      <c r="D216" t="s">
        <v>123</v>
      </c>
      <c r="E216" t="s">
        <v>938</v>
      </c>
      <c r="F216" t="s">
        <v>971</v>
      </c>
      <c r="G216" t="s">
        <v>972</v>
      </c>
      <c r="H216" t="s">
        <v>973</v>
      </c>
      <c r="I216" t="s">
        <v>288</v>
      </c>
      <c r="J216" t="s">
        <v>974</v>
      </c>
      <c r="K216" s="77">
        <v>4.3899999999999997</v>
      </c>
      <c r="L216" t="s">
        <v>106</v>
      </c>
      <c r="M216" s="78">
        <v>4.5999999999999999E-2</v>
      </c>
      <c r="N216" s="78">
        <v>4.9799999999999997E-2</v>
      </c>
      <c r="O216" s="77">
        <v>5000</v>
      </c>
      <c r="P216" s="77">
        <v>99.335111999999995</v>
      </c>
      <c r="Q216" s="77">
        <v>0</v>
      </c>
      <c r="R216" s="77">
        <v>18.37699572</v>
      </c>
      <c r="S216" s="78">
        <v>0</v>
      </c>
      <c r="T216" s="78">
        <f t="shared" si="10"/>
        <v>1.2228516770545941E-3</v>
      </c>
      <c r="U216" s="78">
        <f>R216/'סכום נכסי הקרן'!$C$42</f>
        <v>3.2178288812396974E-5</v>
      </c>
    </row>
    <row r="217" spans="2:21">
      <c r="B217" t="s">
        <v>975</v>
      </c>
      <c r="C217" t="s">
        <v>976</v>
      </c>
      <c r="D217" t="s">
        <v>123</v>
      </c>
      <c r="E217" t="s">
        <v>938</v>
      </c>
      <c r="F217" t="s">
        <v>977</v>
      </c>
      <c r="G217" t="s">
        <v>978</v>
      </c>
      <c r="H217" t="s">
        <v>973</v>
      </c>
      <c r="I217" t="s">
        <v>288</v>
      </c>
      <c r="J217" t="s">
        <v>824</v>
      </c>
      <c r="K217" s="77">
        <v>4.04</v>
      </c>
      <c r="L217" t="s">
        <v>106</v>
      </c>
      <c r="M217" s="78">
        <v>4.5499999999999999E-2</v>
      </c>
      <c r="N217" s="78">
        <v>4.8000000000000001E-2</v>
      </c>
      <c r="O217" s="77">
        <v>5000</v>
      </c>
      <c r="P217" s="77">
        <v>99.576527999999996</v>
      </c>
      <c r="Q217" s="77">
        <v>0</v>
      </c>
      <c r="R217" s="77">
        <v>18.421657679999999</v>
      </c>
      <c r="S217" s="78">
        <v>0</v>
      </c>
      <c r="T217" s="78">
        <f t="shared" si="10"/>
        <v>1.2258235965956705E-3</v>
      </c>
      <c r="U217" s="78">
        <f>R217/'סכום נכסי הקרן'!$C$42</f>
        <v>3.2256492315826185E-5</v>
      </c>
    </row>
    <row r="218" spans="2:21">
      <c r="B218" t="s">
        <v>979</v>
      </c>
      <c r="C218" t="s">
        <v>980</v>
      </c>
      <c r="D218" t="s">
        <v>123</v>
      </c>
      <c r="E218" t="s">
        <v>938</v>
      </c>
      <c r="F218" t="s">
        <v>981</v>
      </c>
      <c r="G218" t="s">
        <v>982</v>
      </c>
      <c r="H218" t="s">
        <v>941</v>
      </c>
      <c r="I218" t="s">
        <v>288</v>
      </c>
      <c r="J218" t="s">
        <v>983</v>
      </c>
      <c r="K218" s="77">
        <v>9.6999999999999993</v>
      </c>
      <c r="L218" t="s">
        <v>106</v>
      </c>
      <c r="M218" s="78">
        <v>2.9000000000000001E-2</v>
      </c>
      <c r="N218" s="78">
        <v>5.28E-2</v>
      </c>
      <c r="O218" s="77">
        <v>5000</v>
      </c>
      <c r="P218" s="77">
        <v>80.202833999999996</v>
      </c>
      <c r="Q218" s="77">
        <v>0</v>
      </c>
      <c r="R218" s="77">
        <v>14.837524289999999</v>
      </c>
      <c r="S218" s="78">
        <v>0</v>
      </c>
      <c r="T218" s="78">
        <f t="shared" si="10"/>
        <v>9.873263148022747E-4</v>
      </c>
      <c r="U218" s="78">
        <f>R218/'סכום נכסי הקרן'!$C$42</f>
        <v>2.5980641729429279E-5</v>
      </c>
    </row>
    <row r="219" spans="2:21">
      <c r="B219" t="s">
        <v>984</v>
      </c>
      <c r="C219" t="s">
        <v>985</v>
      </c>
      <c r="D219" t="s">
        <v>123</v>
      </c>
      <c r="E219" t="s">
        <v>938</v>
      </c>
      <c r="F219" t="s">
        <v>986</v>
      </c>
      <c r="G219" t="s">
        <v>987</v>
      </c>
      <c r="H219" t="s">
        <v>988</v>
      </c>
      <c r="I219" t="s">
        <v>945</v>
      </c>
      <c r="J219" t="s">
        <v>289</v>
      </c>
      <c r="K219" s="77">
        <v>4.95</v>
      </c>
      <c r="L219" t="s">
        <v>110</v>
      </c>
      <c r="M219" s="78">
        <v>3.6299999999999999E-2</v>
      </c>
      <c r="N219" s="78">
        <v>3.8699999999999998E-2</v>
      </c>
      <c r="O219" s="77">
        <v>5000</v>
      </c>
      <c r="P219" s="77">
        <v>99.302402000000001</v>
      </c>
      <c r="Q219" s="77">
        <v>0</v>
      </c>
      <c r="R219" s="77">
        <v>19.952335121849998</v>
      </c>
      <c r="S219" s="78">
        <v>0</v>
      </c>
      <c r="T219" s="78">
        <f t="shared" si="10"/>
        <v>1.3276787368653503E-3</v>
      </c>
      <c r="U219" s="78">
        <f>R219/'סכום נכסי הקרן'!$C$42</f>
        <v>3.4936722618588115E-5</v>
      </c>
    </row>
    <row r="220" spans="2:21">
      <c r="B220" t="s">
        <v>989</v>
      </c>
      <c r="C220" t="s">
        <v>990</v>
      </c>
      <c r="D220" t="s">
        <v>123</v>
      </c>
      <c r="E220" t="s">
        <v>938</v>
      </c>
      <c r="F220" t="s">
        <v>991</v>
      </c>
      <c r="G220" t="s">
        <v>978</v>
      </c>
      <c r="H220" t="s">
        <v>992</v>
      </c>
      <c r="I220" t="s">
        <v>945</v>
      </c>
      <c r="J220" t="s">
        <v>993</v>
      </c>
      <c r="K220" s="77">
        <v>6.07</v>
      </c>
      <c r="L220" t="s">
        <v>106</v>
      </c>
      <c r="M220" s="78">
        <v>2.7E-2</v>
      </c>
      <c r="N220" s="78">
        <v>5.3400000000000003E-2</v>
      </c>
      <c r="O220" s="77">
        <v>5000</v>
      </c>
      <c r="P220" s="77">
        <v>86.432500000000005</v>
      </c>
      <c r="Q220" s="77">
        <v>0</v>
      </c>
      <c r="R220" s="77">
        <v>15.990012500000001</v>
      </c>
      <c r="S220" s="78">
        <v>0</v>
      </c>
      <c r="T220" s="78">
        <f t="shared" si="10"/>
        <v>1.0640157890698429E-3</v>
      </c>
      <c r="U220" s="78">
        <f>R220/'סכום נכסי הקרן'!$C$42</f>
        <v>2.7998659202976499E-5</v>
      </c>
    </row>
    <row r="221" spans="2:21">
      <c r="B221" t="s">
        <v>994</v>
      </c>
      <c r="C221" t="s">
        <v>995</v>
      </c>
      <c r="D221" t="s">
        <v>123</v>
      </c>
      <c r="E221" t="s">
        <v>938</v>
      </c>
      <c r="F221" t="s">
        <v>996</v>
      </c>
      <c r="G221" t="s">
        <v>997</v>
      </c>
      <c r="H221" t="s">
        <v>992</v>
      </c>
      <c r="I221" t="s">
        <v>945</v>
      </c>
      <c r="J221" t="s">
        <v>998</v>
      </c>
      <c r="K221" s="77">
        <v>4.5199999999999996</v>
      </c>
      <c r="L221" t="s">
        <v>110</v>
      </c>
      <c r="M221" s="78">
        <v>1.2999999999999999E-3</v>
      </c>
      <c r="N221" s="78">
        <v>6.8500000000000005E-2</v>
      </c>
      <c r="O221" s="77">
        <v>20000</v>
      </c>
      <c r="P221" s="77">
        <v>74.560680500000004</v>
      </c>
      <c r="Q221" s="77">
        <v>0</v>
      </c>
      <c r="R221" s="77">
        <v>59.924418917849998</v>
      </c>
      <c r="S221" s="78">
        <v>0</v>
      </c>
      <c r="T221" s="78">
        <f t="shared" si="10"/>
        <v>3.9875220785116948E-3</v>
      </c>
      <c r="U221" s="78">
        <f>R221/'סכום נכסי הקרן'!$C$42</f>
        <v>1.0492820960692056E-4</v>
      </c>
    </row>
    <row r="222" spans="2:21">
      <c r="B222" t="s">
        <v>999</v>
      </c>
      <c r="C222" t="s">
        <v>1000</v>
      </c>
      <c r="D222" t="s">
        <v>123</v>
      </c>
      <c r="E222" t="s">
        <v>938</v>
      </c>
      <c r="F222" t="s">
        <v>1001</v>
      </c>
      <c r="G222" t="s">
        <v>1002</v>
      </c>
      <c r="H222" t="s">
        <v>992</v>
      </c>
      <c r="I222" t="s">
        <v>945</v>
      </c>
      <c r="J222" t="s">
        <v>1003</v>
      </c>
      <c r="K222" s="77">
        <v>6.08</v>
      </c>
      <c r="L222" t="s">
        <v>106</v>
      </c>
      <c r="M222" s="78">
        <v>3.5999999999999997E-2</v>
      </c>
      <c r="N222" s="78">
        <v>5.2600000000000001E-2</v>
      </c>
      <c r="O222" s="77">
        <v>5000</v>
      </c>
      <c r="P222" s="77">
        <v>92.807000000000002</v>
      </c>
      <c r="Q222" s="77">
        <v>0.33300000000000002</v>
      </c>
      <c r="R222" s="77">
        <v>17.502295</v>
      </c>
      <c r="S222" s="78">
        <v>0</v>
      </c>
      <c r="T222" s="78">
        <f t="shared" si="10"/>
        <v>1.1646468834816835E-3</v>
      </c>
      <c r="U222" s="78">
        <f>R222/'סכום נכסי הקרן'!$C$42</f>
        <v>3.064667979308706E-5</v>
      </c>
    </row>
    <row r="223" spans="2:21">
      <c r="B223" t="s">
        <v>1004</v>
      </c>
      <c r="C223" t="s">
        <v>1005</v>
      </c>
      <c r="D223" t="s">
        <v>123</v>
      </c>
      <c r="E223" t="s">
        <v>938</v>
      </c>
      <c r="F223" t="s">
        <v>1006</v>
      </c>
      <c r="G223" t="s">
        <v>1007</v>
      </c>
      <c r="H223" t="s">
        <v>992</v>
      </c>
      <c r="I223" t="s">
        <v>945</v>
      </c>
      <c r="J223" t="s">
        <v>608</v>
      </c>
      <c r="K223" s="77">
        <v>5.69</v>
      </c>
      <c r="L223" t="s">
        <v>106</v>
      </c>
      <c r="M223" s="78">
        <v>4.02E-2</v>
      </c>
      <c r="N223" s="78">
        <v>5.33E-2</v>
      </c>
      <c r="O223" s="77">
        <v>5000</v>
      </c>
      <c r="P223" s="77">
        <v>93.554199999999994</v>
      </c>
      <c r="Q223" s="77">
        <v>0</v>
      </c>
      <c r="R223" s="77">
        <v>17.307527</v>
      </c>
      <c r="S223" s="78">
        <v>0</v>
      </c>
      <c r="T223" s="78">
        <f t="shared" si="10"/>
        <v>1.151686529185178E-3</v>
      </c>
      <c r="U223" s="78">
        <f>R223/'סכום נכסי הקרן'!$C$42</f>
        <v>3.0305639230695674E-5</v>
      </c>
    </row>
    <row r="224" spans="2:21">
      <c r="B224" t="s">
        <v>1008</v>
      </c>
      <c r="C224" t="s">
        <v>1009</v>
      </c>
      <c r="D224" t="s">
        <v>123</v>
      </c>
      <c r="E224" t="s">
        <v>938</v>
      </c>
      <c r="F224" t="s">
        <v>1010</v>
      </c>
      <c r="G224" t="s">
        <v>955</v>
      </c>
      <c r="H224" t="s">
        <v>1011</v>
      </c>
      <c r="I224" t="s">
        <v>945</v>
      </c>
      <c r="J224" t="s">
        <v>608</v>
      </c>
      <c r="K224" s="77">
        <v>4.8899999999999997</v>
      </c>
      <c r="L224" t="s">
        <v>106</v>
      </c>
      <c r="M224" s="78">
        <v>4.3799999999999999E-2</v>
      </c>
      <c r="N224" s="78">
        <v>5.6000000000000001E-2</v>
      </c>
      <c r="O224" s="77">
        <v>5000</v>
      </c>
      <c r="P224" s="77">
        <v>94.788291999999998</v>
      </c>
      <c r="Q224" s="77">
        <v>0</v>
      </c>
      <c r="R224" s="77">
        <v>17.535834019999999</v>
      </c>
      <c r="S224" s="78">
        <v>0</v>
      </c>
      <c r="T224" s="78">
        <f t="shared" si="10"/>
        <v>1.1668786545218832E-3</v>
      </c>
      <c r="U224" s="78">
        <f>R224/'סכום נכסי הקרן'!$C$42</f>
        <v>3.0705406926100988E-5</v>
      </c>
    </row>
    <row r="225" spans="2:21">
      <c r="B225" t="s">
        <v>1012</v>
      </c>
      <c r="C225" t="s">
        <v>1013</v>
      </c>
      <c r="D225" t="s">
        <v>123</v>
      </c>
      <c r="E225" t="s">
        <v>938</v>
      </c>
      <c r="F225" t="s">
        <v>1014</v>
      </c>
      <c r="G225" t="s">
        <v>978</v>
      </c>
      <c r="H225" t="s">
        <v>1011</v>
      </c>
      <c r="I225" t="s">
        <v>945</v>
      </c>
      <c r="J225" t="s">
        <v>1015</v>
      </c>
      <c r="K225" s="77">
        <v>4.47</v>
      </c>
      <c r="L225" t="s">
        <v>106</v>
      </c>
      <c r="M225" s="78">
        <v>5.1999999999999998E-2</v>
      </c>
      <c r="N225" s="78">
        <v>5.5500000000000001E-2</v>
      </c>
      <c r="O225" s="77">
        <v>10000</v>
      </c>
      <c r="P225" s="77">
        <v>99.113667000000007</v>
      </c>
      <c r="Q225" s="77">
        <v>0</v>
      </c>
      <c r="R225" s="77">
        <v>36.672056789999999</v>
      </c>
      <c r="S225" s="78">
        <v>0</v>
      </c>
      <c r="T225" s="78">
        <f t="shared" si="10"/>
        <v>2.4402512157026728E-3</v>
      </c>
      <c r="U225" s="78">
        <f>R225/'סכום נכסי הקרן'!$C$42</f>
        <v>6.421310929778262E-5</v>
      </c>
    </row>
    <row r="226" spans="2:21">
      <c r="B226" t="s">
        <v>1016</v>
      </c>
      <c r="C226" t="s">
        <v>1017</v>
      </c>
      <c r="D226" t="s">
        <v>123</v>
      </c>
      <c r="E226" t="s">
        <v>938</v>
      </c>
      <c r="F226" t="s">
        <v>1014</v>
      </c>
      <c r="G226" t="s">
        <v>978</v>
      </c>
      <c r="H226" t="s">
        <v>1011</v>
      </c>
      <c r="I226" t="s">
        <v>945</v>
      </c>
      <c r="J226" t="s">
        <v>1015</v>
      </c>
      <c r="K226" s="77">
        <v>7.81</v>
      </c>
      <c r="L226" t="s">
        <v>106</v>
      </c>
      <c r="M226" s="78">
        <v>5.45E-2</v>
      </c>
      <c r="N226" s="78">
        <v>5.6800000000000003E-2</v>
      </c>
      <c r="O226" s="77">
        <v>10000</v>
      </c>
      <c r="P226" s="77">
        <v>99.150333000000003</v>
      </c>
      <c r="Q226" s="77">
        <v>0</v>
      </c>
      <c r="R226" s="77">
        <v>36.685623210000003</v>
      </c>
      <c r="S226" s="78">
        <v>0</v>
      </c>
      <c r="T226" s="78">
        <f t="shared" si="10"/>
        <v>2.4411539595298685E-3</v>
      </c>
      <c r="U226" s="78">
        <f>R226/'סכום נכסי הקרן'!$C$42</f>
        <v>6.4236864224189621E-5</v>
      </c>
    </row>
    <row r="227" spans="2:21">
      <c r="B227" t="s">
        <v>1018</v>
      </c>
      <c r="C227" t="s">
        <v>1019</v>
      </c>
      <c r="D227" t="s">
        <v>123</v>
      </c>
      <c r="E227" t="s">
        <v>938</v>
      </c>
      <c r="F227" t="s">
        <v>1020</v>
      </c>
      <c r="G227" t="s">
        <v>1021</v>
      </c>
      <c r="H227" t="s">
        <v>1011</v>
      </c>
      <c r="I227" t="s">
        <v>945</v>
      </c>
      <c r="J227" t="s">
        <v>1022</v>
      </c>
      <c r="K227" s="77">
        <v>4.32</v>
      </c>
      <c r="L227" t="s">
        <v>106</v>
      </c>
      <c r="M227" s="78">
        <v>5.7000000000000002E-2</v>
      </c>
      <c r="N227" s="78">
        <v>5.8200000000000002E-2</v>
      </c>
      <c r="O227" s="77">
        <v>10000</v>
      </c>
      <c r="P227" s="77">
        <v>100.42366699999999</v>
      </c>
      <c r="Q227" s="77">
        <v>0</v>
      </c>
      <c r="R227" s="77">
        <v>37.156756790000003</v>
      </c>
      <c r="S227" s="78">
        <v>0</v>
      </c>
      <c r="T227" s="78">
        <f t="shared" si="10"/>
        <v>2.4725043770408616E-3</v>
      </c>
      <c r="U227" s="78">
        <f>R227/'סכום נכסי הקרן'!$C$42</f>
        <v>6.5061823463308303E-5</v>
      </c>
    </row>
    <row r="228" spans="2:21">
      <c r="B228" t="s">
        <v>1023</v>
      </c>
      <c r="C228" t="s">
        <v>1024</v>
      </c>
      <c r="D228" t="s">
        <v>123</v>
      </c>
      <c r="E228" t="s">
        <v>938</v>
      </c>
      <c r="F228" t="s">
        <v>1025</v>
      </c>
      <c r="G228" t="s">
        <v>1026</v>
      </c>
      <c r="H228" t="s">
        <v>1011</v>
      </c>
      <c r="I228" t="s">
        <v>945</v>
      </c>
      <c r="J228" t="s">
        <v>608</v>
      </c>
      <c r="K228" s="77">
        <v>5.98</v>
      </c>
      <c r="L228" t="s">
        <v>106</v>
      </c>
      <c r="M228" s="78">
        <v>4.2500000000000003E-2</v>
      </c>
      <c r="N228" s="78">
        <v>5.1200000000000002E-2</v>
      </c>
      <c r="O228" s="77">
        <v>5000</v>
      </c>
      <c r="P228" s="77">
        <v>95.870249999999999</v>
      </c>
      <c r="Q228" s="77">
        <v>0</v>
      </c>
      <c r="R228" s="77">
        <v>17.735996249999999</v>
      </c>
      <c r="S228" s="78">
        <v>0</v>
      </c>
      <c r="T228" s="78">
        <f t="shared" si="10"/>
        <v>1.1801979544971289E-3</v>
      </c>
      <c r="U228" s="78">
        <f>R228/'סכום נכסי הקרן'!$C$42</f>
        <v>3.1055892834919245E-5</v>
      </c>
    </row>
    <row r="229" spans="2:21">
      <c r="B229" t="s">
        <v>1027</v>
      </c>
      <c r="C229" t="s">
        <v>1028</v>
      </c>
      <c r="D229" t="s">
        <v>123</v>
      </c>
      <c r="E229" t="s">
        <v>938</v>
      </c>
      <c r="F229" t="s">
        <v>1029</v>
      </c>
      <c r="G229" t="s">
        <v>1002</v>
      </c>
      <c r="H229" t="s">
        <v>1011</v>
      </c>
      <c r="I229" t="s">
        <v>945</v>
      </c>
      <c r="J229" t="s">
        <v>993</v>
      </c>
      <c r="K229" s="77">
        <v>5.94</v>
      </c>
      <c r="L229" t="s">
        <v>106</v>
      </c>
      <c r="M229" s="78">
        <v>3.7499999999999999E-2</v>
      </c>
      <c r="N229" s="78">
        <v>5.1200000000000002E-2</v>
      </c>
      <c r="O229" s="77">
        <v>5000</v>
      </c>
      <c r="P229" s="77">
        <v>93.475083999999995</v>
      </c>
      <c r="Q229" s="77">
        <v>0</v>
      </c>
      <c r="R229" s="77">
        <v>17.292890539999998</v>
      </c>
      <c r="S229" s="78">
        <v>0</v>
      </c>
      <c r="T229" s="78">
        <f t="shared" si="10"/>
        <v>1.1507125821956998E-3</v>
      </c>
      <c r="U229" s="78">
        <f>R229/'סכום נכסי הקרן'!$C$42</f>
        <v>3.028001065439043E-5</v>
      </c>
    </row>
    <row r="230" spans="2:21">
      <c r="B230" t="s">
        <v>1030</v>
      </c>
      <c r="C230" t="s">
        <v>1031</v>
      </c>
      <c r="D230" t="s">
        <v>123</v>
      </c>
      <c r="E230" t="s">
        <v>938</v>
      </c>
      <c r="F230" t="s">
        <v>1032</v>
      </c>
      <c r="G230" t="s">
        <v>1033</v>
      </c>
      <c r="H230" t="s">
        <v>1011</v>
      </c>
      <c r="I230" t="s">
        <v>945</v>
      </c>
      <c r="J230" t="s">
        <v>1003</v>
      </c>
      <c r="K230" s="77">
        <v>4.09</v>
      </c>
      <c r="L230" t="s">
        <v>106</v>
      </c>
      <c r="M230" s="78">
        <v>3.2500000000000001E-2</v>
      </c>
      <c r="N230" s="78">
        <v>5.2299999999999999E-2</v>
      </c>
      <c r="O230" s="77">
        <v>5000</v>
      </c>
      <c r="P230" s="77">
        <v>92.978250000000003</v>
      </c>
      <c r="Q230" s="77">
        <v>0</v>
      </c>
      <c r="R230" s="77">
        <v>17.20097625</v>
      </c>
      <c r="S230" s="78">
        <v>0</v>
      </c>
      <c r="T230" s="78">
        <f t="shared" si="10"/>
        <v>1.1445963733558917E-3</v>
      </c>
      <c r="U230" s="78">
        <f>R230/'סכום נכסי הקרן'!$C$42</f>
        <v>3.0119067885797004E-5</v>
      </c>
    </row>
    <row r="231" spans="2:21">
      <c r="B231" t="s">
        <v>1034</v>
      </c>
      <c r="C231" t="s">
        <v>1035</v>
      </c>
      <c r="D231" t="s">
        <v>123</v>
      </c>
      <c r="E231" t="s">
        <v>938</v>
      </c>
      <c r="F231" t="s">
        <v>1036</v>
      </c>
      <c r="G231" t="s">
        <v>1007</v>
      </c>
      <c r="H231" t="s">
        <v>1037</v>
      </c>
      <c r="I231" t="s">
        <v>945</v>
      </c>
      <c r="J231" t="s">
        <v>1038</v>
      </c>
      <c r="K231" s="77">
        <v>6.85</v>
      </c>
      <c r="L231" t="s">
        <v>106</v>
      </c>
      <c r="M231" s="78">
        <v>2.4500000000000001E-2</v>
      </c>
      <c r="N231" s="78">
        <v>5.5899999999999998E-2</v>
      </c>
      <c r="O231" s="77">
        <v>30000</v>
      </c>
      <c r="P231" s="77">
        <v>81.997749999999996</v>
      </c>
      <c r="Q231" s="77">
        <v>0</v>
      </c>
      <c r="R231" s="77">
        <v>91.017502500000006</v>
      </c>
      <c r="S231" s="78">
        <v>0</v>
      </c>
      <c r="T231" s="78">
        <f t="shared" si="10"/>
        <v>6.0565343361491369E-3</v>
      </c>
      <c r="U231" s="78">
        <f>R231/'סכום נכסי הקרן'!$C$42</f>
        <v>1.5937248541885514E-4</v>
      </c>
    </row>
    <row r="232" spans="2:21">
      <c r="B232" t="s">
        <v>1039</v>
      </c>
      <c r="C232" t="s">
        <v>1040</v>
      </c>
      <c r="D232" t="s">
        <v>1041</v>
      </c>
      <c r="E232" t="s">
        <v>938</v>
      </c>
      <c r="F232" t="s">
        <v>1042</v>
      </c>
      <c r="G232" t="s">
        <v>997</v>
      </c>
      <c r="H232" t="s">
        <v>1037</v>
      </c>
      <c r="I232" t="s">
        <v>945</v>
      </c>
      <c r="J232" t="s">
        <v>1043</v>
      </c>
      <c r="K232" s="77">
        <v>4.51</v>
      </c>
      <c r="L232" t="s">
        <v>110</v>
      </c>
      <c r="M232" s="78">
        <v>1.6299999999999999E-2</v>
      </c>
      <c r="N232" s="78">
        <v>9.0200000000000002E-2</v>
      </c>
      <c r="O232" s="77">
        <v>5000</v>
      </c>
      <c r="P232" s="77">
        <v>73.094499999999996</v>
      </c>
      <c r="Q232" s="77">
        <v>0</v>
      </c>
      <c r="R232" s="77">
        <v>14.686512412500001</v>
      </c>
      <c r="S232" s="78">
        <v>0</v>
      </c>
      <c r="T232" s="78">
        <f t="shared" si="10"/>
        <v>9.7727760333334501E-4</v>
      </c>
      <c r="U232" s="78">
        <f>R232/'סכום נכסי הקרן'!$C$42</f>
        <v>2.571621854065916E-5</v>
      </c>
    </row>
    <row r="233" spans="2:21">
      <c r="B233" t="s">
        <v>1044</v>
      </c>
      <c r="C233" t="s">
        <v>1045</v>
      </c>
      <c r="D233" t="s">
        <v>123</v>
      </c>
      <c r="E233" t="s">
        <v>938</v>
      </c>
      <c r="F233" t="s">
        <v>1046</v>
      </c>
      <c r="G233" t="s">
        <v>949</v>
      </c>
      <c r="H233" t="s">
        <v>1037</v>
      </c>
      <c r="I233" t="s">
        <v>945</v>
      </c>
      <c r="J233" t="s">
        <v>930</v>
      </c>
      <c r="K233" s="77">
        <v>6.12</v>
      </c>
      <c r="L233" t="s">
        <v>106</v>
      </c>
      <c r="M233" s="78">
        <v>4.4999999999999998E-2</v>
      </c>
      <c r="N233" s="78">
        <v>6.6299999999999998E-2</v>
      </c>
      <c r="O233" s="77">
        <v>5000</v>
      </c>
      <c r="P233" s="77">
        <v>89.515500000000003</v>
      </c>
      <c r="Q233" s="77">
        <v>0</v>
      </c>
      <c r="R233" s="77">
        <v>16.560367500000002</v>
      </c>
      <c r="S233" s="78">
        <v>0</v>
      </c>
      <c r="T233" s="78">
        <f t="shared" si="10"/>
        <v>1.1019686502933678E-3</v>
      </c>
      <c r="U233" s="78">
        <f>R233/'סכום נכסי הקרן'!$C$42</f>
        <v>2.8997356062638972E-5</v>
      </c>
    </row>
    <row r="234" spans="2:21">
      <c r="B234" t="s">
        <v>1047</v>
      </c>
      <c r="C234" t="s">
        <v>1048</v>
      </c>
      <c r="D234" t="s">
        <v>123</v>
      </c>
      <c r="E234" t="s">
        <v>938</v>
      </c>
      <c r="F234" t="s">
        <v>1049</v>
      </c>
      <c r="G234" t="s">
        <v>978</v>
      </c>
      <c r="H234" t="s">
        <v>1050</v>
      </c>
      <c r="I234" t="s">
        <v>288</v>
      </c>
      <c r="J234" t="s">
        <v>805</v>
      </c>
      <c r="K234" s="77">
        <v>7.3</v>
      </c>
      <c r="L234" t="s">
        <v>106</v>
      </c>
      <c r="M234" s="78">
        <v>3.15E-2</v>
      </c>
      <c r="N234" s="78">
        <v>6.0100000000000001E-2</v>
      </c>
      <c r="O234" s="77">
        <v>10000</v>
      </c>
      <c r="P234" s="77">
        <v>83.016750000000002</v>
      </c>
      <c r="Q234" s="77">
        <v>0</v>
      </c>
      <c r="R234" s="77">
        <v>30.7161975</v>
      </c>
      <c r="S234" s="78">
        <v>0</v>
      </c>
      <c r="T234" s="78">
        <f t="shared" si="10"/>
        <v>2.0439333065053974E-3</v>
      </c>
      <c r="U234" s="78">
        <f>R234/'סכום נכסי הקרן'!$C$42</f>
        <v>5.3784344809850444E-5</v>
      </c>
    </row>
    <row r="235" spans="2:21">
      <c r="B235" t="s">
        <v>1051</v>
      </c>
      <c r="C235" t="s">
        <v>1052</v>
      </c>
      <c r="D235" t="s">
        <v>123</v>
      </c>
      <c r="E235" t="s">
        <v>938</v>
      </c>
      <c r="F235" t="s">
        <v>1053</v>
      </c>
      <c r="G235" t="s">
        <v>1054</v>
      </c>
      <c r="H235" t="s">
        <v>1037</v>
      </c>
      <c r="I235" t="s">
        <v>945</v>
      </c>
      <c r="J235" t="s">
        <v>1055</v>
      </c>
      <c r="K235" s="77">
        <v>4.3</v>
      </c>
      <c r="L235" t="s">
        <v>106</v>
      </c>
      <c r="M235" s="78">
        <v>5.7000000000000002E-2</v>
      </c>
      <c r="N235" s="78">
        <v>6.0400000000000002E-2</v>
      </c>
      <c r="O235" s="77">
        <v>5000</v>
      </c>
      <c r="P235" s="77">
        <v>99.532666000000006</v>
      </c>
      <c r="Q235" s="77">
        <v>0</v>
      </c>
      <c r="R235" s="77">
        <v>18.41354321</v>
      </c>
      <c r="S235" s="78">
        <v>0</v>
      </c>
      <c r="T235" s="78">
        <f t="shared" si="10"/>
        <v>1.225283639281695E-3</v>
      </c>
      <c r="U235" s="78">
        <f>R235/'סכום נכסי הקרן'!$C$42</f>
        <v>3.2242283804097831E-5</v>
      </c>
    </row>
    <row r="236" spans="2:21">
      <c r="B236" t="s">
        <v>1056</v>
      </c>
      <c r="C236" t="s">
        <v>1057</v>
      </c>
      <c r="D236" t="s">
        <v>123</v>
      </c>
      <c r="E236" t="s">
        <v>938</v>
      </c>
      <c r="F236" t="s">
        <v>1058</v>
      </c>
      <c r="G236" t="s">
        <v>967</v>
      </c>
      <c r="H236" t="s">
        <v>1037</v>
      </c>
      <c r="I236" t="s">
        <v>945</v>
      </c>
      <c r="J236" t="s">
        <v>993</v>
      </c>
      <c r="K236" s="77">
        <v>5.2</v>
      </c>
      <c r="L236" t="s">
        <v>106</v>
      </c>
      <c r="M236" s="78">
        <v>4.5999999999999999E-2</v>
      </c>
      <c r="N236" s="78">
        <v>5.3699999999999998E-2</v>
      </c>
      <c r="O236" s="77">
        <v>5000</v>
      </c>
      <c r="P236" s="77">
        <v>96.938777999999999</v>
      </c>
      <c r="Q236" s="77">
        <v>0</v>
      </c>
      <c r="R236" s="77">
        <v>17.933673930000001</v>
      </c>
      <c r="S236" s="78">
        <v>0</v>
      </c>
      <c r="T236" s="78">
        <f t="shared" si="10"/>
        <v>1.1933519262445993E-3</v>
      </c>
      <c r="U236" s="78">
        <f>R236/'סכום נכסי הקרן'!$C$42</f>
        <v>3.1402028273797422E-5</v>
      </c>
    </row>
    <row r="237" spans="2:21">
      <c r="B237" t="s">
        <v>1059</v>
      </c>
      <c r="C237" t="s">
        <v>1060</v>
      </c>
      <c r="D237" t="s">
        <v>123</v>
      </c>
      <c r="E237" t="s">
        <v>938</v>
      </c>
      <c r="F237" t="s">
        <v>1061</v>
      </c>
      <c r="G237" t="s">
        <v>1062</v>
      </c>
      <c r="H237" t="s">
        <v>1037</v>
      </c>
      <c r="I237" t="s">
        <v>945</v>
      </c>
      <c r="J237" t="s">
        <v>1015</v>
      </c>
      <c r="K237" s="77">
        <v>4.18</v>
      </c>
      <c r="L237" t="s">
        <v>106</v>
      </c>
      <c r="M237" s="78">
        <v>7.9500000000000001E-2</v>
      </c>
      <c r="N237" s="78">
        <v>8.1199999999999994E-2</v>
      </c>
      <c r="O237" s="77">
        <v>3000</v>
      </c>
      <c r="P237" s="77">
        <v>100.2915</v>
      </c>
      <c r="Q237" s="77">
        <v>0</v>
      </c>
      <c r="R237" s="77">
        <v>11.1323565</v>
      </c>
      <c r="S237" s="78">
        <v>0</v>
      </c>
      <c r="T237" s="78">
        <f t="shared" si="10"/>
        <v>7.4077509855319332E-4</v>
      </c>
      <c r="U237" s="78">
        <f>R237/'סכום נכסי הקרן'!$C$42</f>
        <v>1.9492858793546299E-5</v>
      </c>
    </row>
    <row r="238" spans="2:21">
      <c r="B238" t="s">
        <v>1063</v>
      </c>
      <c r="C238" t="s">
        <v>1064</v>
      </c>
      <c r="D238" t="s">
        <v>123</v>
      </c>
      <c r="E238" t="s">
        <v>938</v>
      </c>
      <c r="F238" t="s">
        <v>1065</v>
      </c>
      <c r="G238" t="s">
        <v>955</v>
      </c>
      <c r="H238" t="s">
        <v>1037</v>
      </c>
      <c r="I238" t="s">
        <v>945</v>
      </c>
      <c r="J238" t="s">
        <v>1066</v>
      </c>
      <c r="K238" s="77">
        <v>3.81</v>
      </c>
      <c r="L238" t="s">
        <v>106</v>
      </c>
      <c r="M238" s="78">
        <v>2.3E-2</v>
      </c>
      <c r="N238" s="78">
        <v>6.0400000000000002E-2</v>
      </c>
      <c r="O238" s="77">
        <v>20000</v>
      </c>
      <c r="P238" s="77">
        <v>87.265111000000005</v>
      </c>
      <c r="Q238" s="77">
        <v>0</v>
      </c>
      <c r="R238" s="77">
        <v>64.57618214</v>
      </c>
      <c r="S238" s="78">
        <v>0</v>
      </c>
      <c r="T238" s="78">
        <f t="shared" si="10"/>
        <v>4.2970621439357842E-3</v>
      </c>
      <c r="U238" s="78">
        <f>R238/'סכום נכסי הקרן'!$C$42</f>
        <v>1.130734898654518E-4</v>
      </c>
    </row>
    <row r="239" spans="2:21">
      <c r="B239" t="s">
        <v>1067</v>
      </c>
      <c r="C239" t="s">
        <v>1068</v>
      </c>
      <c r="D239" t="s">
        <v>123</v>
      </c>
      <c r="E239" t="s">
        <v>938</v>
      </c>
      <c r="F239" t="s">
        <v>1069</v>
      </c>
      <c r="G239" t="s">
        <v>949</v>
      </c>
      <c r="H239" t="s">
        <v>950</v>
      </c>
      <c r="I239" t="s">
        <v>945</v>
      </c>
      <c r="J239" t="s">
        <v>295</v>
      </c>
      <c r="K239" s="77">
        <v>0.74</v>
      </c>
      <c r="L239" t="s">
        <v>106</v>
      </c>
      <c r="M239" s="78">
        <v>4.4999999999999998E-2</v>
      </c>
      <c r="N239" s="78">
        <v>6.3799999999999996E-2</v>
      </c>
      <c r="O239" s="77">
        <v>10000</v>
      </c>
      <c r="P239" s="77">
        <v>99.825999999999993</v>
      </c>
      <c r="Q239" s="77">
        <v>0</v>
      </c>
      <c r="R239" s="77">
        <v>36.93562</v>
      </c>
      <c r="S239" s="78">
        <v>0</v>
      </c>
      <c r="T239" s="78">
        <f t="shared" si="10"/>
        <v>2.4577893769053569E-3</v>
      </c>
      <c r="U239" s="78">
        <f>R239/'סכום נכסי הקרן'!$C$42</f>
        <v>6.4674610906692093E-5</v>
      </c>
    </row>
    <row r="240" spans="2:21">
      <c r="B240" t="s">
        <v>1070</v>
      </c>
      <c r="C240" t="s">
        <v>1071</v>
      </c>
      <c r="D240" t="s">
        <v>123</v>
      </c>
      <c r="E240" t="s">
        <v>938</v>
      </c>
      <c r="F240" t="s">
        <v>1069</v>
      </c>
      <c r="G240" t="s">
        <v>949</v>
      </c>
      <c r="H240" t="s">
        <v>1072</v>
      </c>
      <c r="I240" t="s">
        <v>288</v>
      </c>
      <c r="J240" t="s">
        <v>370</v>
      </c>
      <c r="K240" s="77">
        <v>7.07</v>
      </c>
      <c r="L240" t="s">
        <v>106</v>
      </c>
      <c r="M240" s="78">
        <v>8.5000000000000006E-2</v>
      </c>
      <c r="N240" s="78">
        <v>8.6599999999999996E-2</v>
      </c>
      <c r="O240" s="77">
        <v>10000</v>
      </c>
      <c r="P240" s="77">
        <v>99.881</v>
      </c>
      <c r="Q240" s="77">
        <v>0</v>
      </c>
      <c r="R240" s="77">
        <v>36.955970000000001</v>
      </c>
      <c r="S240" s="78">
        <v>0</v>
      </c>
      <c r="T240" s="78">
        <f t="shared" si="10"/>
        <v>2.4591435172668838E-3</v>
      </c>
      <c r="U240" s="78">
        <f>R240/'סכום נכסי הקרן'!$C$42</f>
        <v>6.4710243944175985E-5</v>
      </c>
    </row>
    <row r="241" spans="2:21">
      <c r="B241" t="s">
        <v>1073</v>
      </c>
      <c r="C241" t="s">
        <v>1074</v>
      </c>
      <c r="D241" t="s">
        <v>123</v>
      </c>
      <c r="E241" t="s">
        <v>938</v>
      </c>
      <c r="F241" t="s">
        <v>1075</v>
      </c>
      <c r="G241" t="s">
        <v>955</v>
      </c>
      <c r="H241" t="s">
        <v>950</v>
      </c>
      <c r="I241" t="s">
        <v>945</v>
      </c>
      <c r="J241" t="s">
        <v>1076</v>
      </c>
      <c r="K241" s="77">
        <v>2.5499999999999998</v>
      </c>
      <c r="L241" t="s">
        <v>106</v>
      </c>
      <c r="M241" s="78">
        <v>4.3799999999999999E-2</v>
      </c>
      <c r="N241" s="78">
        <v>6.83E-2</v>
      </c>
      <c r="O241" s="77">
        <v>10000</v>
      </c>
      <c r="P241" s="77">
        <v>95.542041999999995</v>
      </c>
      <c r="Q241" s="77">
        <v>0</v>
      </c>
      <c r="R241" s="77">
        <v>35.350555540000002</v>
      </c>
      <c r="S241" s="78">
        <v>0</v>
      </c>
      <c r="T241" s="78">
        <f t="shared" si="10"/>
        <v>2.3523151871801479E-3</v>
      </c>
      <c r="U241" s="78">
        <f>R241/'סכום נכסי הקרן'!$C$42</f>
        <v>6.189914843408364E-5</v>
      </c>
    </row>
    <row r="242" spans="2:21">
      <c r="B242" t="s">
        <v>1077</v>
      </c>
      <c r="C242" t="s">
        <v>1078</v>
      </c>
      <c r="D242" t="s">
        <v>123</v>
      </c>
      <c r="E242" t="s">
        <v>938</v>
      </c>
      <c r="F242" t="s">
        <v>1079</v>
      </c>
      <c r="G242" t="s">
        <v>1080</v>
      </c>
      <c r="H242" t="s">
        <v>1081</v>
      </c>
      <c r="I242" t="s">
        <v>288</v>
      </c>
      <c r="J242" t="s">
        <v>913</v>
      </c>
      <c r="K242" s="77">
        <v>3.87</v>
      </c>
      <c r="L242" t="s">
        <v>110</v>
      </c>
      <c r="M242" s="78">
        <v>2.63E-2</v>
      </c>
      <c r="N242" s="78">
        <v>0.1133</v>
      </c>
      <c r="O242" s="77">
        <v>30000</v>
      </c>
      <c r="P242" s="77">
        <v>74.298041666666663</v>
      </c>
      <c r="Q242" s="77">
        <v>0</v>
      </c>
      <c r="R242" s="77">
        <v>89.570004131250002</v>
      </c>
      <c r="S242" s="78">
        <v>1E-4</v>
      </c>
      <c r="T242" s="78">
        <f t="shared" si="10"/>
        <v>5.9602141413398549E-3</v>
      </c>
      <c r="U242" s="78">
        <f>R242/'סכום נכסי הקרן'!$C$42</f>
        <v>1.5683790243941747E-4</v>
      </c>
    </row>
    <row r="243" spans="2:21">
      <c r="B243" t="s">
        <v>1082</v>
      </c>
      <c r="C243" t="s">
        <v>1083</v>
      </c>
      <c r="D243" t="s">
        <v>123</v>
      </c>
      <c r="E243" t="s">
        <v>938</v>
      </c>
      <c r="F243" t="s">
        <v>1084</v>
      </c>
      <c r="G243" t="s">
        <v>1085</v>
      </c>
      <c r="H243" t="s">
        <v>1081</v>
      </c>
      <c r="I243" t="s">
        <v>288</v>
      </c>
      <c r="J243" t="s">
        <v>1086</v>
      </c>
      <c r="K243" s="77">
        <v>6.94</v>
      </c>
      <c r="L243" t="s">
        <v>106</v>
      </c>
      <c r="M243" s="78">
        <v>4.4999999999999998E-2</v>
      </c>
      <c r="N243" s="78">
        <v>7.3999999999999996E-2</v>
      </c>
      <c r="O243" s="77">
        <v>10000</v>
      </c>
      <c r="P243" s="77">
        <v>84.107500000000002</v>
      </c>
      <c r="Q243" s="77">
        <v>0</v>
      </c>
      <c r="R243" s="77">
        <v>31.119775000000001</v>
      </c>
      <c r="S243" s="78">
        <v>0</v>
      </c>
      <c r="T243" s="78">
        <f t="shared" si="10"/>
        <v>2.0707883719478623E-3</v>
      </c>
      <c r="U243" s="78">
        <f>R243/'סכום נכסי הקרן'!$C$42</f>
        <v>5.4491012730497114E-5</v>
      </c>
    </row>
    <row r="244" spans="2:21">
      <c r="B244" t="s">
        <v>1087</v>
      </c>
      <c r="C244" t="s">
        <v>1088</v>
      </c>
      <c r="D244" t="s">
        <v>123</v>
      </c>
      <c r="E244" t="s">
        <v>938</v>
      </c>
      <c r="F244" t="s">
        <v>1089</v>
      </c>
      <c r="G244" t="s">
        <v>949</v>
      </c>
      <c r="H244" t="s">
        <v>1090</v>
      </c>
      <c r="I244" t="s">
        <v>945</v>
      </c>
      <c r="J244" t="s">
        <v>1091</v>
      </c>
      <c r="K244" s="77">
        <v>3.4</v>
      </c>
      <c r="L244" t="s">
        <v>106</v>
      </c>
      <c r="M244" s="78">
        <v>6.5000000000000002E-2</v>
      </c>
      <c r="N244" s="78">
        <v>9.5200000000000007E-2</v>
      </c>
      <c r="O244" s="77">
        <v>20000</v>
      </c>
      <c r="P244" s="77">
        <v>92.183333500000003</v>
      </c>
      <c r="Q244" s="77">
        <v>0</v>
      </c>
      <c r="R244" s="77">
        <v>68.21566679</v>
      </c>
      <c r="S244" s="78">
        <v>0</v>
      </c>
      <c r="T244" s="78">
        <f t="shared" si="10"/>
        <v>4.539242638271066E-3</v>
      </c>
      <c r="U244" s="78">
        <f>R244/'סכום נכסי הקרן'!$C$42</f>
        <v>1.194462610180581E-4</v>
      </c>
    </row>
    <row r="245" spans="2:21">
      <c r="B245" t="s">
        <v>1092</v>
      </c>
      <c r="C245" t="s">
        <v>1093</v>
      </c>
      <c r="D245" t="s">
        <v>123</v>
      </c>
      <c r="E245" t="s">
        <v>938</v>
      </c>
      <c r="F245" t="s">
        <v>1094</v>
      </c>
      <c r="G245" t="s">
        <v>949</v>
      </c>
      <c r="H245" t="s">
        <v>1095</v>
      </c>
      <c r="I245" t="s">
        <v>288</v>
      </c>
      <c r="J245" t="s">
        <v>885</v>
      </c>
      <c r="K245" s="77">
        <v>2.6</v>
      </c>
      <c r="L245" t="s">
        <v>106</v>
      </c>
      <c r="M245" s="78">
        <v>0.09</v>
      </c>
      <c r="N245" s="78">
        <v>0.12230000000000001</v>
      </c>
      <c r="O245" s="77">
        <v>30000</v>
      </c>
      <c r="P245" s="77">
        <v>96.918999999999997</v>
      </c>
      <c r="Q245" s="77">
        <v>0</v>
      </c>
      <c r="R245" s="77">
        <v>107.58009</v>
      </c>
      <c r="S245" s="78">
        <v>0</v>
      </c>
      <c r="T245" s="78">
        <f t="shared" si="10"/>
        <v>7.1586507108455794E-3</v>
      </c>
      <c r="U245" s="78">
        <f>R245/'סכום נכסי הקרן'!$C$42</f>
        <v>1.8837372872194689E-4</v>
      </c>
    </row>
    <row r="246" spans="2:21">
      <c r="B246" t="s">
        <v>232</v>
      </c>
      <c r="C246" s="16"/>
      <c r="D246" s="16"/>
      <c r="E246" s="16"/>
      <c r="F246" s="16"/>
    </row>
    <row r="247" spans="2:21">
      <c r="B247" t="s">
        <v>308</v>
      </c>
      <c r="C247" s="16"/>
      <c r="D247" s="16"/>
      <c r="E247" s="16"/>
      <c r="F247" s="16"/>
    </row>
    <row r="248" spans="2:21">
      <c r="B248" t="s">
        <v>309</v>
      </c>
      <c r="C248" s="16"/>
      <c r="D248" s="16"/>
      <c r="E248" s="16"/>
      <c r="F248" s="16"/>
    </row>
    <row r="249" spans="2:21">
      <c r="B249" t="s">
        <v>310</v>
      </c>
      <c r="C249" s="16"/>
      <c r="D249" s="16"/>
      <c r="E249" s="16"/>
      <c r="F249" s="16"/>
    </row>
    <row r="250" spans="2:21">
      <c r="B250" t="s">
        <v>311</v>
      </c>
      <c r="C250" s="16"/>
      <c r="D250" s="16"/>
      <c r="E250" s="16"/>
      <c r="F250" s="16"/>
    </row>
    <row r="251" spans="2:21"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9"/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</sheetData>
  <autoFilter ref="B11:U251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0">
      <formula1>$BN$7:$BN$11</formula1>
    </dataValidation>
    <dataValidation type="list" allowBlank="1" showInputMessage="1" showErrorMessage="1" sqref="E12:E794">
      <formula1>$BI$7:$BI$11</formula1>
    </dataValidation>
    <dataValidation type="list" allowBlank="1" showInputMessage="1" showErrorMessage="1" sqref="I12:I800">
      <formula1>$BM$7:$BM$10</formula1>
    </dataValidation>
    <dataValidation type="list" allowBlank="1" showInputMessage="1" showErrorMessage="1" sqref="G12:G800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8854237.9100000001</v>
      </c>
      <c r="J11" s="7"/>
      <c r="K11" s="75">
        <v>24.242840000000001</v>
      </c>
      <c r="L11" s="75">
        <v>171789.4889578674</v>
      </c>
      <c r="M11" s="7"/>
      <c r="N11" s="76">
        <v>1</v>
      </c>
      <c r="O11" s="76">
        <v>0.30080000000000001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8706707.6799999997</v>
      </c>
      <c r="K12" s="81">
        <v>20.17502</v>
      </c>
      <c r="L12" s="81">
        <v>166104.67092972001</v>
      </c>
      <c r="N12" s="80">
        <v>0.96689999999999998</v>
      </c>
      <c r="O12" s="80">
        <v>0.2908</v>
      </c>
    </row>
    <row r="13" spans="2:62">
      <c r="B13" s="79" t="s">
        <v>1096</v>
      </c>
      <c r="E13" s="16"/>
      <c r="F13" s="16"/>
      <c r="G13" s="16"/>
      <c r="I13" s="81">
        <v>2529282.39</v>
      </c>
      <c r="K13" s="81">
        <v>20.17502</v>
      </c>
      <c r="L13" s="81">
        <v>95175.398155250004</v>
      </c>
      <c r="N13" s="80">
        <v>0.55400000000000005</v>
      </c>
      <c r="O13" s="80">
        <v>0.1666</v>
      </c>
    </row>
    <row r="14" spans="2:62">
      <c r="B14" t="s">
        <v>1097</v>
      </c>
      <c r="C14" t="s">
        <v>1098</v>
      </c>
      <c r="D14" t="s">
        <v>100</v>
      </c>
      <c r="E14" t="s">
        <v>123</v>
      </c>
      <c r="F14" t="s">
        <v>1099</v>
      </c>
      <c r="G14" t="s">
        <v>380</v>
      </c>
      <c r="H14" t="s">
        <v>102</v>
      </c>
      <c r="I14" s="77">
        <v>75000.990000000005</v>
      </c>
      <c r="J14" s="77">
        <v>2442</v>
      </c>
      <c r="K14" s="77">
        <v>0</v>
      </c>
      <c r="L14" s="77">
        <v>1831.5241758</v>
      </c>
      <c r="M14" s="78">
        <v>2.9999999999999997E-4</v>
      </c>
      <c r="N14" s="78">
        <v>1.0699999999999999E-2</v>
      </c>
      <c r="O14" s="78">
        <v>3.2000000000000002E-3</v>
      </c>
    </row>
    <row r="15" spans="2:62">
      <c r="B15" t="s">
        <v>1100</v>
      </c>
      <c r="C15" t="s">
        <v>1101</v>
      </c>
      <c r="D15" t="s">
        <v>100</v>
      </c>
      <c r="E15" t="s">
        <v>123</v>
      </c>
      <c r="F15" t="s">
        <v>1102</v>
      </c>
      <c r="G15" t="s">
        <v>576</v>
      </c>
      <c r="H15" t="s">
        <v>102</v>
      </c>
      <c r="I15" s="77">
        <v>15420</v>
      </c>
      <c r="J15" s="77">
        <v>29830</v>
      </c>
      <c r="K15" s="77">
        <v>0</v>
      </c>
      <c r="L15" s="77">
        <v>4599.7860000000001</v>
      </c>
      <c r="M15" s="78">
        <v>2.9999999999999997E-4</v>
      </c>
      <c r="N15" s="78">
        <v>2.6800000000000001E-2</v>
      </c>
      <c r="O15" s="78">
        <v>8.0999999999999996E-3</v>
      </c>
    </row>
    <row r="16" spans="2:62">
      <c r="B16" t="s">
        <v>1103</v>
      </c>
      <c r="C16" t="s">
        <v>1104</v>
      </c>
      <c r="D16" t="s">
        <v>100</v>
      </c>
      <c r="E16" t="s">
        <v>123</v>
      </c>
      <c r="F16" t="s">
        <v>717</v>
      </c>
      <c r="G16" t="s">
        <v>576</v>
      </c>
      <c r="H16" t="s">
        <v>102</v>
      </c>
      <c r="I16" s="77">
        <v>105800</v>
      </c>
      <c r="J16" s="77">
        <v>6515</v>
      </c>
      <c r="K16" s="77">
        <v>0</v>
      </c>
      <c r="L16" s="77">
        <v>6892.87</v>
      </c>
      <c r="M16" s="78">
        <v>8.9999999999999998E-4</v>
      </c>
      <c r="N16" s="78">
        <v>4.0099999999999997E-2</v>
      </c>
      <c r="O16" s="78">
        <v>1.21E-2</v>
      </c>
    </row>
    <row r="17" spans="2:15">
      <c r="B17" t="s">
        <v>1105</v>
      </c>
      <c r="C17" t="s">
        <v>1106</v>
      </c>
      <c r="D17" t="s">
        <v>100</v>
      </c>
      <c r="E17" t="s">
        <v>123</v>
      </c>
      <c r="F17" t="s">
        <v>1107</v>
      </c>
      <c r="G17" t="s">
        <v>639</v>
      </c>
      <c r="H17" t="s">
        <v>102</v>
      </c>
      <c r="I17" s="77">
        <v>95700.19</v>
      </c>
      <c r="J17" s="77">
        <v>3725</v>
      </c>
      <c r="K17" s="77">
        <v>0</v>
      </c>
      <c r="L17" s="77">
        <v>3564.8320775000002</v>
      </c>
      <c r="M17" s="78">
        <v>4.0000000000000002E-4</v>
      </c>
      <c r="N17" s="78">
        <v>2.0799999999999999E-2</v>
      </c>
      <c r="O17" s="78">
        <v>6.1999999999999998E-3</v>
      </c>
    </row>
    <row r="18" spans="2:15">
      <c r="B18" t="s">
        <v>1108</v>
      </c>
      <c r="C18" t="s">
        <v>1109</v>
      </c>
      <c r="D18" t="s">
        <v>100</v>
      </c>
      <c r="E18" t="s">
        <v>123</v>
      </c>
      <c r="F18" t="s">
        <v>638</v>
      </c>
      <c r="G18" t="s">
        <v>639</v>
      </c>
      <c r="H18" t="s">
        <v>102</v>
      </c>
      <c r="I18" s="77">
        <v>93500</v>
      </c>
      <c r="J18" s="77">
        <v>2884</v>
      </c>
      <c r="K18" s="77">
        <v>0</v>
      </c>
      <c r="L18" s="77">
        <v>2696.54</v>
      </c>
      <c r="M18" s="78">
        <v>4.0000000000000002E-4</v>
      </c>
      <c r="N18" s="78">
        <v>1.5699999999999999E-2</v>
      </c>
      <c r="O18" s="78">
        <v>4.7000000000000002E-3</v>
      </c>
    </row>
    <row r="19" spans="2:15">
      <c r="B19" t="s">
        <v>1110</v>
      </c>
      <c r="C19" t="s">
        <v>1111</v>
      </c>
      <c r="D19" t="s">
        <v>100</v>
      </c>
      <c r="E19" t="s">
        <v>123</v>
      </c>
      <c r="F19" t="s">
        <v>1112</v>
      </c>
      <c r="G19" t="s">
        <v>631</v>
      </c>
      <c r="H19" t="s">
        <v>102</v>
      </c>
      <c r="I19" s="77">
        <v>2720</v>
      </c>
      <c r="J19" s="77">
        <v>77200</v>
      </c>
      <c r="K19" s="77">
        <v>5.0496800000000004</v>
      </c>
      <c r="L19" s="77">
        <v>2104.8896800000002</v>
      </c>
      <c r="M19" s="78">
        <v>1E-4</v>
      </c>
      <c r="N19" s="78">
        <v>1.23E-2</v>
      </c>
      <c r="O19" s="78">
        <v>3.7000000000000002E-3</v>
      </c>
    </row>
    <row r="20" spans="2:15">
      <c r="B20" t="s">
        <v>1113</v>
      </c>
      <c r="C20" t="s">
        <v>1114</v>
      </c>
      <c r="D20" t="s">
        <v>100</v>
      </c>
      <c r="E20" t="s">
        <v>123</v>
      </c>
      <c r="F20" t="s">
        <v>1115</v>
      </c>
      <c r="G20" t="s">
        <v>559</v>
      </c>
      <c r="H20" t="s">
        <v>102</v>
      </c>
      <c r="I20" s="77">
        <v>13000</v>
      </c>
      <c r="J20" s="77">
        <v>789.1</v>
      </c>
      <c r="K20" s="77">
        <v>0</v>
      </c>
      <c r="L20" s="77">
        <v>102.583</v>
      </c>
      <c r="M20" s="78">
        <v>0</v>
      </c>
      <c r="N20" s="78">
        <v>5.9999999999999995E-4</v>
      </c>
      <c r="O20" s="78">
        <v>2.0000000000000001E-4</v>
      </c>
    </row>
    <row r="21" spans="2:15">
      <c r="B21" t="s">
        <v>1116</v>
      </c>
      <c r="C21" t="s">
        <v>1117</v>
      </c>
      <c r="D21" t="s">
        <v>100</v>
      </c>
      <c r="E21" t="s">
        <v>123</v>
      </c>
      <c r="F21" t="s">
        <v>939</v>
      </c>
      <c r="G21" t="s">
        <v>316</v>
      </c>
      <c r="H21" t="s">
        <v>102</v>
      </c>
      <c r="I21" s="77">
        <v>302000</v>
      </c>
      <c r="J21" s="77">
        <v>1840</v>
      </c>
      <c r="K21" s="77">
        <v>0</v>
      </c>
      <c r="L21" s="77">
        <v>5556.8</v>
      </c>
      <c r="M21" s="78">
        <v>2.0000000000000001E-4</v>
      </c>
      <c r="N21" s="78">
        <v>3.2300000000000002E-2</v>
      </c>
      <c r="O21" s="78">
        <v>9.7000000000000003E-3</v>
      </c>
    </row>
    <row r="22" spans="2:15">
      <c r="B22" t="s">
        <v>1118</v>
      </c>
      <c r="C22" t="s">
        <v>1119</v>
      </c>
      <c r="D22" t="s">
        <v>100</v>
      </c>
      <c r="E22" t="s">
        <v>123</v>
      </c>
      <c r="F22" t="s">
        <v>315</v>
      </c>
      <c r="G22" t="s">
        <v>316</v>
      </c>
      <c r="H22" t="s">
        <v>102</v>
      </c>
      <c r="I22" s="77">
        <v>365948.52</v>
      </c>
      <c r="J22" s="77">
        <v>2759</v>
      </c>
      <c r="K22" s="77">
        <v>0</v>
      </c>
      <c r="L22" s="77">
        <v>10096.519666800001</v>
      </c>
      <c r="M22" s="78">
        <v>2.0000000000000001E-4</v>
      </c>
      <c r="N22" s="78">
        <v>5.8799999999999998E-2</v>
      </c>
      <c r="O22" s="78">
        <v>1.77E-2</v>
      </c>
    </row>
    <row r="23" spans="2:15">
      <c r="B23" t="s">
        <v>1120</v>
      </c>
      <c r="C23" t="s">
        <v>1121</v>
      </c>
      <c r="D23" t="s">
        <v>100</v>
      </c>
      <c r="E23" t="s">
        <v>123</v>
      </c>
      <c r="F23" t="s">
        <v>1122</v>
      </c>
      <c r="G23" t="s">
        <v>316</v>
      </c>
      <c r="H23" t="s">
        <v>102</v>
      </c>
      <c r="I23" s="77">
        <v>36905.79</v>
      </c>
      <c r="J23" s="77">
        <v>12330</v>
      </c>
      <c r="K23" s="77">
        <v>0</v>
      </c>
      <c r="L23" s="77">
        <v>4550.4839069999998</v>
      </c>
      <c r="M23" s="78">
        <v>1E-4</v>
      </c>
      <c r="N23" s="78">
        <v>2.6499999999999999E-2</v>
      </c>
      <c r="O23" s="78">
        <v>8.0000000000000002E-3</v>
      </c>
    </row>
    <row r="24" spans="2:15">
      <c r="B24" t="s">
        <v>1123</v>
      </c>
      <c r="C24" t="s">
        <v>1124</v>
      </c>
      <c r="D24" t="s">
        <v>100</v>
      </c>
      <c r="E24" t="s">
        <v>123</v>
      </c>
      <c r="F24" t="s">
        <v>1125</v>
      </c>
      <c r="G24" t="s">
        <v>316</v>
      </c>
      <c r="H24" t="s">
        <v>102</v>
      </c>
      <c r="I24" s="77">
        <v>297600.37</v>
      </c>
      <c r="J24" s="77">
        <v>3038</v>
      </c>
      <c r="K24" s="77">
        <v>0</v>
      </c>
      <c r="L24" s="77">
        <v>9041.0992406000005</v>
      </c>
      <c r="M24" s="78">
        <v>2.0000000000000001E-4</v>
      </c>
      <c r="N24" s="78">
        <v>5.2600000000000001E-2</v>
      </c>
      <c r="O24" s="78">
        <v>1.5800000000000002E-2</v>
      </c>
    </row>
    <row r="25" spans="2:15">
      <c r="B25" t="s">
        <v>1126</v>
      </c>
      <c r="C25" t="s">
        <v>1127</v>
      </c>
      <c r="D25" t="s">
        <v>100</v>
      </c>
      <c r="E25" t="s">
        <v>123</v>
      </c>
      <c r="F25" t="s">
        <v>926</v>
      </c>
      <c r="G25" t="s">
        <v>471</v>
      </c>
      <c r="H25" t="s">
        <v>102</v>
      </c>
      <c r="I25" s="77">
        <v>4374.67</v>
      </c>
      <c r="J25" s="77">
        <v>97110</v>
      </c>
      <c r="K25" s="77">
        <v>0</v>
      </c>
      <c r="L25" s="77">
        <v>4248.242037</v>
      </c>
      <c r="M25" s="78">
        <v>5.9999999999999995E-4</v>
      </c>
      <c r="N25" s="78">
        <v>2.47E-2</v>
      </c>
      <c r="O25" s="78">
        <v>7.4000000000000003E-3</v>
      </c>
    </row>
    <row r="26" spans="2:15">
      <c r="B26" t="s">
        <v>1128</v>
      </c>
      <c r="C26" t="s">
        <v>1129</v>
      </c>
      <c r="D26" t="s">
        <v>100</v>
      </c>
      <c r="E26" t="s">
        <v>123</v>
      </c>
      <c r="F26" t="s">
        <v>1130</v>
      </c>
      <c r="G26" t="s">
        <v>471</v>
      </c>
      <c r="H26" t="s">
        <v>102</v>
      </c>
      <c r="I26" s="77">
        <v>21000.080000000002</v>
      </c>
      <c r="J26" s="77">
        <v>8650</v>
      </c>
      <c r="K26" s="77">
        <v>0</v>
      </c>
      <c r="L26" s="77">
        <v>1816.50692</v>
      </c>
      <c r="M26" s="78">
        <v>4.0000000000000002E-4</v>
      </c>
      <c r="N26" s="78">
        <v>1.06E-2</v>
      </c>
      <c r="O26" s="78">
        <v>3.2000000000000002E-3</v>
      </c>
    </row>
    <row r="27" spans="2:15">
      <c r="B27" t="s">
        <v>1131</v>
      </c>
      <c r="C27" t="s">
        <v>1132</v>
      </c>
      <c r="D27" t="s">
        <v>100</v>
      </c>
      <c r="E27" t="s">
        <v>123</v>
      </c>
      <c r="F27" t="s">
        <v>1133</v>
      </c>
      <c r="G27" t="s">
        <v>889</v>
      </c>
      <c r="H27" t="s">
        <v>102</v>
      </c>
      <c r="I27" s="77">
        <v>26300</v>
      </c>
      <c r="J27" s="77">
        <v>13670</v>
      </c>
      <c r="K27" s="77">
        <v>0</v>
      </c>
      <c r="L27" s="77">
        <v>3595.21</v>
      </c>
      <c r="M27" s="78">
        <v>2.0000000000000001E-4</v>
      </c>
      <c r="N27" s="78">
        <v>2.0899999999999998E-2</v>
      </c>
      <c r="O27" s="78">
        <v>6.3E-3</v>
      </c>
    </row>
    <row r="28" spans="2:15">
      <c r="B28" t="s">
        <v>1134</v>
      </c>
      <c r="C28" t="s">
        <v>1135</v>
      </c>
      <c r="D28" t="s">
        <v>100</v>
      </c>
      <c r="E28" t="s">
        <v>123</v>
      </c>
      <c r="F28" t="s">
        <v>1136</v>
      </c>
      <c r="G28" t="s">
        <v>889</v>
      </c>
      <c r="H28" t="s">
        <v>102</v>
      </c>
      <c r="I28" s="77">
        <v>10000.42</v>
      </c>
      <c r="J28" s="77">
        <v>41920</v>
      </c>
      <c r="K28" s="77">
        <v>0</v>
      </c>
      <c r="L28" s="77">
        <v>4192.1760640000002</v>
      </c>
      <c r="M28" s="78">
        <v>2.9999999999999997E-4</v>
      </c>
      <c r="N28" s="78">
        <v>2.4400000000000002E-2</v>
      </c>
      <c r="O28" s="78">
        <v>7.3000000000000001E-3</v>
      </c>
    </row>
    <row r="29" spans="2:15">
      <c r="B29" t="s">
        <v>1137</v>
      </c>
      <c r="C29" t="s">
        <v>1138</v>
      </c>
      <c r="D29" t="s">
        <v>100</v>
      </c>
      <c r="E29" t="s">
        <v>123</v>
      </c>
      <c r="F29" t="s">
        <v>626</v>
      </c>
      <c r="G29" t="s">
        <v>627</v>
      </c>
      <c r="H29" t="s">
        <v>102</v>
      </c>
      <c r="I29" s="77">
        <v>45960.69</v>
      </c>
      <c r="J29" s="77">
        <v>8344</v>
      </c>
      <c r="K29" s="77">
        <v>0</v>
      </c>
      <c r="L29" s="77">
        <v>3834.9599736</v>
      </c>
      <c r="M29" s="78">
        <v>4.0000000000000002E-4</v>
      </c>
      <c r="N29" s="78">
        <v>2.23E-2</v>
      </c>
      <c r="O29" s="78">
        <v>6.7000000000000002E-3</v>
      </c>
    </row>
    <row r="30" spans="2:15">
      <c r="B30" t="s">
        <v>1139</v>
      </c>
      <c r="C30" t="s">
        <v>1140</v>
      </c>
      <c r="D30" t="s">
        <v>100</v>
      </c>
      <c r="E30" t="s">
        <v>123</v>
      </c>
      <c r="F30" t="s">
        <v>1141</v>
      </c>
      <c r="G30" t="s">
        <v>321</v>
      </c>
      <c r="H30" t="s">
        <v>102</v>
      </c>
      <c r="I30" s="77">
        <v>94400</v>
      </c>
      <c r="J30" s="77">
        <v>2886</v>
      </c>
      <c r="K30" s="77">
        <v>0</v>
      </c>
      <c r="L30" s="77">
        <v>2724.384</v>
      </c>
      <c r="M30" s="78">
        <v>5.0000000000000001E-4</v>
      </c>
      <c r="N30" s="78">
        <v>1.5900000000000001E-2</v>
      </c>
      <c r="O30" s="78">
        <v>4.7999999999999996E-3</v>
      </c>
    </row>
    <row r="31" spans="2:15">
      <c r="B31" t="s">
        <v>1142</v>
      </c>
      <c r="C31" t="s">
        <v>1143</v>
      </c>
      <c r="D31" t="s">
        <v>100</v>
      </c>
      <c r="E31" t="s">
        <v>123</v>
      </c>
      <c r="F31" t="s">
        <v>1144</v>
      </c>
      <c r="G31" t="s">
        <v>321</v>
      </c>
      <c r="H31" t="s">
        <v>102</v>
      </c>
      <c r="I31" s="77">
        <v>97000.04</v>
      </c>
      <c r="J31" s="77">
        <v>1943</v>
      </c>
      <c r="K31" s="77">
        <v>0</v>
      </c>
      <c r="L31" s="77">
        <v>1884.7107771999999</v>
      </c>
      <c r="M31" s="78">
        <v>2.0000000000000001E-4</v>
      </c>
      <c r="N31" s="78">
        <v>1.0999999999999999E-2</v>
      </c>
      <c r="O31" s="78">
        <v>3.3E-3</v>
      </c>
    </row>
    <row r="32" spans="2:15">
      <c r="B32" t="s">
        <v>1145</v>
      </c>
      <c r="C32" t="s">
        <v>1146</v>
      </c>
      <c r="D32" t="s">
        <v>100</v>
      </c>
      <c r="E32" t="s">
        <v>123</v>
      </c>
      <c r="F32" t="s">
        <v>400</v>
      </c>
      <c r="G32" t="s">
        <v>321</v>
      </c>
      <c r="H32" t="s">
        <v>102</v>
      </c>
      <c r="I32" s="77">
        <v>9155.1</v>
      </c>
      <c r="J32" s="77">
        <v>33330</v>
      </c>
      <c r="K32" s="77">
        <v>0</v>
      </c>
      <c r="L32" s="77">
        <v>3051.3948300000002</v>
      </c>
      <c r="M32" s="78">
        <v>4.0000000000000002E-4</v>
      </c>
      <c r="N32" s="78">
        <v>1.78E-2</v>
      </c>
      <c r="O32" s="78">
        <v>5.3E-3</v>
      </c>
    </row>
    <row r="33" spans="2:15">
      <c r="B33" t="s">
        <v>1147</v>
      </c>
      <c r="C33" t="s">
        <v>1148</v>
      </c>
      <c r="D33" t="s">
        <v>100</v>
      </c>
      <c r="E33" t="s">
        <v>123</v>
      </c>
      <c r="F33" t="s">
        <v>413</v>
      </c>
      <c r="G33" t="s">
        <v>321</v>
      </c>
      <c r="H33" t="s">
        <v>102</v>
      </c>
      <c r="I33" s="77">
        <v>217500.75</v>
      </c>
      <c r="J33" s="77">
        <v>902.1</v>
      </c>
      <c r="K33" s="77">
        <v>0</v>
      </c>
      <c r="L33" s="77">
        <v>1962.07426575</v>
      </c>
      <c r="M33" s="78">
        <v>2.9999999999999997E-4</v>
      </c>
      <c r="N33" s="78">
        <v>1.14E-2</v>
      </c>
      <c r="O33" s="78">
        <v>3.3999999999999998E-3</v>
      </c>
    </row>
    <row r="34" spans="2:15">
      <c r="B34" t="s">
        <v>1149</v>
      </c>
      <c r="C34" t="s">
        <v>1150</v>
      </c>
      <c r="D34" t="s">
        <v>100</v>
      </c>
      <c r="E34" t="s">
        <v>123</v>
      </c>
      <c r="F34" t="s">
        <v>417</v>
      </c>
      <c r="G34" t="s">
        <v>321</v>
      </c>
      <c r="H34" t="s">
        <v>102</v>
      </c>
      <c r="I34" s="77">
        <v>11800.78</v>
      </c>
      <c r="J34" s="77">
        <v>24000</v>
      </c>
      <c r="K34" s="77">
        <v>15.12534</v>
      </c>
      <c r="L34" s="77">
        <v>2847.3125399999999</v>
      </c>
      <c r="M34" s="78">
        <v>2.0000000000000001E-4</v>
      </c>
      <c r="N34" s="78">
        <v>1.66E-2</v>
      </c>
      <c r="O34" s="78">
        <v>5.0000000000000001E-3</v>
      </c>
    </row>
    <row r="35" spans="2:15">
      <c r="B35" t="s">
        <v>1151</v>
      </c>
      <c r="C35" t="s">
        <v>1152</v>
      </c>
      <c r="D35" t="s">
        <v>100</v>
      </c>
      <c r="E35" t="s">
        <v>123</v>
      </c>
      <c r="F35" t="s">
        <v>396</v>
      </c>
      <c r="G35" t="s">
        <v>321</v>
      </c>
      <c r="H35" t="s">
        <v>102</v>
      </c>
      <c r="I35" s="77">
        <v>23234</v>
      </c>
      <c r="J35" s="77">
        <v>20800</v>
      </c>
      <c r="K35" s="77">
        <v>0</v>
      </c>
      <c r="L35" s="77">
        <v>4832.6719999999996</v>
      </c>
      <c r="M35" s="78">
        <v>2.0000000000000001E-4</v>
      </c>
      <c r="N35" s="78">
        <v>2.81E-2</v>
      </c>
      <c r="O35" s="78">
        <v>8.5000000000000006E-3</v>
      </c>
    </row>
    <row r="36" spans="2:15">
      <c r="B36" t="s">
        <v>1153</v>
      </c>
      <c r="C36" t="s">
        <v>1154</v>
      </c>
      <c r="D36" t="s">
        <v>100</v>
      </c>
      <c r="E36" t="s">
        <v>123</v>
      </c>
      <c r="F36" t="s">
        <v>954</v>
      </c>
      <c r="G36" t="s">
        <v>1155</v>
      </c>
      <c r="H36" t="s">
        <v>102</v>
      </c>
      <c r="I36" s="77">
        <v>35300</v>
      </c>
      <c r="J36" s="77">
        <v>2795</v>
      </c>
      <c r="K36" s="77">
        <v>0</v>
      </c>
      <c r="L36" s="77">
        <v>986.63499999999999</v>
      </c>
      <c r="M36" s="78">
        <v>0</v>
      </c>
      <c r="N36" s="78">
        <v>5.7000000000000002E-3</v>
      </c>
      <c r="O36" s="78">
        <v>1.6999999999999999E-3</v>
      </c>
    </row>
    <row r="37" spans="2:15">
      <c r="B37" t="s">
        <v>1156</v>
      </c>
      <c r="C37" t="s">
        <v>1157</v>
      </c>
      <c r="D37" t="s">
        <v>100</v>
      </c>
      <c r="E37" t="s">
        <v>123</v>
      </c>
      <c r="F37" t="s">
        <v>1158</v>
      </c>
      <c r="G37" t="s">
        <v>129</v>
      </c>
      <c r="H37" t="s">
        <v>102</v>
      </c>
      <c r="I37" s="77">
        <v>7660</v>
      </c>
      <c r="J37" s="77">
        <v>75700</v>
      </c>
      <c r="K37" s="77">
        <v>0</v>
      </c>
      <c r="L37" s="77">
        <v>5798.62</v>
      </c>
      <c r="M37" s="78">
        <v>1E-4</v>
      </c>
      <c r="N37" s="78">
        <v>3.3799999999999997E-2</v>
      </c>
      <c r="O37" s="78">
        <v>1.0200000000000001E-2</v>
      </c>
    </row>
    <row r="38" spans="2:15">
      <c r="B38" t="s">
        <v>1159</v>
      </c>
      <c r="C38" t="s">
        <v>1160</v>
      </c>
      <c r="D38" t="s">
        <v>100</v>
      </c>
      <c r="E38" t="s">
        <v>123</v>
      </c>
      <c r="F38" t="s">
        <v>1161</v>
      </c>
      <c r="G38" t="s">
        <v>132</v>
      </c>
      <c r="H38" t="s">
        <v>102</v>
      </c>
      <c r="I38" s="77">
        <v>522000</v>
      </c>
      <c r="J38" s="77">
        <v>452.6</v>
      </c>
      <c r="K38" s="77">
        <v>0</v>
      </c>
      <c r="L38" s="77">
        <v>2362.5720000000001</v>
      </c>
      <c r="M38" s="78">
        <v>2.0000000000000001E-4</v>
      </c>
      <c r="N38" s="78">
        <v>1.38E-2</v>
      </c>
      <c r="O38" s="78">
        <v>4.1000000000000003E-3</v>
      </c>
    </row>
    <row r="39" spans="2:15">
      <c r="B39" s="79" t="s">
        <v>1162</v>
      </c>
      <c r="E39" s="16"/>
      <c r="F39" s="16"/>
      <c r="G39" s="16"/>
      <c r="I39" s="81">
        <v>4212831.88</v>
      </c>
      <c r="K39" s="81">
        <v>0</v>
      </c>
      <c r="L39" s="81">
        <v>51879.461378679996</v>
      </c>
      <c r="N39" s="80">
        <v>0.30199999999999999</v>
      </c>
      <c r="O39" s="80">
        <v>9.0800000000000006E-2</v>
      </c>
    </row>
    <row r="40" spans="2:15">
      <c r="B40" t="s">
        <v>1163</v>
      </c>
      <c r="C40" t="s">
        <v>1164</v>
      </c>
      <c r="D40" t="s">
        <v>100</v>
      </c>
      <c r="E40" t="s">
        <v>123</v>
      </c>
      <c r="F40" t="s">
        <v>916</v>
      </c>
      <c r="G40" t="s">
        <v>380</v>
      </c>
      <c r="H40" t="s">
        <v>102</v>
      </c>
      <c r="I40" s="77">
        <v>513000</v>
      </c>
      <c r="J40" s="77">
        <v>105.8</v>
      </c>
      <c r="K40" s="77">
        <v>0</v>
      </c>
      <c r="L40" s="77">
        <v>542.75400000000002</v>
      </c>
      <c r="M40" s="78">
        <v>2.0000000000000001E-4</v>
      </c>
      <c r="N40" s="78">
        <v>3.2000000000000002E-3</v>
      </c>
      <c r="O40" s="78">
        <v>1E-3</v>
      </c>
    </row>
    <row r="41" spans="2:15">
      <c r="B41" t="s">
        <v>1165</v>
      </c>
      <c r="C41" t="s">
        <v>1166</v>
      </c>
      <c r="D41" t="s">
        <v>100</v>
      </c>
      <c r="E41" t="s">
        <v>123</v>
      </c>
      <c r="F41" t="s">
        <v>597</v>
      </c>
      <c r="G41" t="s">
        <v>380</v>
      </c>
      <c r="H41" t="s">
        <v>102</v>
      </c>
      <c r="I41" s="77">
        <v>64000</v>
      </c>
      <c r="J41" s="77">
        <v>311.60000000000002</v>
      </c>
      <c r="K41" s="77">
        <v>0</v>
      </c>
      <c r="L41" s="77">
        <v>199.42400000000001</v>
      </c>
      <c r="M41" s="78">
        <v>1E-4</v>
      </c>
      <c r="N41" s="78">
        <v>1.1999999999999999E-3</v>
      </c>
      <c r="O41" s="78">
        <v>2.9999999999999997E-4</v>
      </c>
    </row>
    <row r="42" spans="2:15">
      <c r="B42" t="s">
        <v>1167</v>
      </c>
      <c r="C42" t="s">
        <v>1168</v>
      </c>
      <c r="D42" t="s">
        <v>100</v>
      </c>
      <c r="E42" t="s">
        <v>123</v>
      </c>
      <c r="F42" t="s">
        <v>1169</v>
      </c>
      <c r="G42" t="s">
        <v>380</v>
      </c>
      <c r="H42" t="s">
        <v>102</v>
      </c>
      <c r="I42" s="77">
        <v>2700</v>
      </c>
      <c r="J42" s="77">
        <v>39800</v>
      </c>
      <c r="K42" s="77">
        <v>0</v>
      </c>
      <c r="L42" s="77">
        <v>1074.5999999999999</v>
      </c>
      <c r="M42" s="78">
        <v>2.0000000000000001E-4</v>
      </c>
      <c r="N42" s="78">
        <v>6.3E-3</v>
      </c>
      <c r="O42" s="78">
        <v>1.9E-3</v>
      </c>
    </row>
    <row r="43" spans="2:15">
      <c r="B43" t="s">
        <v>1170</v>
      </c>
      <c r="C43" t="s">
        <v>1171</v>
      </c>
      <c r="D43" t="s">
        <v>100</v>
      </c>
      <c r="E43" t="s">
        <v>123</v>
      </c>
      <c r="F43" t="s">
        <v>575</v>
      </c>
      <c r="G43" t="s">
        <v>576</v>
      </c>
      <c r="H43" t="s">
        <v>102</v>
      </c>
      <c r="I43" s="77">
        <v>27000</v>
      </c>
      <c r="J43" s="77">
        <v>742</v>
      </c>
      <c r="K43" s="77">
        <v>0</v>
      </c>
      <c r="L43" s="77">
        <v>200.34</v>
      </c>
      <c r="M43" s="78">
        <v>2.0000000000000001E-4</v>
      </c>
      <c r="N43" s="78">
        <v>1.1999999999999999E-3</v>
      </c>
      <c r="O43" s="78">
        <v>4.0000000000000002E-4</v>
      </c>
    </row>
    <row r="44" spans="2:15">
      <c r="B44" t="s">
        <v>1172</v>
      </c>
      <c r="C44" t="s">
        <v>1173</v>
      </c>
      <c r="D44" t="s">
        <v>100</v>
      </c>
      <c r="E44" t="s">
        <v>123</v>
      </c>
      <c r="F44" t="s">
        <v>1174</v>
      </c>
      <c r="G44" t="s">
        <v>639</v>
      </c>
      <c r="H44" t="s">
        <v>102</v>
      </c>
      <c r="I44" s="77">
        <v>400</v>
      </c>
      <c r="J44" s="77">
        <v>8395</v>
      </c>
      <c r="K44" s="77">
        <v>0</v>
      </c>
      <c r="L44" s="77">
        <v>33.58</v>
      </c>
      <c r="M44" s="78">
        <v>0</v>
      </c>
      <c r="N44" s="78">
        <v>2.0000000000000001E-4</v>
      </c>
      <c r="O44" s="78">
        <v>1E-4</v>
      </c>
    </row>
    <row r="45" spans="2:15">
      <c r="B45" t="s">
        <v>1175</v>
      </c>
      <c r="C45" t="s">
        <v>1176</v>
      </c>
      <c r="D45" t="s">
        <v>100</v>
      </c>
      <c r="E45" t="s">
        <v>123</v>
      </c>
      <c r="F45" t="s">
        <v>667</v>
      </c>
      <c r="G45" t="s">
        <v>639</v>
      </c>
      <c r="H45" t="s">
        <v>102</v>
      </c>
      <c r="I45" s="77">
        <v>41400.54</v>
      </c>
      <c r="J45" s="77">
        <v>5758</v>
      </c>
      <c r="K45" s="77">
        <v>0</v>
      </c>
      <c r="L45" s="77">
        <v>2383.8430932000001</v>
      </c>
      <c r="M45" s="78">
        <v>5.0000000000000001E-4</v>
      </c>
      <c r="N45" s="78">
        <v>1.3899999999999999E-2</v>
      </c>
      <c r="O45" s="78">
        <v>4.1999999999999997E-3</v>
      </c>
    </row>
    <row r="46" spans="2:15">
      <c r="B46" t="s">
        <v>1177</v>
      </c>
      <c r="C46" t="s">
        <v>1178</v>
      </c>
      <c r="D46" t="s">
        <v>100</v>
      </c>
      <c r="E46" t="s">
        <v>123</v>
      </c>
      <c r="F46" t="s">
        <v>1179</v>
      </c>
      <c r="G46" t="s">
        <v>639</v>
      </c>
      <c r="H46" t="s">
        <v>102</v>
      </c>
      <c r="I46" s="77">
        <v>296000.40000000002</v>
      </c>
      <c r="J46" s="77">
        <v>449.5</v>
      </c>
      <c r="K46" s="77">
        <v>0</v>
      </c>
      <c r="L46" s="77">
        <v>1330.521798</v>
      </c>
      <c r="M46" s="78">
        <v>2.9999999999999997E-4</v>
      </c>
      <c r="N46" s="78">
        <v>7.7000000000000002E-3</v>
      </c>
      <c r="O46" s="78">
        <v>2.3E-3</v>
      </c>
    </row>
    <row r="47" spans="2:15">
      <c r="B47" t="s">
        <v>1180</v>
      </c>
      <c r="C47" t="s">
        <v>1181</v>
      </c>
      <c r="D47" t="s">
        <v>100</v>
      </c>
      <c r="E47" t="s">
        <v>123</v>
      </c>
      <c r="F47" t="s">
        <v>744</v>
      </c>
      <c r="G47" t="s">
        <v>559</v>
      </c>
      <c r="H47" t="s">
        <v>102</v>
      </c>
      <c r="I47" s="77">
        <v>81000</v>
      </c>
      <c r="J47" s="77">
        <v>670.8</v>
      </c>
      <c r="K47" s="77">
        <v>0</v>
      </c>
      <c r="L47" s="77">
        <v>543.34799999999996</v>
      </c>
      <c r="M47" s="78">
        <v>2.9999999999999997E-4</v>
      </c>
      <c r="N47" s="78">
        <v>3.2000000000000002E-3</v>
      </c>
      <c r="O47" s="78">
        <v>1E-3</v>
      </c>
    </row>
    <row r="48" spans="2:15">
      <c r="B48" t="s">
        <v>1182</v>
      </c>
      <c r="C48" t="s">
        <v>1183</v>
      </c>
      <c r="D48" t="s">
        <v>100</v>
      </c>
      <c r="E48" t="s">
        <v>123</v>
      </c>
      <c r="F48" t="s">
        <v>1184</v>
      </c>
      <c r="G48" t="s">
        <v>559</v>
      </c>
      <c r="H48" t="s">
        <v>102</v>
      </c>
      <c r="I48" s="77">
        <v>75104</v>
      </c>
      <c r="J48" s="77">
        <v>1125</v>
      </c>
      <c r="K48" s="77">
        <v>0</v>
      </c>
      <c r="L48" s="77">
        <v>844.92</v>
      </c>
      <c r="M48" s="78">
        <v>4.0000000000000002E-4</v>
      </c>
      <c r="N48" s="78">
        <v>4.8999999999999998E-3</v>
      </c>
      <c r="O48" s="78">
        <v>1.5E-3</v>
      </c>
    </row>
    <row r="49" spans="2:15">
      <c r="B49" t="s">
        <v>1185</v>
      </c>
      <c r="C49" t="s">
        <v>1186</v>
      </c>
      <c r="D49" t="s">
        <v>100</v>
      </c>
      <c r="E49" t="s">
        <v>123</v>
      </c>
      <c r="F49" t="s">
        <v>1187</v>
      </c>
      <c r="G49" t="s">
        <v>559</v>
      </c>
      <c r="H49" t="s">
        <v>102</v>
      </c>
      <c r="I49" s="77">
        <v>710</v>
      </c>
      <c r="J49" s="77">
        <v>17820</v>
      </c>
      <c r="K49" s="77">
        <v>0</v>
      </c>
      <c r="L49" s="77">
        <v>126.52200000000001</v>
      </c>
      <c r="M49" s="78">
        <v>1E-4</v>
      </c>
      <c r="N49" s="78">
        <v>6.9999999999999999E-4</v>
      </c>
      <c r="O49" s="78">
        <v>2.0000000000000001E-4</v>
      </c>
    </row>
    <row r="50" spans="2:15">
      <c r="B50" t="s">
        <v>1188</v>
      </c>
      <c r="C50" t="s">
        <v>1189</v>
      </c>
      <c r="D50" t="s">
        <v>100</v>
      </c>
      <c r="E50" t="s">
        <v>123</v>
      </c>
      <c r="F50" t="s">
        <v>697</v>
      </c>
      <c r="G50" t="s">
        <v>559</v>
      </c>
      <c r="H50" t="s">
        <v>102</v>
      </c>
      <c r="I50" s="77">
        <v>4000</v>
      </c>
      <c r="J50" s="77">
        <v>22990</v>
      </c>
      <c r="K50" s="77">
        <v>0</v>
      </c>
      <c r="L50" s="77">
        <v>919.6</v>
      </c>
      <c r="M50" s="78">
        <v>2.0000000000000001E-4</v>
      </c>
      <c r="N50" s="78">
        <v>5.4000000000000003E-3</v>
      </c>
      <c r="O50" s="78">
        <v>1.6000000000000001E-3</v>
      </c>
    </row>
    <row r="51" spans="2:15">
      <c r="B51" t="s">
        <v>1190</v>
      </c>
      <c r="C51" t="s">
        <v>1191</v>
      </c>
      <c r="D51" t="s">
        <v>100</v>
      </c>
      <c r="E51" t="s">
        <v>123</v>
      </c>
      <c r="F51" t="s">
        <v>1192</v>
      </c>
      <c r="G51" t="s">
        <v>559</v>
      </c>
      <c r="H51" t="s">
        <v>102</v>
      </c>
      <c r="I51" s="77">
        <v>3400</v>
      </c>
      <c r="J51" s="77">
        <v>8997</v>
      </c>
      <c r="K51" s="77">
        <v>0</v>
      </c>
      <c r="L51" s="77">
        <v>305.89800000000002</v>
      </c>
      <c r="M51" s="78">
        <v>2.0000000000000001E-4</v>
      </c>
      <c r="N51" s="78">
        <v>1.8E-3</v>
      </c>
      <c r="O51" s="78">
        <v>5.0000000000000001E-4</v>
      </c>
    </row>
    <row r="52" spans="2:15">
      <c r="B52" t="s">
        <v>1193</v>
      </c>
      <c r="C52" t="s">
        <v>1194</v>
      </c>
      <c r="D52" t="s">
        <v>100</v>
      </c>
      <c r="E52" t="s">
        <v>123</v>
      </c>
      <c r="F52" t="s">
        <v>1195</v>
      </c>
      <c r="G52" t="s">
        <v>316</v>
      </c>
      <c r="H52" t="s">
        <v>102</v>
      </c>
      <c r="I52" s="77">
        <v>29854</v>
      </c>
      <c r="J52" s="77">
        <v>14950</v>
      </c>
      <c r="K52" s="77">
        <v>0</v>
      </c>
      <c r="L52" s="77">
        <v>4463.1729999999998</v>
      </c>
      <c r="M52" s="78">
        <v>8.0000000000000004E-4</v>
      </c>
      <c r="N52" s="78">
        <v>2.5999999999999999E-2</v>
      </c>
      <c r="O52" s="78">
        <v>7.7999999999999996E-3</v>
      </c>
    </row>
    <row r="53" spans="2:15">
      <c r="B53" t="s">
        <v>1196</v>
      </c>
      <c r="C53" t="s">
        <v>1197</v>
      </c>
      <c r="D53" t="s">
        <v>100</v>
      </c>
      <c r="E53" t="s">
        <v>123</v>
      </c>
      <c r="F53" t="s">
        <v>1198</v>
      </c>
      <c r="G53" t="s">
        <v>471</v>
      </c>
      <c r="H53" t="s">
        <v>102</v>
      </c>
      <c r="I53" s="77">
        <v>13780.32</v>
      </c>
      <c r="J53" s="77">
        <v>12700</v>
      </c>
      <c r="K53" s="77">
        <v>0</v>
      </c>
      <c r="L53" s="77">
        <v>1750.1006400000001</v>
      </c>
      <c r="M53" s="78">
        <v>4.0000000000000002E-4</v>
      </c>
      <c r="N53" s="78">
        <v>1.0200000000000001E-2</v>
      </c>
      <c r="O53" s="78">
        <v>3.0999999999999999E-3</v>
      </c>
    </row>
    <row r="54" spans="2:15">
      <c r="B54" t="s">
        <v>1199</v>
      </c>
      <c r="C54" t="s">
        <v>1200</v>
      </c>
      <c r="D54" t="s">
        <v>100</v>
      </c>
      <c r="E54" t="s">
        <v>123</v>
      </c>
      <c r="F54" t="s">
        <v>1201</v>
      </c>
      <c r="G54" t="s">
        <v>471</v>
      </c>
      <c r="H54" t="s">
        <v>102</v>
      </c>
      <c r="I54" s="77">
        <v>2800</v>
      </c>
      <c r="J54" s="77">
        <v>40330</v>
      </c>
      <c r="K54" s="77">
        <v>0</v>
      </c>
      <c r="L54" s="77">
        <v>1129.24</v>
      </c>
      <c r="M54" s="78">
        <v>4.0000000000000002E-4</v>
      </c>
      <c r="N54" s="78">
        <v>6.6E-3</v>
      </c>
      <c r="O54" s="78">
        <v>2E-3</v>
      </c>
    </row>
    <row r="55" spans="2:15">
      <c r="B55" t="s">
        <v>1202</v>
      </c>
      <c r="C55" t="s">
        <v>1203</v>
      </c>
      <c r="D55" t="s">
        <v>100</v>
      </c>
      <c r="E55" t="s">
        <v>123</v>
      </c>
      <c r="F55" t="s">
        <v>901</v>
      </c>
      <c r="G55" t="s">
        <v>647</v>
      </c>
      <c r="H55" t="s">
        <v>102</v>
      </c>
      <c r="I55" s="77">
        <v>1430000.16</v>
      </c>
      <c r="J55" s="77">
        <v>125.8</v>
      </c>
      <c r="K55" s="77">
        <v>0</v>
      </c>
      <c r="L55" s="77">
        <v>1798.9402012800001</v>
      </c>
      <c r="M55" s="78">
        <v>5.9999999999999995E-4</v>
      </c>
      <c r="N55" s="78">
        <v>1.0500000000000001E-2</v>
      </c>
      <c r="O55" s="78">
        <v>3.0999999999999999E-3</v>
      </c>
    </row>
    <row r="56" spans="2:15">
      <c r="B56" t="s">
        <v>1204</v>
      </c>
      <c r="C56" t="s">
        <v>1205</v>
      </c>
      <c r="D56" t="s">
        <v>100</v>
      </c>
      <c r="E56" t="s">
        <v>123</v>
      </c>
      <c r="F56" t="s">
        <v>1206</v>
      </c>
      <c r="G56" t="s">
        <v>889</v>
      </c>
      <c r="H56" t="s">
        <v>102</v>
      </c>
      <c r="I56" s="77">
        <v>12200</v>
      </c>
      <c r="J56" s="77">
        <v>12800</v>
      </c>
      <c r="K56" s="77">
        <v>0</v>
      </c>
      <c r="L56" s="77">
        <v>1561.6</v>
      </c>
      <c r="M56" s="78">
        <v>2.9999999999999997E-4</v>
      </c>
      <c r="N56" s="78">
        <v>9.1000000000000004E-3</v>
      </c>
      <c r="O56" s="78">
        <v>2.7000000000000001E-3</v>
      </c>
    </row>
    <row r="57" spans="2:15">
      <c r="B57" t="s">
        <v>1207</v>
      </c>
      <c r="C57" t="s">
        <v>1208</v>
      </c>
      <c r="D57" t="s">
        <v>100</v>
      </c>
      <c r="E57" t="s">
        <v>123</v>
      </c>
      <c r="F57" t="s">
        <v>1209</v>
      </c>
      <c r="G57" t="s">
        <v>627</v>
      </c>
      <c r="H57" t="s">
        <v>102</v>
      </c>
      <c r="I57" s="77">
        <v>25050</v>
      </c>
      <c r="J57" s="77">
        <v>1105</v>
      </c>
      <c r="K57" s="77">
        <v>0</v>
      </c>
      <c r="L57" s="77">
        <v>276.80250000000001</v>
      </c>
      <c r="M57" s="78">
        <v>2.9999999999999997E-4</v>
      </c>
      <c r="N57" s="78">
        <v>1.6000000000000001E-3</v>
      </c>
      <c r="O57" s="78">
        <v>5.0000000000000001E-4</v>
      </c>
    </row>
    <row r="58" spans="2:15">
      <c r="B58" t="s">
        <v>1210</v>
      </c>
      <c r="C58" t="s">
        <v>1211</v>
      </c>
      <c r="D58" t="s">
        <v>100</v>
      </c>
      <c r="E58" t="s">
        <v>123</v>
      </c>
      <c r="F58" t="s">
        <v>814</v>
      </c>
      <c r="G58" t="s">
        <v>775</v>
      </c>
      <c r="H58" t="s">
        <v>102</v>
      </c>
      <c r="I58" s="77">
        <v>5760</v>
      </c>
      <c r="J58" s="77">
        <v>7840</v>
      </c>
      <c r="K58" s="77">
        <v>0</v>
      </c>
      <c r="L58" s="77">
        <v>451.584</v>
      </c>
      <c r="M58" s="78">
        <v>2.9999999999999997E-4</v>
      </c>
      <c r="N58" s="78">
        <v>2.5999999999999999E-3</v>
      </c>
      <c r="O58" s="78">
        <v>8.0000000000000004E-4</v>
      </c>
    </row>
    <row r="59" spans="2:15">
      <c r="B59" t="s">
        <v>1212</v>
      </c>
      <c r="C59" t="s">
        <v>1213</v>
      </c>
      <c r="D59" t="s">
        <v>100</v>
      </c>
      <c r="E59" t="s">
        <v>123</v>
      </c>
      <c r="F59" t="s">
        <v>1214</v>
      </c>
      <c r="G59" t="s">
        <v>444</v>
      </c>
      <c r="H59" t="s">
        <v>102</v>
      </c>
      <c r="I59" s="77">
        <v>12400</v>
      </c>
      <c r="J59" s="77">
        <v>3189</v>
      </c>
      <c r="K59" s="77">
        <v>0</v>
      </c>
      <c r="L59" s="77">
        <v>395.43599999999998</v>
      </c>
      <c r="M59" s="78">
        <v>5.0000000000000001E-4</v>
      </c>
      <c r="N59" s="78">
        <v>2.3E-3</v>
      </c>
      <c r="O59" s="78">
        <v>6.9999999999999999E-4</v>
      </c>
    </row>
    <row r="60" spans="2:15">
      <c r="B60" t="s">
        <v>1215</v>
      </c>
      <c r="C60" t="s">
        <v>1216</v>
      </c>
      <c r="D60" t="s">
        <v>100</v>
      </c>
      <c r="E60" t="s">
        <v>123</v>
      </c>
      <c r="F60" t="s">
        <v>1217</v>
      </c>
      <c r="G60" t="s">
        <v>444</v>
      </c>
      <c r="H60" t="s">
        <v>102</v>
      </c>
      <c r="I60" s="77">
        <v>20990</v>
      </c>
      <c r="J60" s="77">
        <v>2836</v>
      </c>
      <c r="K60" s="77">
        <v>0</v>
      </c>
      <c r="L60" s="77">
        <v>595.27639999999997</v>
      </c>
      <c r="M60" s="78">
        <v>2.0000000000000001E-4</v>
      </c>
      <c r="N60" s="78">
        <v>3.5000000000000001E-3</v>
      </c>
      <c r="O60" s="78">
        <v>1E-3</v>
      </c>
    </row>
    <row r="61" spans="2:15">
      <c r="B61" t="s">
        <v>1218</v>
      </c>
      <c r="C61" t="s">
        <v>1219</v>
      </c>
      <c r="D61" t="s">
        <v>100</v>
      </c>
      <c r="E61" t="s">
        <v>123</v>
      </c>
      <c r="F61" t="s">
        <v>1220</v>
      </c>
      <c r="G61" t="s">
        <v>444</v>
      </c>
      <c r="H61" t="s">
        <v>102</v>
      </c>
      <c r="I61" s="77">
        <v>5250</v>
      </c>
      <c r="J61" s="77">
        <v>6776</v>
      </c>
      <c r="K61" s="77">
        <v>0</v>
      </c>
      <c r="L61" s="77">
        <v>355.74</v>
      </c>
      <c r="M61" s="78">
        <v>2.9999999999999997E-4</v>
      </c>
      <c r="N61" s="78">
        <v>2.0999999999999999E-3</v>
      </c>
      <c r="O61" s="78">
        <v>5.9999999999999995E-4</v>
      </c>
    </row>
    <row r="62" spans="2:15">
      <c r="B62" t="s">
        <v>1221</v>
      </c>
      <c r="C62" t="s">
        <v>1222</v>
      </c>
      <c r="D62" t="s">
        <v>100</v>
      </c>
      <c r="E62" t="s">
        <v>123</v>
      </c>
      <c r="F62" t="s">
        <v>679</v>
      </c>
      <c r="G62" t="s">
        <v>444</v>
      </c>
      <c r="H62" t="s">
        <v>102</v>
      </c>
      <c r="I62" s="77">
        <v>17800</v>
      </c>
      <c r="J62" s="77">
        <v>1659</v>
      </c>
      <c r="K62" s="77">
        <v>0</v>
      </c>
      <c r="L62" s="77">
        <v>295.30200000000002</v>
      </c>
      <c r="M62" s="78">
        <v>2.0000000000000001E-4</v>
      </c>
      <c r="N62" s="78">
        <v>1.6999999999999999E-3</v>
      </c>
      <c r="O62" s="78">
        <v>5.0000000000000001E-4</v>
      </c>
    </row>
    <row r="63" spans="2:15">
      <c r="B63" t="s">
        <v>1223</v>
      </c>
      <c r="C63" t="s">
        <v>1224</v>
      </c>
      <c r="D63" t="s">
        <v>100</v>
      </c>
      <c r="E63" t="s">
        <v>123</v>
      </c>
      <c r="F63" t="s">
        <v>755</v>
      </c>
      <c r="G63" t="s">
        <v>510</v>
      </c>
      <c r="H63" t="s">
        <v>102</v>
      </c>
      <c r="I63" s="77">
        <v>32200</v>
      </c>
      <c r="J63" s="77">
        <v>4213</v>
      </c>
      <c r="K63" s="77">
        <v>0</v>
      </c>
      <c r="L63" s="77">
        <v>1356.586</v>
      </c>
      <c r="M63" s="78">
        <v>5.9999999999999995E-4</v>
      </c>
      <c r="N63" s="78">
        <v>7.9000000000000008E-3</v>
      </c>
      <c r="O63" s="78">
        <v>2.3999999999999998E-3</v>
      </c>
    </row>
    <row r="64" spans="2:15">
      <c r="B64" t="s">
        <v>1225</v>
      </c>
      <c r="C64" t="s">
        <v>1226</v>
      </c>
      <c r="D64" t="s">
        <v>100</v>
      </c>
      <c r="E64" t="s">
        <v>123</v>
      </c>
      <c r="F64" t="s">
        <v>530</v>
      </c>
      <c r="G64" t="s">
        <v>510</v>
      </c>
      <c r="H64" t="s">
        <v>102</v>
      </c>
      <c r="I64" s="77">
        <v>36640.550000000003</v>
      </c>
      <c r="J64" s="77">
        <v>1216</v>
      </c>
      <c r="K64" s="77">
        <v>0</v>
      </c>
      <c r="L64" s="77">
        <v>445.54908799999998</v>
      </c>
      <c r="M64" s="78">
        <v>2.0000000000000001E-4</v>
      </c>
      <c r="N64" s="78">
        <v>2.5999999999999999E-3</v>
      </c>
      <c r="O64" s="78">
        <v>8.0000000000000004E-4</v>
      </c>
    </row>
    <row r="65" spans="2:15">
      <c r="B65" t="s">
        <v>1227</v>
      </c>
      <c r="C65" t="s">
        <v>1228</v>
      </c>
      <c r="D65" t="s">
        <v>100</v>
      </c>
      <c r="E65" t="s">
        <v>123</v>
      </c>
      <c r="F65" t="s">
        <v>1229</v>
      </c>
      <c r="G65" t="s">
        <v>510</v>
      </c>
      <c r="H65" t="s">
        <v>102</v>
      </c>
      <c r="I65" s="77">
        <v>36950.800000000003</v>
      </c>
      <c r="J65" s="77">
        <v>4749</v>
      </c>
      <c r="K65" s="77">
        <v>0</v>
      </c>
      <c r="L65" s="77">
        <v>1754.793492</v>
      </c>
      <c r="M65" s="78">
        <v>5.0000000000000001E-4</v>
      </c>
      <c r="N65" s="78">
        <v>1.0200000000000001E-2</v>
      </c>
      <c r="O65" s="78">
        <v>3.0999999999999999E-3</v>
      </c>
    </row>
    <row r="66" spans="2:15">
      <c r="B66" t="s">
        <v>1230</v>
      </c>
      <c r="C66" t="s">
        <v>1231</v>
      </c>
      <c r="D66" t="s">
        <v>100</v>
      </c>
      <c r="E66" t="s">
        <v>123</v>
      </c>
      <c r="F66" t="s">
        <v>320</v>
      </c>
      <c r="G66" t="s">
        <v>321</v>
      </c>
      <c r="H66" t="s">
        <v>102</v>
      </c>
      <c r="I66" s="77">
        <v>50000</v>
      </c>
      <c r="J66" s="77">
        <v>7673</v>
      </c>
      <c r="K66" s="77">
        <v>0</v>
      </c>
      <c r="L66" s="77">
        <v>3836.5</v>
      </c>
      <c r="M66" s="78">
        <v>1.4E-3</v>
      </c>
      <c r="N66" s="78">
        <v>2.23E-2</v>
      </c>
      <c r="O66" s="78">
        <v>6.7000000000000002E-3</v>
      </c>
    </row>
    <row r="67" spans="2:15">
      <c r="B67" t="s">
        <v>1232</v>
      </c>
      <c r="C67" t="s">
        <v>1233</v>
      </c>
      <c r="D67" t="s">
        <v>100</v>
      </c>
      <c r="E67" t="s">
        <v>123</v>
      </c>
      <c r="F67" t="s">
        <v>591</v>
      </c>
      <c r="G67" t="s">
        <v>321</v>
      </c>
      <c r="H67" t="s">
        <v>102</v>
      </c>
      <c r="I67" s="77">
        <v>460000</v>
      </c>
      <c r="J67" s="77">
        <v>159</v>
      </c>
      <c r="K67" s="77">
        <v>0</v>
      </c>
      <c r="L67" s="77">
        <v>731.4</v>
      </c>
      <c r="M67" s="78">
        <v>6.9999999999999999E-4</v>
      </c>
      <c r="N67" s="78">
        <v>4.3E-3</v>
      </c>
      <c r="O67" s="78">
        <v>1.2999999999999999E-3</v>
      </c>
    </row>
    <row r="68" spans="2:15">
      <c r="B68" t="s">
        <v>1234</v>
      </c>
      <c r="C68" t="s">
        <v>1235</v>
      </c>
      <c r="D68" t="s">
        <v>100</v>
      </c>
      <c r="E68" t="s">
        <v>123</v>
      </c>
      <c r="F68" t="s">
        <v>1236</v>
      </c>
      <c r="G68" t="s">
        <v>321</v>
      </c>
      <c r="H68" t="s">
        <v>102</v>
      </c>
      <c r="I68" s="77">
        <v>1910</v>
      </c>
      <c r="J68" s="77">
        <v>16040</v>
      </c>
      <c r="K68" s="77">
        <v>0</v>
      </c>
      <c r="L68" s="77">
        <v>306.36399999999998</v>
      </c>
      <c r="M68" s="78">
        <v>2.9999999999999997E-4</v>
      </c>
      <c r="N68" s="78">
        <v>1.8E-3</v>
      </c>
      <c r="O68" s="78">
        <v>5.0000000000000001E-4</v>
      </c>
    </row>
    <row r="69" spans="2:15">
      <c r="B69" t="s">
        <v>1237</v>
      </c>
      <c r="C69" t="s">
        <v>1238</v>
      </c>
      <c r="D69" t="s">
        <v>100</v>
      </c>
      <c r="E69" t="s">
        <v>123</v>
      </c>
      <c r="F69" t="s">
        <v>1239</v>
      </c>
      <c r="G69" t="s">
        <v>1240</v>
      </c>
      <c r="H69" t="s">
        <v>102</v>
      </c>
      <c r="I69" s="77">
        <v>10400</v>
      </c>
      <c r="J69" s="77">
        <v>3391</v>
      </c>
      <c r="K69" s="77">
        <v>0</v>
      </c>
      <c r="L69" s="77">
        <v>352.66399999999999</v>
      </c>
      <c r="M69" s="78">
        <v>2.0000000000000001E-4</v>
      </c>
      <c r="N69" s="78">
        <v>2.0999999999999999E-3</v>
      </c>
      <c r="O69" s="78">
        <v>5.9999999999999995E-4</v>
      </c>
    </row>
    <row r="70" spans="2:15">
      <c r="B70" t="s">
        <v>1241</v>
      </c>
      <c r="C70" t="s">
        <v>1242</v>
      </c>
      <c r="D70" t="s">
        <v>100</v>
      </c>
      <c r="E70" t="s">
        <v>123</v>
      </c>
      <c r="F70" t="s">
        <v>1243</v>
      </c>
      <c r="G70" t="s">
        <v>1244</v>
      </c>
      <c r="H70" t="s">
        <v>102</v>
      </c>
      <c r="I70" s="77">
        <v>19700.36</v>
      </c>
      <c r="J70" s="77">
        <v>5064</v>
      </c>
      <c r="K70" s="77">
        <v>0</v>
      </c>
      <c r="L70" s="77">
        <v>997.62623040000005</v>
      </c>
      <c r="M70" s="78">
        <v>2.0000000000000001E-4</v>
      </c>
      <c r="N70" s="78">
        <v>5.7999999999999996E-3</v>
      </c>
      <c r="O70" s="78">
        <v>1.6999999999999999E-3</v>
      </c>
    </row>
    <row r="71" spans="2:15">
      <c r="B71" t="s">
        <v>1245</v>
      </c>
      <c r="C71" t="s">
        <v>1246</v>
      </c>
      <c r="D71" t="s">
        <v>100</v>
      </c>
      <c r="E71" t="s">
        <v>123</v>
      </c>
      <c r="F71" t="s">
        <v>1247</v>
      </c>
      <c r="G71" t="s">
        <v>651</v>
      </c>
      <c r="H71" t="s">
        <v>102</v>
      </c>
      <c r="I71" s="77">
        <v>1030</v>
      </c>
      <c r="J71" s="77">
        <v>30370</v>
      </c>
      <c r="K71" s="77">
        <v>0</v>
      </c>
      <c r="L71" s="77">
        <v>312.81099999999998</v>
      </c>
      <c r="M71" s="78">
        <v>1E-4</v>
      </c>
      <c r="N71" s="78">
        <v>1.8E-3</v>
      </c>
      <c r="O71" s="78">
        <v>5.0000000000000001E-4</v>
      </c>
    </row>
    <row r="72" spans="2:15">
      <c r="B72" t="s">
        <v>1248</v>
      </c>
      <c r="C72" t="s">
        <v>1249</v>
      </c>
      <c r="D72" t="s">
        <v>100</v>
      </c>
      <c r="E72" t="s">
        <v>123</v>
      </c>
      <c r="F72" t="s">
        <v>1250</v>
      </c>
      <c r="G72" t="s">
        <v>651</v>
      </c>
      <c r="H72" t="s">
        <v>102</v>
      </c>
      <c r="I72" s="77">
        <v>7500</v>
      </c>
      <c r="J72" s="77">
        <v>7180</v>
      </c>
      <c r="K72" s="77">
        <v>0</v>
      </c>
      <c r="L72" s="77">
        <v>538.5</v>
      </c>
      <c r="M72" s="78">
        <v>2.0000000000000001E-4</v>
      </c>
      <c r="N72" s="78">
        <v>3.0999999999999999E-3</v>
      </c>
      <c r="O72" s="78">
        <v>8.9999999999999998E-4</v>
      </c>
    </row>
    <row r="73" spans="2:15">
      <c r="B73" t="s">
        <v>1251</v>
      </c>
      <c r="C73" t="s">
        <v>1252</v>
      </c>
      <c r="D73" t="s">
        <v>100</v>
      </c>
      <c r="E73" t="s">
        <v>123</v>
      </c>
      <c r="F73" t="s">
        <v>1253</v>
      </c>
      <c r="G73" t="s">
        <v>651</v>
      </c>
      <c r="H73" t="s">
        <v>102</v>
      </c>
      <c r="I73" s="77">
        <v>185900</v>
      </c>
      <c r="J73" s="77">
        <v>1935</v>
      </c>
      <c r="K73" s="77">
        <v>0</v>
      </c>
      <c r="L73" s="77">
        <v>3597.165</v>
      </c>
      <c r="M73" s="78">
        <v>6.9999999999999999E-4</v>
      </c>
      <c r="N73" s="78">
        <v>2.0899999999999998E-2</v>
      </c>
      <c r="O73" s="78">
        <v>6.3E-3</v>
      </c>
    </row>
    <row r="74" spans="2:15">
      <c r="B74" t="s">
        <v>1254</v>
      </c>
      <c r="C74" t="s">
        <v>1255</v>
      </c>
      <c r="D74" t="s">
        <v>100</v>
      </c>
      <c r="E74" t="s">
        <v>123</v>
      </c>
      <c r="F74" t="s">
        <v>1256</v>
      </c>
      <c r="G74" t="s">
        <v>672</v>
      </c>
      <c r="H74" t="s">
        <v>102</v>
      </c>
      <c r="I74" s="77">
        <v>43800</v>
      </c>
      <c r="J74" s="77">
        <v>4990</v>
      </c>
      <c r="K74" s="77">
        <v>0</v>
      </c>
      <c r="L74" s="77">
        <v>2185.62</v>
      </c>
      <c r="M74" s="78">
        <v>5.9999999999999995E-4</v>
      </c>
      <c r="N74" s="78">
        <v>1.2699999999999999E-2</v>
      </c>
      <c r="O74" s="78">
        <v>3.8E-3</v>
      </c>
    </row>
    <row r="75" spans="2:15">
      <c r="B75" t="s">
        <v>1257</v>
      </c>
      <c r="C75" t="s">
        <v>1258</v>
      </c>
      <c r="D75" t="s">
        <v>100</v>
      </c>
      <c r="E75" t="s">
        <v>123</v>
      </c>
      <c r="F75" t="s">
        <v>671</v>
      </c>
      <c r="G75" t="s">
        <v>672</v>
      </c>
      <c r="H75" t="s">
        <v>102</v>
      </c>
      <c r="I75" s="77">
        <v>21280.55</v>
      </c>
      <c r="J75" s="77">
        <v>27290</v>
      </c>
      <c r="K75" s="77">
        <v>0</v>
      </c>
      <c r="L75" s="77">
        <v>5807.4620949999999</v>
      </c>
      <c r="M75" s="78">
        <v>1.2999999999999999E-3</v>
      </c>
      <c r="N75" s="78">
        <v>3.3799999999999997E-2</v>
      </c>
      <c r="O75" s="78">
        <v>1.0200000000000001E-2</v>
      </c>
    </row>
    <row r="76" spans="2:15">
      <c r="B76" t="s">
        <v>1259</v>
      </c>
      <c r="C76" t="s">
        <v>1260</v>
      </c>
      <c r="D76" t="s">
        <v>100</v>
      </c>
      <c r="E76" t="s">
        <v>123</v>
      </c>
      <c r="F76" t="s">
        <v>1261</v>
      </c>
      <c r="G76" t="s">
        <v>361</v>
      </c>
      <c r="H76" t="s">
        <v>102</v>
      </c>
      <c r="I76" s="77">
        <v>4200</v>
      </c>
      <c r="J76" s="77">
        <v>26200</v>
      </c>
      <c r="K76" s="77">
        <v>0</v>
      </c>
      <c r="L76" s="77">
        <v>1100.4000000000001</v>
      </c>
      <c r="M76" s="78">
        <v>6.9999999999999999E-4</v>
      </c>
      <c r="N76" s="78">
        <v>6.4000000000000003E-3</v>
      </c>
      <c r="O76" s="78">
        <v>1.9E-3</v>
      </c>
    </row>
    <row r="77" spans="2:15">
      <c r="B77" t="s">
        <v>1262</v>
      </c>
      <c r="C77" t="s">
        <v>1263</v>
      </c>
      <c r="D77" t="s">
        <v>100</v>
      </c>
      <c r="E77" t="s">
        <v>123</v>
      </c>
      <c r="F77" t="s">
        <v>1264</v>
      </c>
      <c r="G77" t="s">
        <v>361</v>
      </c>
      <c r="H77" t="s">
        <v>102</v>
      </c>
      <c r="I77" s="77">
        <v>301000</v>
      </c>
      <c r="J77" s="77">
        <v>180</v>
      </c>
      <c r="K77" s="77">
        <v>0</v>
      </c>
      <c r="L77" s="77">
        <v>541.79999999999995</v>
      </c>
      <c r="M77" s="78">
        <v>5.9999999999999995E-4</v>
      </c>
      <c r="N77" s="78">
        <v>3.2000000000000002E-3</v>
      </c>
      <c r="O77" s="78">
        <v>8.9999999999999998E-4</v>
      </c>
    </row>
    <row r="78" spans="2:15">
      <c r="B78" t="s">
        <v>1265</v>
      </c>
      <c r="C78" t="s">
        <v>1266</v>
      </c>
      <c r="D78" t="s">
        <v>100</v>
      </c>
      <c r="E78" t="s">
        <v>123</v>
      </c>
      <c r="F78" t="s">
        <v>1267</v>
      </c>
      <c r="G78" t="s">
        <v>1268</v>
      </c>
      <c r="H78" t="s">
        <v>102</v>
      </c>
      <c r="I78" s="77">
        <v>60000</v>
      </c>
      <c r="J78" s="77">
        <v>657.6</v>
      </c>
      <c r="K78" s="77">
        <v>0</v>
      </c>
      <c r="L78" s="77">
        <v>394.56</v>
      </c>
      <c r="M78" s="78">
        <v>2.9999999999999997E-4</v>
      </c>
      <c r="N78" s="78">
        <v>2.3E-3</v>
      </c>
      <c r="O78" s="78">
        <v>6.9999999999999999E-4</v>
      </c>
    </row>
    <row r="79" spans="2:15">
      <c r="B79" t="s">
        <v>1269</v>
      </c>
      <c r="C79" t="s">
        <v>1270</v>
      </c>
      <c r="D79" t="s">
        <v>100</v>
      </c>
      <c r="E79" t="s">
        <v>123</v>
      </c>
      <c r="F79" t="s">
        <v>1271</v>
      </c>
      <c r="G79" t="s">
        <v>1268</v>
      </c>
      <c r="H79" t="s">
        <v>102</v>
      </c>
      <c r="I79" s="77">
        <v>195400</v>
      </c>
      <c r="J79" s="77">
        <v>1546</v>
      </c>
      <c r="K79" s="77">
        <v>0</v>
      </c>
      <c r="L79" s="77">
        <v>3020.884</v>
      </c>
      <c r="M79" s="78">
        <v>1E-3</v>
      </c>
      <c r="N79" s="78">
        <v>1.7600000000000001E-2</v>
      </c>
      <c r="O79" s="78">
        <v>5.3E-3</v>
      </c>
    </row>
    <row r="80" spans="2:15">
      <c r="B80" t="s">
        <v>1272</v>
      </c>
      <c r="C80" t="s">
        <v>1273</v>
      </c>
      <c r="D80" t="s">
        <v>100</v>
      </c>
      <c r="E80" t="s">
        <v>123</v>
      </c>
      <c r="F80" t="s">
        <v>1274</v>
      </c>
      <c r="G80" t="s">
        <v>129</v>
      </c>
      <c r="H80" t="s">
        <v>102</v>
      </c>
      <c r="I80" s="77">
        <v>31270.11</v>
      </c>
      <c r="J80" s="77">
        <v>4851</v>
      </c>
      <c r="K80" s="77">
        <v>0</v>
      </c>
      <c r="L80" s="77">
        <v>1516.9130361</v>
      </c>
      <c r="M80" s="78">
        <v>5.9999999999999995E-4</v>
      </c>
      <c r="N80" s="78">
        <v>8.8000000000000005E-3</v>
      </c>
      <c r="O80" s="78">
        <v>2.7000000000000001E-3</v>
      </c>
    </row>
    <row r="81" spans="2:15">
      <c r="B81" t="s">
        <v>1275</v>
      </c>
      <c r="C81" t="s">
        <v>1276</v>
      </c>
      <c r="D81" t="s">
        <v>100</v>
      </c>
      <c r="E81" t="s">
        <v>123</v>
      </c>
      <c r="F81" t="s">
        <v>1277</v>
      </c>
      <c r="G81" t="s">
        <v>129</v>
      </c>
      <c r="H81" t="s">
        <v>102</v>
      </c>
      <c r="I81" s="77">
        <v>1000</v>
      </c>
      <c r="J81" s="77">
        <v>7005</v>
      </c>
      <c r="K81" s="77">
        <v>0</v>
      </c>
      <c r="L81" s="77">
        <v>70.05</v>
      </c>
      <c r="M81" s="78">
        <v>0</v>
      </c>
      <c r="N81" s="78">
        <v>4.0000000000000002E-4</v>
      </c>
      <c r="O81" s="78">
        <v>1E-4</v>
      </c>
    </row>
    <row r="82" spans="2:15">
      <c r="B82" t="s">
        <v>1278</v>
      </c>
      <c r="C82" t="s">
        <v>1279</v>
      </c>
      <c r="D82" t="s">
        <v>100</v>
      </c>
      <c r="E82" t="s">
        <v>123</v>
      </c>
      <c r="F82" t="s">
        <v>909</v>
      </c>
      <c r="G82" t="s">
        <v>129</v>
      </c>
      <c r="H82" t="s">
        <v>102</v>
      </c>
      <c r="I82" s="77">
        <v>12300.09</v>
      </c>
      <c r="J82" s="77">
        <v>9783</v>
      </c>
      <c r="K82" s="77">
        <v>0</v>
      </c>
      <c r="L82" s="77">
        <v>1203.3178046999999</v>
      </c>
      <c r="M82" s="78">
        <v>2.0000000000000001E-4</v>
      </c>
      <c r="N82" s="78">
        <v>7.0000000000000001E-3</v>
      </c>
      <c r="O82" s="78">
        <v>2.0999999999999999E-3</v>
      </c>
    </row>
    <row r="83" spans="2:15">
      <c r="B83" t="s">
        <v>1280</v>
      </c>
      <c r="C83" t="s">
        <v>1281</v>
      </c>
      <c r="D83" t="s">
        <v>100</v>
      </c>
      <c r="E83" t="s">
        <v>123</v>
      </c>
      <c r="F83" t="s">
        <v>711</v>
      </c>
      <c r="G83" t="s">
        <v>132</v>
      </c>
      <c r="H83" t="s">
        <v>102</v>
      </c>
      <c r="I83" s="77">
        <v>15750</v>
      </c>
      <c r="J83" s="77">
        <v>1460</v>
      </c>
      <c r="K83" s="77">
        <v>0</v>
      </c>
      <c r="L83" s="77">
        <v>229.95</v>
      </c>
      <c r="M83" s="78">
        <v>1E-4</v>
      </c>
      <c r="N83" s="78">
        <v>1.2999999999999999E-3</v>
      </c>
      <c r="O83" s="78">
        <v>4.0000000000000002E-4</v>
      </c>
    </row>
    <row r="84" spans="2:15">
      <c r="B84" s="79" t="s">
        <v>1282</v>
      </c>
      <c r="E84" s="16"/>
      <c r="F84" s="16"/>
      <c r="G84" s="16"/>
      <c r="I84" s="81">
        <v>1964593.41</v>
      </c>
      <c r="K84" s="81">
        <v>0</v>
      </c>
      <c r="L84" s="81">
        <v>19049.811395789999</v>
      </c>
      <c r="N84" s="80">
        <v>0.1109</v>
      </c>
      <c r="O84" s="80">
        <v>3.3399999999999999E-2</v>
      </c>
    </row>
    <row r="85" spans="2:15">
      <c r="B85" t="s">
        <v>1283</v>
      </c>
      <c r="C85" t="s">
        <v>1284</v>
      </c>
      <c r="D85" t="s">
        <v>100</v>
      </c>
      <c r="E85" t="s">
        <v>123</v>
      </c>
      <c r="F85" t="s">
        <v>1285</v>
      </c>
      <c r="G85" t="s">
        <v>1286</v>
      </c>
      <c r="H85" t="s">
        <v>102</v>
      </c>
      <c r="I85" s="77">
        <v>33000</v>
      </c>
      <c r="J85" s="77">
        <v>5770</v>
      </c>
      <c r="K85" s="77">
        <v>0</v>
      </c>
      <c r="L85" s="77">
        <v>1904.1</v>
      </c>
      <c r="M85" s="78">
        <v>1.2999999999999999E-3</v>
      </c>
      <c r="N85" s="78">
        <v>1.11E-2</v>
      </c>
      <c r="O85" s="78">
        <v>3.3E-3</v>
      </c>
    </row>
    <row r="86" spans="2:15">
      <c r="B86" t="s">
        <v>1287</v>
      </c>
      <c r="C86" t="s">
        <v>1288</v>
      </c>
      <c r="D86" t="s">
        <v>100</v>
      </c>
      <c r="E86" t="s">
        <v>123</v>
      </c>
      <c r="F86" t="s">
        <v>1289</v>
      </c>
      <c r="G86" t="s">
        <v>1286</v>
      </c>
      <c r="H86" t="s">
        <v>102</v>
      </c>
      <c r="I86" s="77">
        <v>69640</v>
      </c>
      <c r="J86" s="77">
        <v>285.89999999999998</v>
      </c>
      <c r="K86" s="77">
        <v>0</v>
      </c>
      <c r="L86" s="77">
        <v>199.10076000000001</v>
      </c>
      <c r="M86" s="78">
        <v>1E-3</v>
      </c>
      <c r="N86" s="78">
        <v>1.1999999999999999E-3</v>
      </c>
      <c r="O86" s="78">
        <v>2.9999999999999997E-4</v>
      </c>
    </row>
    <row r="87" spans="2:15">
      <c r="B87" t="s">
        <v>1290</v>
      </c>
      <c r="C87" t="s">
        <v>1291</v>
      </c>
      <c r="D87" t="s">
        <v>100</v>
      </c>
      <c r="E87" t="s">
        <v>123</v>
      </c>
      <c r="F87" t="s">
        <v>1292</v>
      </c>
      <c r="G87" t="s">
        <v>380</v>
      </c>
      <c r="H87" t="s">
        <v>102</v>
      </c>
      <c r="I87" s="77">
        <v>16820</v>
      </c>
      <c r="J87" s="77">
        <v>4378</v>
      </c>
      <c r="K87" s="77">
        <v>0</v>
      </c>
      <c r="L87" s="77">
        <v>736.37959999999998</v>
      </c>
      <c r="M87" s="78">
        <v>1E-3</v>
      </c>
      <c r="N87" s="78">
        <v>4.3E-3</v>
      </c>
      <c r="O87" s="78">
        <v>1.2999999999999999E-3</v>
      </c>
    </row>
    <row r="88" spans="2:15">
      <c r="B88" t="s">
        <v>1293</v>
      </c>
      <c r="C88" t="s">
        <v>1294</v>
      </c>
      <c r="D88" t="s">
        <v>100</v>
      </c>
      <c r="E88" t="s">
        <v>123</v>
      </c>
      <c r="F88" t="s">
        <v>820</v>
      </c>
      <c r="G88" t="s">
        <v>576</v>
      </c>
      <c r="H88" t="s">
        <v>102</v>
      </c>
      <c r="I88" s="77">
        <v>32664</v>
      </c>
      <c r="J88" s="77">
        <v>6622</v>
      </c>
      <c r="K88" s="77">
        <v>0</v>
      </c>
      <c r="L88" s="77">
        <v>2163.01008</v>
      </c>
      <c r="M88" s="78">
        <v>2.5000000000000001E-3</v>
      </c>
      <c r="N88" s="78">
        <v>1.26E-2</v>
      </c>
      <c r="O88" s="78">
        <v>3.8E-3</v>
      </c>
    </row>
    <row r="89" spans="2:15">
      <c r="B89" t="s">
        <v>1295</v>
      </c>
      <c r="C89" t="s">
        <v>1296</v>
      </c>
      <c r="D89" t="s">
        <v>100</v>
      </c>
      <c r="E89" t="s">
        <v>123</v>
      </c>
      <c r="F89" t="s">
        <v>837</v>
      </c>
      <c r="G89" t="s">
        <v>576</v>
      </c>
      <c r="H89" t="s">
        <v>102</v>
      </c>
      <c r="I89" s="77">
        <v>19440</v>
      </c>
      <c r="J89" s="77">
        <v>956.7</v>
      </c>
      <c r="K89" s="77">
        <v>0</v>
      </c>
      <c r="L89" s="77">
        <v>185.98248000000001</v>
      </c>
      <c r="M89" s="78">
        <v>4.0000000000000002E-4</v>
      </c>
      <c r="N89" s="78">
        <v>1.1000000000000001E-3</v>
      </c>
      <c r="O89" s="78">
        <v>2.9999999999999997E-4</v>
      </c>
    </row>
    <row r="90" spans="2:15">
      <c r="B90" t="s">
        <v>1297</v>
      </c>
      <c r="C90" t="s">
        <v>1298</v>
      </c>
      <c r="D90" t="s">
        <v>100</v>
      </c>
      <c r="E90" t="s">
        <v>123</v>
      </c>
      <c r="F90" t="s">
        <v>604</v>
      </c>
      <c r="G90" t="s">
        <v>576</v>
      </c>
      <c r="H90" t="s">
        <v>102</v>
      </c>
      <c r="I90" s="77">
        <v>8000</v>
      </c>
      <c r="J90" s="77">
        <v>3327</v>
      </c>
      <c r="K90" s="77">
        <v>0</v>
      </c>
      <c r="L90" s="77">
        <v>266.16000000000003</v>
      </c>
      <c r="M90" s="78">
        <v>5.9999999999999995E-4</v>
      </c>
      <c r="N90" s="78">
        <v>1.5E-3</v>
      </c>
      <c r="O90" s="78">
        <v>5.0000000000000001E-4</v>
      </c>
    </row>
    <row r="91" spans="2:15">
      <c r="B91" t="s">
        <v>1299</v>
      </c>
      <c r="C91" t="s">
        <v>1300</v>
      </c>
      <c r="D91" t="s">
        <v>100</v>
      </c>
      <c r="E91" t="s">
        <v>123</v>
      </c>
      <c r="F91" t="s">
        <v>1301</v>
      </c>
      <c r="G91" t="s">
        <v>639</v>
      </c>
      <c r="H91" t="s">
        <v>102</v>
      </c>
      <c r="I91" s="77">
        <v>8000</v>
      </c>
      <c r="J91" s="77">
        <v>320.60000000000002</v>
      </c>
      <c r="K91" s="77">
        <v>0</v>
      </c>
      <c r="L91" s="77">
        <v>25.648</v>
      </c>
      <c r="M91" s="78">
        <v>2.0000000000000001E-4</v>
      </c>
      <c r="N91" s="78">
        <v>1E-4</v>
      </c>
      <c r="O91" s="78">
        <v>0</v>
      </c>
    </row>
    <row r="92" spans="2:15">
      <c r="B92" t="s">
        <v>1302</v>
      </c>
      <c r="C92" t="s">
        <v>1303</v>
      </c>
      <c r="D92" t="s">
        <v>100</v>
      </c>
      <c r="E92" t="s">
        <v>123</v>
      </c>
      <c r="F92" t="s">
        <v>1304</v>
      </c>
      <c r="G92" t="s">
        <v>631</v>
      </c>
      <c r="H92" t="s">
        <v>102</v>
      </c>
      <c r="I92" s="77">
        <v>9950</v>
      </c>
      <c r="J92" s="77">
        <v>1314</v>
      </c>
      <c r="K92" s="77">
        <v>0</v>
      </c>
      <c r="L92" s="77">
        <v>130.74299999999999</v>
      </c>
      <c r="M92" s="78">
        <v>2.0000000000000001E-4</v>
      </c>
      <c r="N92" s="78">
        <v>8.0000000000000004E-4</v>
      </c>
      <c r="O92" s="78">
        <v>2.0000000000000001E-4</v>
      </c>
    </row>
    <row r="93" spans="2:15">
      <c r="B93" t="s">
        <v>1305</v>
      </c>
      <c r="C93" t="s">
        <v>1306</v>
      </c>
      <c r="D93" t="s">
        <v>100</v>
      </c>
      <c r="E93" t="s">
        <v>123</v>
      </c>
      <c r="F93" t="s">
        <v>1307</v>
      </c>
      <c r="G93" t="s">
        <v>471</v>
      </c>
      <c r="H93" t="s">
        <v>102</v>
      </c>
      <c r="I93" s="77">
        <v>439800</v>
      </c>
      <c r="J93" s="77">
        <v>346.9</v>
      </c>
      <c r="K93" s="77">
        <v>0</v>
      </c>
      <c r="L93" s="77">
        <v>1525.6661999999999</v>
      </c>
      <c r="M93" s="78">
        <v>1.8E-3</v>
      </c>
      <c r="N93" s="78">
        <v>8.8999999999999999E-3</v>
      </c>
      <c r="O93" s="78">
        <v>2.7000000000000001E-3</v>
      </c>
    </row>
    <row r="94" spans="2:15">
      <c r="B94" t="s">
        <v>1308</v>
      </c>
      <c r="C94" t="s">
        <v>1309</v>
      </c>
      <c r="D94" t="s">
        <v>100</v>
      </c>
      <c r="E94" t="s">
        <v>123</v>
      </c>
      <c r="F94" t="s">
        <v>1310</v>
      </c>
      <c r="G94" t="s">
        <v>471</v>
      </c>
      <c r="H94" t="s">
        <v>102</v>
      </c>
      <c r="I94" s="77">
        <v>22620</v>
      </c>
      <c r="J94" s="77">
        <v>9002</v>
      </c>
      <c r="K94" s="77">
        <v>0</v>
      </c>
      <c r="L94" s="77">
        <v>2036.2524000000001</v>
      </c>
      <c r="M94" s="78">
        <v>2.0999999999999999E-3</v>
      </c>
      <c r="N94" s="78">
        <v>1.1900000000000001E-2</v>
      </c>
      <c r="O94" s="78">
        <v>3.5999999999999999E-3</v>
      </c>
    </row>
    <row r="95" spans="2:15">
      <c r="B95" t="s">
        <v>1311</v>
      </c>
      <c r="C95" t="s">
        <v>1312</v>
      </c>
      <c r="D95" t="s">
        <v>100</v>
      </c>
      <c r="E95" t="s">
        <v>123</v>
      </c>
      <c r="F95" t="s">
        <v>1313</v>
      </c>
      <c r="G95" t="s">
        <v>471</v>
      </c>
      <c r="H95" t="s">
        <v>102</v>
      </c>
      <c r="I95" s="77">
        <v>9700</v>
      </c>
      <c r="J95" s="77">
        <v>2721</v>
      </c>
      <c r="K95" s="77">
        <v>0</v>
      </c>
      <c r="L95" s="77">
        <v>263.93700000000001</v>
      </c>
      <c r="M95" s="78">
        <v>5.9999999999999995E-4</v>
      </c>
      <c r="N95" s="78">
        <v>1.5E-3</v>
      </c>
      <c r="O95" s="78">
        <v>5.0000000000000001E-4</v>
      </c>
    </row>
    <row r="96" spans="2:15">
      <c r="B96" t="s">
        <v>1314</v>
      </c>
      <c r="C96" t="s">
        <v>1315</v>
      </c>
      <c r="D96" t="s">
        <v>100</v>
      </c>
      <c r="E96" t="s">
        <v>123</v>
      </c>
      <c r="F96" t="s">
        <v>1316</v>
      </c>
      <c r="G96" t="s">
        <v>1317</v>
      </c>
      <c r="H96" t="s">
        <v>102</v>
      </c>
      <c r="I96" s="77">
        <v>70397.91</v>
      </c>
      <c r="J96" s="77">
        <v>55.5</v>
      </c>
      <c r="K96" s="77">
        <v>0</v>
      </c>
      <c r="L96" s="77">
        <v>39.070840050000001</v>
      </c>
      <c r="M96" s="78">
        <v>5.0000000000000001E-4</v>
      </c>
      <c r="N96" s="78">
        <v>2.0000000000000001E-4</v>
      </c>
      <c r="O96" s="78">
        <v>1E-4</v>
      </c>
    </row>
    <row r="97" spans="2:15">
      <c r="B97" t="s">
        <v>1318</v>
      </c>
      <c r="C97" t="s">
        <v>1319</v>
      </c>
      <c r="D97" t="s">
        <v>100</v>
      </c>
      <c r="E97" t="s">
        <v>123</v>
      </c>
      <c r="F97" t="s">
        <v>1320</v>
      </c>
      <c r="G97" t="s">
        <v>643</v>
      </c>
      <c r="H97" t="s">
        <v>102</v>
      </c>
      <c r="I97" s="77">
        <v>22367</v>
      </c>
      <c r="J97" s="77">
        <v>619.70000000000005</v>
      </c>
      <c r="K97" s="77">
        <v>0</v>
      </c>
      <c r="L97" s="77">
        <v>138.60829899999999</v>
      </c>
      <c r="M97" s="78">
        <v>1.5E-3</v>
      </c>
      <c r="N97" s="78">
        <v>8.0000000000000004E-4</v>
      </c>
      <c r="O97" s="78">
        <v>2.0000000000000001E-4</v>
      </c>
    </row>
    <row r="98" spans="2:15">
      <c r="B98" t="s">
        <v>1321</v>
      </c>
      <c r="C98" t="s">
        <v>1322</v>
      </c>
      <c r="D98" t="s">
        <v>100</v>
      </c>
      <c r="E98" t="s">
        <v>123</v>
      </c>
      <c r="F98" t="s">
        <v>1323</v>
      </c>
      <c r="G98" t="s">
        <v>643</v>
      </c>
      <c r="H98" t="s">
        <v>102</v>
      </c>
      <c r="I98" s="77">
        <v>10710</v>
      </c>
      <c r="J98" s="77">
        <v>1864</v>
      </c>
      <c r="K98" s="77">
        <v>0</v>
      </c>
      <c r="L98" s="77">
        <v>199.6344</v>
      </c>
      <c r="M98" s="78">
        <v>4.0000000000000002E-4</v>
      </c>
      <c r="N98" s="78">
        <v>1.1999999999999999E-3</v>
      </c>
      <c r="O98" s="78">
        <v>2.9999999999999997E-4</v>
      </c>
    </row>
    <row r="99" spans="2:15">
      <c r="B99" t="s">
        <v>1324</v>
      </c>
      <c r="C99" t="s">
        <v>1325</v>
      </c>
      <c r="D99" t="s">
        <v>100</v>
      </c>
      <c r="E99" t="s">
        <v>123</v>
      </c>
      <c r="F99" t="s">
        <v>1326</v>
      </c>
      <c r="G99" t="s">
        <v>643</v>
      </c>
      <c r="H99" t="s">
        <v>102</v>
      </c>
      <c r="I99" s="77">
        <v>2400</v>
      </c>
      <c r="J99" s="77">
        <v>2450</v>
      </c>
      <c r="K99" s="77">
        <v>0</v>
      </c>
      <c r="L99" s="77">
        <v>58.8</v>
      </c>
      <c r="M99" s="78">
        <v>1E-4</v>
      </c>
      <c r="N99" s="78">
        <v>2.9999999999999997E-4</v>
      </c>
      <c r="O99" s="78">
        <v>1E-4</v>
      </c>
    </row>
    <row r="100" spans="2:15">
      <c r="B100" t="s">
        <v>1327</v>
      </c>
      <c r="C100" t="s">
        <v>1328</v>
      </c>
      <c r="D100" t="s">
        <v>100</v>
      </c>
      <c r="E100" t="s">
        <v>123</v>
      </c>
      <c r="F100" t="s">
        <v>1329</v>
      </c>
      <c r="G100" t="s">
        <v>643</v>
      </c>
      <c r="H100" t="s">
        <v>102</v>
      </c>
      <c r="I100" s="77">
        <v>105500</v>
      </c>
      <c r="J100" s="77">
        <v>415.6</v>
      </c>
      <c r="K100" s="77">
        <v>0</v>
      </c>
      <c r="L100" s="77">
        <v>438.45800000000003</v>
      </c>
      <c r="M100" s="78">
        <v>1.1999999999999999E-3</v>
      </c>
      <c r="N100" s="78">
        <v>2.5999999999999999E-3</v>
      </c>
      <c r="O100" s="78">
        <v>8.0000000000000004E-4</v>
      </c>
    </row>
    <row r="101" spans="2:15">
      <c r="B101" t="s">
        <v>1330</v>
      </c>
      <c r="C101" t="s">
        <v>1331</v>
      </c>
      <c r="D101" t="s">
        <v>100</v>
      </c>
      <c r="E101" t="s">
        <v>123</v>
      </c>
      <c r="F101" t="s">
        <v>1332</v>
      </c>
      <c r="G101" t="s">
        <v>643</v>
      </c>
      <c r="H101" t="s">
        <v>102</v>
      </c>
      <c r="I101" s="77">
        <v>16100</v>
      </c>
      <c r="J101" s="77">
        <v>1028</v>
      </c>
      <c r="K101" s="77">
        <v>0</v>
      </c>
      <c r="L101" s="77">
        <v>165.50800000000001</v>
      </c>
      <c r="M101" s="78">
        <v>8.9999999999999998E-4</v>
      </c>
      <c r="N101" s="78">
        <v>1E-3</v>
      </c>
      <c r="O101" s="78">
        <v>2.9999999999999997E-4</v>
      </c>
    </row>
    <row r="102" spans="2:15">
      <c r="B102" t="s">
        <v>1333</v>
      </c>
      <c r="C102" t="s">
        <v>1334</v>
      </c>
      <c r="D102" t="s">
        <v>100</v>
      </c>
      <c r="E102" t="s">
        <v>123</v>
      </c>
      <c r="F102" t="s">
        <v>888</v>
      </c>
      <c r="G102" t="s">
        <v>889</v>
      </c>
      <c r="H102" t="s">
        <v>102</v>
      </c>
      <c r="I102" s="77">
        <v>13500</v>
      </c>
      <c r="J102" s="77">
        <v>7412</v>
      </c>
      <c r="K102" s="77">
        <v>0</v>
      </c>
      <c r="L102" s="77">
        <v>1000.62</v>
      </c>
      <c r="M102" s="78">
        <v>1E-3</v>
      </c>
      <c r="N102" s="78">
        <v>5.7999999999999996E-3</v>
      </c>
      <c r="O102" s="78">
        <v>1.8E-3</v>
      </c>
    </row>
    <row r="103" spans="2:15">
      <c r="B103" t="s">
        <v>1335</v>
      </c>
      <c r="C103" t="s">
        <v>1336</v>
      </c>
      <c r="D103" t="s">
        <v>100</v>
      </c>
      <c r="E103" t="s">
        <v>123</v>
      </c>
      <c r="F103" t="s">
        <v>1337</v>
      </c>
      <c r="G103" t="s">
        <v>627</v>
      </c>
      <c r="H103" t="s">
        <v>102</v>
      </c>
      <c r="I103" s="77">
        <v>850</v>
      </c>
      <c r="J103" s="77">
        <v>1321</v>
      </c>
      <c r="K103" s="77">
        <v>0</v>
      </c>
      <c r="L103" s="77">
        <v>11.2285</v>
      </c>
      <c r="M103" s="78">
        <v>1E-4</v>
      </c>
      <c r="N103" s="78">
        <v>1E-4</v>
      </c>
      <c r="O103" s="78">
        <v>0</v>
      </c>
    </row>
    <row r="104" spans="2:15">
      <c r="B104" t="s">
        <v>1338</v>
      </c>
      <c r="C104" t="s">
        <v>1339</v>
      </c>
      <c r="D104" t="s">
        <v>100</v>
      </c>
      <c r="E104" t="s">
        <v>123</v>
      </c>
      <c r="F104" t="s">
        <v>1340</v>
      </c>
      <c r="G104" t="s">
        <v>627</v>
      </c>
      <c r="H104" t="s">
        <v>102</v>
      </c>
      <c r="I104" s="77">
        <v>4307</v>
      </c>
      <c r="J104" s="77">
        <v>12670</v>
      </c>
      <c r="K104" s="77">
        <v>0</v>
      </c>
      <c r="L104" s="77">
        <v>545.69690000000003</v>
      </c>
      <c r="M104" s="78">
        <v>1.2999999999999999E-3</v>
      </c>
      <c r="N104" s="78">
        <v>3.2000000000000002E-3</v>
      </c>
      <c r="O104" s="78">
        <v>1E-3</v>
      </c>
    </row>
    <row r="105" spans="2:15">
      <c r="B105" t="s">
        <v>1341</v>
      </c>
      <c r="C105" t="s">
        <v>1342</v>
      </c>
      <c r="D105" t="s">
        <v>100</v>
      </c>
      <c r="E105" t="s">
        <v>123</v>
      </c>
      <c r="F105" t="s">
        <v>1343</v>
      </c>
      <c r="G105" t="s">
        <v>627</v>
      </c>
      <c r="H105" t="s">
        <v>102</v>
      </c>
      <c r="I105" s="77">
        <v>6450</v>
      </c>
      <c r="J105" s="77">
        <v>8788</v>
      </c>
      <c r="K105" s="77">
        <v>0</v>
      </c>
      <c r="L105" s="77">
        <v>566.82600000000002</v>
      </c>
      <c r="M105" s="78">
        <v>1.6999999999999999E-3</v>
      </c>
      <c r="N105" s="78">
        <v>3.3E-3</v>
      </c>
      <c r="O105" s="78">
        <v>1E-3</v>
      </c>
    </row>
    <row r="106" spans="2:15">
      <c r="B106" t="s">
        <v>1344</v>
      </c>
      <c r="C106" t="s">
        <v>1345</v>
      </c>
      <c r="D106" t="s">
        <v>100</v>
      </c>
      <c r="E106" t="s">
        <v>123</v>
      </c>
      <c r="F106" t="s">
        <v>1346</v>
      </c>
      <c r="G106" t="s">
        <v>627</v>
      </c>
      <c r="H106" t="s">
        <v>102</v>
      </c>
      <c r="I106" s="77">
        <v>2120.14</v>
      </c>
      <c r="J106" s="77">
        <v>8116</v>
      </c>
      <c r="K106" s="77">
        <v>0</v>
      </c>
      <c r="L106" s="77">
        <v>172.0705624</v>
      </c>
      <c r="M106" s="78">
        <v>2.0000000000000001E-4</v>
      </c>
      <c r="N106" s="78">
        <v>1E-3</v>
      </c>
      <c r="O106" s="78">
        <v>2.9999999999999997E-4</v>
      </c>
    </row>
    <row r="107" spans="2:15">
      <c r="B107" t="s">
        <v>1347</v>
      </c>
      <c r="C107" t="s">
        <v>1348</v>
      </c>
      <c r="D107" t="s">
        <v>100</v>
      </c>
      <c r="E107" t="s">
        <v>123</v>
      </c>
      <c r="F107" t="s">
        <v>1349</v>
      </c>
      <c r="G107" t="s">
        <v>1350</v>
      </c>
      <c r="H107" t="s">
        <v>102</v>
      </c>
      <c r="I107" s="77">
        <v>21750</v>
      </c>
      <c r="J107" s="77">
        <v>773.5</v>
      </c>
      <c r="K107" s="77">
        <v>0</v>
      </c>
      <c r="L107" s="77">
        <v>168.23625000000001</v>
      </c>
      <c r="M107" s="78">
        <v>5.9999999999999995E-4</v>
      </c>
      <c r="N107" s="78">
        <v>1E-3</v>
      </c>
      <c r="O107" s="78">
        <v>2.9999999999999997E-4</v>
      </c>
    </row>
    <row r="108" spans="2:15">
      <c r="B108" t="s">
        <v>1351</v>
      </c>
      <c r="C108" t="s">
        <v>1352</v>
      </c>
      <c r="D108" t="s">
        <v>100</v>
      </c>
      <c r="E108" t="s">
        <v>123</v>
      </c>
      <c r="F108" t="s">
        <v>1353</v>
      </c>
      <c r="G108" t="s">
        <v>1350</v>
      </c>
      <c r="H108" t="s">
        <v>102</v>
      </c>
      <c r="I108" s="77">
        <v>29615</v>
      </c>
      <c r="J108" s="77">
        <v>635.5</v>
      </c>
      <c r="K108" s="77">
        <v>0</v>
      </c>
      <c r="L108" s="77">
        <v>188.20332500000001</v>
      </c>
      <c r="M108" s="78">
        <v>5.9999999999999995E-4</v>
      </c>
      <c r="N108" s="78">
        <v>1.1000000000000001E-3</v>
      </c>
      <c r="O108" s="78">
        <v>2.9999999999999997E-4</v>
      </c>
    </row>
    <row r="109" spans="2:15">
      <c r="B109" t="s">
        <v>1354</v>
      </c>
      <c r="C109" t="s">
        <v>1355</v>
      </c>
      <c r="D109" t="s">
        <v>100</v>
      </c>
      <c r="E109" t="s">
        <v>123</v>
      </c>
      <c r="F109" t="s">
        <v>1356</v>
      </c>
      <c r="G109" t="s">
        <v>775</v>
      </c>
      <c r="H109" t="s">
        <v>102</v>
      </c>
      <c r="I109" s="77">
        <v>5300</v>
      </c>
      <c r="J109" s="77">
        <v>7412</v>
      </c>
      <c r="K109" s="77">
        <v>0</v>
      </c>
      <c r="L109" s="77">
        <v>392.83600000000001</v>
      </c>
      <c r="M109" s="78">
        <v>1E-4</v>
      </c>
      <c r="N109" s="78">
        <v>2.3E-3</v>
      </c>
      <c r="O109" s="78">
        <v>6.9999999999999999E-4</v>
      </c>
    </row>
    <row r="110" spans="2:15">
      <c r="B110" t="s">
        <v>1357</v>
      </c>
      <c r="C110" t="s">
        <v>1358</v>
      </c>
      <c r="D110" t="s">
        <v>100</v>
      </c>
      <c r="E110" t="s">
        <v>123</v>
      </c>
      <c r="F110" t="s">
        <v>1359</v>
      </c>
      <c r="G110" t="s">
        <v>444</v>
      </c>
      <c r="H110" t="s">
        <v>102</v>
      </c>
      <c r="I110" s="77">
        <v>572.47</v>
      </c>
      <c r="J110" s="77">
        <v>39980</v>
      </c>
      <c r="K110" s="77">
        <v>0</v>
      </c>
      <c r="L110" s="77">
        <v>228.87350599999999</v>
      </c>
      <c r="M110" s="78">
        <v>5.0000000000000001E-4</v>
      </c>
      <c r="N110" s="78">
        <v>1.2999999999999999E-3</v>
      </c>
      <c r="O110" s="78">
        <v>4.0000000000000002E-4</v>
      </c>
    </row>
    <row r="111" spans="2:15">
      <c r="B111" t="s">
        <v>1360</v>
      </c>
      <c r="C111" t="s">
        <v>1361</v>
      </c>
      <c r="D111" t="s">
        <v>100</v>
      </c>
      <c r="E111" t="s">
        <v>123</v>
      </c>
      <c r="F111" t="s">
        <v>1362</v>
      </c>
      <c r="G111" t="s">
        <v>848</v>
      </c>
      <c r="H111" t="s">
        <v>102</v>
      </c>
      <c r="I111" s="77">
        <v>3500.84</v>
      </c>
      <c r="J111" s="77">
        <v>9957</v>
      </c>
      <c r="K111" s="77">
        <v>0</v>
      </c>
      <c r="L111" s="77">
        <v>348.57863880000002</v>
      </c>
      <c r="M111" s="78">
        <v>4.0000000000000002E-4</v>
      </c>
      <c r="N111" s="78">
        <v>2E-3</v>
      </c>
      <c r="O111" s="78">
        <v>5.9999999999999995E-4</v>
      </c>
    </row>
    <row r="112" spans="2:15">
      <c r="B112" t="s">
        <v>1363</v>
      </c>
      <c r="C112" t="s">
        <v>1364</v>
      </c>
      <c r="D112" t="s">
        <v>100</v>
      </c>
      <c r="E112" t="s">
        <v>123</v>
      </c>
      <c r="F112" t="s">
        <v>1365</v>
      </c>
      <c r="G112" t="s">
        <v>848</v>
      </c>
      <c r="H112" t="s">
        <v>102</v>
      </c>
      <c r="I112" s="77">
        <v>3300</v>
      </c>
      <c r="J112" s="77">
        <v>18910</v>
      </c>
      <c r="K112" s="77">
        <v>0</v>
      </c>
      <c r="L112" s="77">
        <v>624.03</v>
      </c>
      <c r="M112" s="78">
        <v>1.1999999999999999E-3</v>
      </c>
      <c r="N112" s="78">
        <v>3.5999999999999999E-3</v>
      </c>
      <c r="O112" s="78">
        <v>1.1000000000000001E-3</v>
      </c>
    </row>
    <row r="113" spans="2:15">
      <c r="B113" t="s">
        <v>1366</v>
      </c>
      <c r="C113" t="s">
        <v>1367</v>
      </c>
      <c r="D113" t="s">
        <v>100</v>
      </c>
      <c r="E113" t="s">
        <v>123</v>
      </c>
      <c r="F113" t="s">
        <v>509</v>
      </c>
      <c r="G113" t="s">
        <v>510</v>
      </c>
      <c r="H113" t="s">
        <v>102</v>
      </c>
      <c r="I113" s="77">
        <v>90000</v>
      </c>
      <c r="J113" s="77">
        <v>427.1</v>
      </c>
      <c r="K113" s="77">
        <v>0</v>
      </c>
      <c r="L113" s="77">
        <v>384.39</v>
      </c>
      <c r="M113" s="78">
        <v>5.0000000000000001E-4</v>
      </c>
      <c r="N113" s="78">
        <v>2.2000000000000001E-3</v>
      </c>
      <c r="O113" s="78">
        <v>6.9999999999999999E-4</v>
      </c>
    </row>
    <row r="114" spans="2:15">
      <c r="B114" t="s">
        <v>1368</v>
      </c>
      <c r="C114" t="s">
        <v>1369</v>
      </c>
      <c r="D114" t="s">
        <v>100</v>
      </c>
      <c r="E114" t="s">
        <v>123</v>
      </c>
      <c r="F114" t="s">
        <v>572</v>
      </c>
      <c r="G114" t="s">
        <v>321</v>
      </c>
      <c r="H114" t="s">
        <v>102</v>
      </c>
      <c r="I114" s="77">
        <v>80000</v>
      </c>
      <c r="J114" s="77">
        <v>240.2</v>
      </c>
      <c r="K114" s="77">
        <v>0</v>
      </c>
      <c r="L114" s="77">
        <v>192.16</v>
      </c>
      <c r="M114" s="78">
        <v>2.9999999999999997E-4</v>
      </c>
      <c r="N114" s="78">
        <v>1.1000000000000001E-3</v>
      </c>
      <c r="O114" s="78">
        <v>2.9999999999999997E-4</v>
      </c>
    </row>
    <row r="115" spans="2:15">
      <c r="B115" t="s">
        <v>1370</v>
      </c>
      <c r="C115" t="s">
        <v>1371</v>
      </c>
      <c r="D115" t="s">
        <v>100</v>
      </c>
      <c r="E115" t="s">
        <v>123</v>
      </c>
      <c r="F115" t="s">
        <v>1372</v>
      </c>
      <c r="G115" t="s">
        <v>321</v>
      </c>
      <c r="H115" t="s">
        <v>102</v>
      </c>
      <c r="I115" s="77">
        <v>2950.3</v>
      </c>
      <c r="J115" s="77">
        <v>15460</v>
      </c>
      <c r="K115" s="77">
        <v>0</v>
      </c>
      <c r="L115" s="77">
        <v>456.11637999999999</v>
      </c>
      <c r="M115" s="78">
        <v>2.0000000000000001E-4</v>
      </c>
      <c r="N115" s="78">
        <v>2.7000000000000001E-3</v>
      </c>
      <c r="O115" s="78">
        <v>8.0000000000000004E-4</v>
      </c>
    </row>
    <row r="116" spans="2:15">
      <c r="B116" t="s">
        <v>1373</v>
      </c>
      <c r="C116" t="s">
        <v>1374</v>
      </c>
      <c r="D116" t="s">
        <v>100</v>
      </c>
      <c r="E116" t="s">
        <v>123</v>
      </c>
      <c r="F116" t="s">
        <v>1375</v>
      </c>
      <c r="G116" t="s">
        <v>1376</v>
      </c>
      <c r="H116" t="s">
        <v>102</v>
      </c>
      <c r="I116" s="77">
        <v>236000</v>
      </c>
      <c r="J116" s="77">
        <v>147.80000000000001</v>
      </c>
      <c r="K116" s="77">
        <v>0</v>
      </c>
      <c r="L116" s="77">
        <v>348.80799999999999</v>
      </c>
      <c r="M116" s="78">
        <v>8.0000000000000004E-4</v>
      </c>
      <c r="N116" s="78">
        <v>2E-3</v>
      </c>
      <c r="O116" s="78">
        <v>5.9999999999999995E-4</v>
      </c>
    </row>
    <row r="117" spans="2:15">
      <c r="B117" t="s">
        <v>1377</v>
      </c>
      <c r="C117" t="s">
        <v>1378</v>
      </c>
      <c r="D117" t="s">
        <v>100</v>
      </c>
      <c r="E117" t="s">
        <v>123</v>
      </c>
      <c r="F117" t="s">
        <v>1379</v>
      </c>
      <c r="G117" t="s">
        <v>1376</v>
      </c>
      <c r="H117" t="s">
        <v>102</v>
      </c>
      <c r="I117" s="77">
        <v>3650</v>
      </c>
      <c r="J117" s="77">
        <v>924.9</v>
      </c>
      <c r="K117" s="77">
        <v>0</v>
      </c>
      <c r="L117" s="77">
        <v>33.758850000000002</v>
      </c>
      <c r="M117" s="78">
        <v>4.0000000000000002E-4</v>
      </c>
      <c r="N117" s="78">
        <v>2.0000000000000001E-4</v>
      </c>
      <c r="O117" s="78">
        <v>1E-4</v>
      </c>
    </row>
    <row r="118" spans="2:15">
      <c r="B118" t="s">
        <v>1380</v>
      </c>
      <c r="C118" t="s">
        <v>1381</v>
      </c>
      <c r="D118" t="s">
        <v>100</v>
      </c>
      <c r="E118" t="s">
        <v>123</v>
      </c>
      <c r="F118" t="s">
        <v>1382</v>
      </c>
      <c r="G118" t="s">
        <v>1376</v>
      </c>
      <c r="H118" t="s">
        <v>102</v>
      </c>
      <c r="I118" s="77">
        <v>38800</v>
      </c>
      <c r="J118" s="77">
        <v>360</v>
      </c>
      <c r="K118" s="77">
        <v>0</v>
      </c>
      <c r="L118" s="77">
        <v>139.68</v>
      </c>
      <c r="M118" s="78">
        <v>5.9999999999999995E-4</v>
      </c>
      <c r="N118" s="78">
        <v>8.0000000000000004E-4</v>
      </c>
      <c r="O118" s="78">
        <v>2.0000000000000001E-4</v>
      </c>
    </row>
    <row r="119" spans="2:15">
      <c r="B119" t="s">
        <v>1383</v>
      </c>
      <c r="C119" t="s">
        <v>1384</v>
      </c>
      <c r="D119" t="s">
        <v>100</v>
      </c>
      <c r="E119" t="s">
        <v>123</v>
      </c>
      <c r="F119" t="s">
        <v>1385</v>
      </c>
      <c r="G119" t="s">
        <v>125</v>
      </c>
      <c r="H119" t="s">
        <v>102</v>
      </c>
      <c r="I119" s="77">
        <v>106500</v>
      </c>
      <c r="J119" s="77">
        <v>169.8</v>
      </c>
      <c r="K119" s="77">
        <v>0</v>
      </c>
      <c r="L119" s="77">
        <v>180.83699999999999</v>
      </c>
      <c r="M119" s="78">
        <v>1E-3</v>
      </c>
      <c r="N119" s="78">
        <v>1.1000000000000001E-3</v>
      </c>
      <c r="O119" s="78">
        <v>2.9999999999999997E-4</v>
      </c>
    </row>
    <row r="120" spans="2:15">
      <c r="B120" t="s">
        <v>1386</v>
      </c>
      <c r="C120" t="s">
        <v>1387</v>
      </c>
      <c r="D120" t="s">
        <v>100</v>
      </c>
      <c r="E120" t="s">
        <v>123</v>
      </c>
      <c r="F120" t="s">
        <v>1388</v>
      </c>
      <c r="G120" t="s">
        <v>125</v>
      </c>
      <c r="H120" t="s">
        <v>102</v>
      </c>
      <c r="I120" s="77">
        <v>84800</v>
      </c>
      <c r="J120" s="77">
        <v>384.2</v>
      </c>
      <c r="K120" s="77">
        <v>0</v>
      </c>
      <c r="L120" s="77">
        <v>325.80160000000001</v>
      </c>
      <c r="M120" s="78">
        <v>1.1000000000000001E-3</v>
      </c>
      <c r="N120" s="78">
        <v>1.9E-3</v>
      </c>
      <c r="O120" s="78">
        <v>5.9999999999999995E-4</v>
      </c>
    </row>
    <row r="121" spans="2:15">
      <c r="B121" t="s">
        <v>1389</v>
      </c>
      <c r="C121" t="s">
        <v>1390</v>
      </c>
      <c r="D121" t="s">
        <v>100</v>
      </c>
      <c r="E121" t="s">
        <v>123</v>
      </c>
      <c r="F121" t="s">
        <v>1391</v>
      </c>
      <c r="G121" t="s">
        <v>1244</v>
      </c>
      <c r="H121" t="s">
        <v>102</v>
      </c>
      <c r="I121" s="77">
        <v>17530</v>
      </c>
      <c r="J121" s="77">
        <v>58</v>
      </c>
      <c r="K121" s="77">
        <v>0</v>
      </c>
      <c r="L121" s="77">
        <v>10.167400000000001</v>
      </c>
      <c r="M121" s="78">
        <v>5.0000000000000001E-4</v>
      </c>
      <c r="N121" s="78">
        <v>1E-4</v>
      </c>
      <c r="O121" s="78">
        <v>0</v>
      </c>
    </row>
    <row r="122" spans="2:15">
      <c r="B122" t="s">
        <v>1392</v>
      </c>
      <c r="C122" t="s">
        <v>1393</v>
      </c>
      <c r="D122" t="s">
        <v>100</v>
      </c>
      <c r="E122" t="s">
        <v>123</v>
      </c>
      <c r="F122" t="s">
        <v>1394</v>
      </c>
      <c r="G122" t="s">
        <v>1244</v>
      </c>
      <c r="H122" t="s">
        <v>102</v>
      </c>
      <c r="I122" s="77">
        <v>134900</v>
      </c>
      <c r="J122" s="77">
        <v>36.200000000000003</v>
      </c>
      <c r="K122" s="77">
        <v>0</v>
      </c>
      <c r="L122" s="77">
        <v>48.833799999999997</v>
      </c>
      <c r="M122" s="78">
        <v>1.5E-3</v>
      </c>
      <c r="N122" s="78">
        <v>2.9999999999999997E-4</v>
      </c>
      <c r="O122" s="78">
        <v>1E-4</v>
      </c>
    </row>
    <row r="123" spans="2:15">
      <c r="B123" t="s">
        <v>1395</v>
      </c>
      <c r="C123" t="s">
        <v>1396</v>
      </c>
      <c r="D123" t="s">
        <v>100</v>
      </c>
      <c r="E123" t="s">
        <v>123</v>
      </c>
      <c r="F123" t="s">
        <v>734</v>
      </c>
      <c r="G123" t="s">
        <v>651</v>
      </c>
      <c r="H123" t="s">
        <v>102</v>
      </c>
      <c r="I123" s="77">
        <v>12500</v>
      </c>
      <c r="J123" s="77">
        <v>3679</v>
      </c>
      <c r="K123" s="77">
        <v>0</v>
      </c>
      <c r="L123" s="77">
        <v>459.875</v>
      </c>
      <c r="M123" s="78">
        <v>8.9999999999999998E-4</v>
      </c>
      <c r="N123" s="78">
        <v>2.7000000000000001E-3</v>
      </c>
      <c r="O123" s="78">
        <v>8.0000000000000004E-4</v>
      </c>
    </row>
    <row r="124" spans="2:15">
      <c r="B124" t="s">
        <v>1397</v>
      </c>
      <c r="C124" t="s">
        <v>1398</v>
      </c>
      <c r="D124" t="s">
        <v>100</v>
      </c>
      <c r="E124" t="s">
        <v>123</v>
      </c>
      <c r="F124" t="s">
        <v>1399</v>
      </c>
      <c r="G124" t="s">
        <v>672</v>
      </c>
      <c r="H124" t="s">
        <v>102</v>
      </c>
      <c r="I124" s="77">
        <v>910</v>
      </c>
      <c r="J124" s="77">
        <v>27550</v>
      </c>
      <c r="K124" s="77">
        <v>0</v>
      </c>
      <c r="L124" s="77">
        <v>250.70500000000001</v>
      </c>
      <c r="M124" s="78">
        <v>2.0000000000000001E-4</v>
      </c>
      <c r="N124" s="78">
        <v>1.5E-3</v>
      </c>
      <c r="O124" s="78">
        <v>4.0000000000000002E-4</v>
      </c>
    </row>
    <row r="125" spans="2:15">
      <c r="B125" t="s">
        <v>1400</v>
      </c>
      <c r="C125" t="s">
        <v>1401</v>
      </c>
      <c r="D125" t="s">
        <v>100</v>
      </c>
      <c r="E125" t="s">
        <v>123</v>
      </c>
      <c r="F125" t="s">
        <v>1402</v>
      </c>
      <c r="G125" t="s">
        <v>361</v>
      </c>
      <c r="H125" t="s">
        <v>102</v>
      </c>
      <c r="I125" s="77">
        <v>107827.78</v>
      </c>
      <c r="J125" s="77">
        <v>461.8</v>
      </c>
      <c r="K125" s="77">
        <v>0</v>
      </c>
      <c r="L125" s="77">
        <v>497.94868803999998</v>
      </c>
      <c r="M125" s="78">
        <v>2E-3</v>
      </c>
      <c r="N125" s="78">
        <v>2.8999999999999998E-3</v>
      </c>
      <c r="O125" s="78">
        <v>8.9999999999999998E-4</v>
      </c>
    </row>
    <row r="126" spans="2:15">
      <c r="B126" t="s">
        <v>1403</v>
      </c>
      <c r="C126" t="s">
        <v>1404</v>
      </c>
      <c r="D126" t="s">
        <v>100</v>
      </c>
      <c r="E126" t="s">
        <v>123</v>
      </c>
      <c r="F126" t="s">
        <v>747</v>
      </c>
      <c r="G126" t="s">
        <v>361</v>
      </c>
      <c r="H126" t="s">
        <v>102</v>
      </c>
      <c r="I126" s="77">
        <v>22100</v>
      </c>
      <c r="J126" s="77">
        <v>2608</v>
      </c>
      <c r="K126" s="77">
        <v>0</v>
      </c>
      <c r="L126" s="77">
        <v>576.36800000000005</v>
      </c>
      <c r="M126" s="78">
        <v>1.2999999999999999E-3</v>
      </c>
      <c r="N126" s="78">
        <v>3.3999999999999998E-3</v>
      </c>
      <c r="O126" s="78">
        <v>1E-3</v>
      </c>
    </row>
    <row r="127" spans="2:15">
      <c r="B127" t="s">
        <v>1405</v>
      </c>
      <c r="C127" t="s">
        <v>1406</v>
      </c>
      <c r="D127" t="s">
        <v>100</v>
      </c>
      <c r="E127" t="s">
        <v>123</v>
      </c>
      <c r="F127" t="s">
        <v>1407</v>
      </c>
      <c r="G127" t="s">
        <v>129</v>
      </c>
      <c r="H127" t="s">
        <v>102</v>
      </c>
      <c r="I127" s="77">
        <v>2670</v>
      </c>
      <c r="J127" s="77">
        <v>2004</v>
      </c>
      <c r="K127" s="77">
        <v>0</v>
      </c>
      <c r="L127" s="77">
        <v>53.506799999999998</v>
      </c>
      <c r="M127" s="78">
        <v>2.0000000000000001E-4</v>
      </c>
      <c r="N127" s="78">
        <v>2.9999999999999997E-4</v>
      </c>
      <c r="O127" s="78">
        <v>1E-4</v>
      </c>
    </row>
    <row r="128" spans="2:15">
      <c r="B128" t="s">
        <v>1408</v>
      </c>
      <c r="C128" t="s">
        <v>1409</v>
      </c>
      <c r="D128" t="s">
        <v>100</v>
      </c>
      <c r="E128" t="s">
        <v>123</v>
      </c>
      <c r="F128" t="s">
        <v>840</v>
      </c>
      <c r="G128" t="s">
        <v>132</v>
      </c>
      <c r="H128" t="s">
        <v>102</v>
      </c>
      <c r="I128" s="77">
        <v>35080.97</v>
      </c>
      <c r="J128" s="77">
        <v>1045</v>
      </c>
      <c r="K128" s="77">
        <v>0</v>
      </c>
      <c r="L128" s="77">
        <v>366.5961365</v>
      </c>
      <c r="M128" s="78">
        <v>2.9999999999999997E-4</v>
      </c>
      <c r="N128" s="78">
        <v>2.0999999999999999E-3</v>
      </c>
      <c r="O128" s="78">
        <v>5.9999999999999995E-4</v>
      </c>
    </row>
    <row r="129" spans="2:15">
      <c r="B129" s="79" t="s">
        <v>1410</v>
      </c>
      <c r="E129" s="16"/>
      <c r="F129" s="16"/>
      <c r="G129" s="16"/>
      <c r="I129" s="81">
        <v>0</v>
      </c>
      <c r="K129" s="81">
        <v>0</v>
      </c>
      <c r="L129" s="81">
        <v>0</v>
      </c>
      <c r="N129" s="80">
        <v>0</v>
      </c>
      <c r="O129" s="80">
        <v>0</v>
      </c>
    </row>
    <row r="130" spans="2:15">
      <c r="B130" t="s">
        <v>221</v>
      </c>
      <c r="C130" t="s">
        <v>221</v>
      </c>
      <c r="E130" s="16"/>
      <c r="F130" s="16"/>
      <c r="G130" t="s">
        <v>221</v>
      </c>
      <c r="H130" t="s">
        <v>221</v>
      </c>
      <c r="I130" s="77">
        <v>0</v>
      </c>
      <c r="J130" s="77">
        <v>0</v>
      </c>
      <c r="L130" s="77">
        <v>0</v>
      </c>
      <c r="M130" s="78">
        <v>0</v>
      </c>
      <c r="N130" s="78">
        <v>0</v>
      </c>
      <c r="O130" s="78">
        <v>0</v>
      </c>
    </row>
    <row r="131" spans="2:15">
      <c r="B131" s="79" t="s">
        <v>230</v>
      </c>
      <c r="E131" s="16"/>
      <c r="F131" s="16"/>
      <c r="G131" s="16"/>
      <c r="I131" s="81">
        <v>147530.23000000001</v>
      </c>
      <c r="K131" s="81">
        <v>4.0678200000000002</v>
      </c>
      <c r="L131" s="81">
        <v>5684.8180281474051</v>
      </c>
      <c r="N131" s="80">
        <v>3.3099999999999997E-2</v>
      </c>
      <c r="O131" s="80">
        <v>0.01</v>
      </c>
    </row>
    <row r="132" spans="2:15">
      <c r="B132" s="79" t="s">
        <v>324</v>
      </c>
      <c r="E132" s="16"/>
      <c r="F132" s="16"/>
      <c r="G132" s="16"/>
      <c r="I132" s="81">
        <v>31281</v>
      </c>
      <c r="K132" s="81">
        <v>0.58479999999999999</v>
      </c>
      <c r="L132" s="81">
        <v>4459.0808040000002</v>
      </c>
      <c r="N132" s="80">
        <v>2.5999999999999999E-2</v>
      </c>
      <c r="O132" s="80">
        <v>7.7999999999999996E-3</v>
      </c>
    </row>
    <row r="133" spans="2:15">
      <c r="B133" t="s">
        <v>1411</v>
      </c>
      <c r="C133" t="s">
        <v>1412</v>
      </c>
      <c r="D133" t="s">
        <v>1413</v>
      </c>
      <c r="E133" t="s">
        <v>938</v>
      </c>
      <c r="F133" t="s">
        <v>1414</v>
      </c>
      <c r="G133" t="s">
        <v>1415</v>
      </c>
      <c r="H133" t="s">
        <v>106</v>
      </c>
      <c r="I133" s="77">
        <v>1705</v>
      </c>
      <c r="J133" s="77">
        <v>524</v>
      </c>
      <c r="K133" s="77">
        <v>0</v>
      </c>
      <c r="L133" s="77">
        <v>33.056539999999998</v>
      </c>
      <c r="M133" s="78">
        <v>0</v>
      </c>
      <c r="N133" s="78">
        <v>2.0000000000000001E-4</v>
      </c>
      <c r="O133" s="78">
        <v>1E-4</v>
      </c>
    </row>
    <row r="134" spans="2:15">
      <c r="B134" t="s">
        <v>1416</v>
      </c>
      <c r="C134" t="s">
        <v>1417</v>
      </c>
      <c r="D134" t="s">
        <v>1418</v>
      </c>
      <c r="E134" t="s">
        <v>938</v>
      </c>
      <c r="F134" t="s">
        <v>1419</v>
      </c>
      <c r="G134" t="s">
        <v>1415</v>
      </c>
      <c r="H134" t="s">
        <v>106</v>
      </c>
      <c r="I134" s="77">
        <v>8661</v>
      </c>
      <c r="J134" s="77">
        <v>2937</v>
      </c>
      <c r="K134" s="77">
        <v>0</v>
      </c>
      <c r="L134" s="77">
        <v>941.18220899999994</v>
      </c>
      <c r="M134" s="78">
        <v>2.0000000000000001E-4</v>
      </c>
      <c r="N134" s="78">
        <v>5.4999999999999997E-3</v>
      </c>
      <c r="O134" s="78">
        <v>1.6000000000000001E-3</v>
      </c>
    </row>
    <row r="135" spans="2:15">
      <c r="B135" t="s">
        <v>1420</v>
      </c>
      <c r="C135" t="s">
        <v>1421</v>
      </c>
      <c r="D135" t="s">
        <v>1413</v>
      </c>
      <c r="E135" t="s">
        <v>938</v>
      </c>
      <c r="F135" t="s">
        <v>1422</v>
      </c>
      <c r="G135" t="s">
        <v>1054</v>
      </c>
      <c r="H135" t="s">
        <v>106</v>
      </c>
      <c r="I135" s="77">
        <v>7378</v>
      </c>
      <c r="J135" s="77">
        <v>3735</v>
      </c>
      <c r="K135" s="77">
        <v>0</v>
      </c>
      <c r="L135" s="77">
        <v>1019.60271</v>
      </c>
      <c r="M135" s="78">
        <v>1E-4</v>
      </c>
      <c r="N135" s="78">
        <v>5.8999999999999999E-3</v>
      </c>
      <c r="O135" s="78">
        <v>1.8E-3</v>
      </c>
    </row>
    <row r="136" spans="2:15">
      <c r="B136" t="s">
        <v>1423</v>
      </c>
      <c r="C136" t="s">
        <v>1424</v>
      </c>
      <c r="D136" t="s">
        <v>1413</v>
      </c>
      <c r="E136" t="s">
        <v>938</v>
      </c>
      <c r="F136" t="s">
        <v>1425</v>
      </c>
      <c r="G136" t="s">
        <v>1033</v>
      </c>
      <c r="H136" t="s">
        <v>106</v>
      </c>
      <c r="I136" s="77">
        <v>1375</v>
      </c>
      <c r="J136" s="77">
        <v>7824</v>
      </c>
      <c r="K136" s="77">
        <v>0</v>
      </c>
      <c r="L136" s="77">
        <v>398.04599999999999</v>
      </c>
      <c r="M136" s="78">
        <v>0</v>
      </c>
      <c r="N136" s="78">
        <v>2.3E-3</v>
      </c>
      <c r="O136" s="78">
        <v>6.9999999999999999E-4</v>
      </c>
    </row>
    <row r="137" spans="2:15">
      <c r="B137" t="s">
        <v>1426</v>
      </c>
      <c r="C137" t="s">
        <v>1427</v>
      </c>
      <c r="D137" t="s">
        <v>1418</v>
      </c>
      <c r="E137" t="s">
        <v>938</v>
      </c>
      <c r="F137" t="s">
        <v>1428</v>
      </c>
      <c r="G137" t="s">
        <v>967</v>
      </c>
      <c r="H137" t="s">
        <v>106</v>
      </c>
      <c r="I137" s="77">
        <v>1400</v>
      </c>
      <c r="J137" s="77">
        <v>2334</v>
      </c>
      <c r="K137" s="77">
        <v>0.58479999999999999</v>
      </c>
      <c r="L137" s="77">
        <v>121.486</v>
      </c>
      <c r="M137" s="78">
        <v>1E-4</v>
      </c>
      <c r="N137" s="78">
        <v>6.9999999999999999E-4</v>
      </c>
      <c r="O137" s="78">
        <v>2.0000000000000001E-4</v>
      </c>
    </row>
    <row r="138" spans="2:15">
      <c r="B138" t="s">
        <v>1429</v>
      </c>
      <c r="C138" t="s">
        <v>1430</v>
      </c>
      <c r="D138" t="s">
        <v>1413</v>
      </c>
      <c r="E138" t="s">
        <v>938</v>
      </c>
      <c r="F138" t="s">
        <v>1431</v>
      </c>
      <c r="G138" t="s">
        <v>967</v>
      </c>
      <c r="H138" t="s">
        <v>106</v>
      </c>
      <c r="I138" s="77">
        <v>2900</v>
      </c>
      <c r="J138" s="77">
        <v>1939</v>
      </c>
      <c r="K138" s="77">
        <v>0</v>
      </c>
      <c r="L138" s="77">
        <v>208.0547</v>
      </c>
      <c r="M138" s="78">
        <v>1E-4</v>
      </c>
      <c r="N138" s="78">
        <v>1.1999999999999999E-3</v>
      </c>
      <c r="O138" s="78">
        <v>4.0000000000000002E-4</v>
      </c>
    </row>
    <row r="139" spans="2:15">
      <c r="B139" t="s">
        <v>1432</v>
      </c>
      <c r="C139" t="s">
        <v>1433</v>
      </c>
      <c r="D139" t="s">
        <v>1418</v>
      </c>
      <c r="E139" t="s">
        <v>938</v>
      </c>
      <c r="F139" t="s">
        <v>1434</v>
      </c>
      <c r="G139" t="s">
        <v>967</v>
      </c>
      <c r="H139" t="s">
        <v>106</v>
      </c>
      <c r="I139" s="77">
        <v>1347</v>
      </c>
      <c r="J139" s="77">
        <v>26905</v>
      </c>
      <c r="K139" s="77">
        <v>0</v>
      </c>
      <c r="L139" s="77">
        <v>1340.9182949999999</v>
      </c>
      <c r="M139" s="78">
        <v>0</v>
      </c>
      <c r="N139" s="78">
        <v>7.7999999999999996E-3</v>
      </c>
      <c r="O139" s="78">
        <v>2.3E-3</v>
      </c>
    </row>
    <row r="140" spans="2:15">
      <c r="B140" t="s">
        <v>1435</v>
      </c>
      <c r="C140" t="s">
        <v>1436</v>
      </c>
      <c r="D140" t="s">
        <v>1418</v>
      </c>
      <c r="E140" t="s">
        <v>938</v>
      </c>
      <c r="F140" t="s">
        <v>1437</v>
      </c>
      <c r="G140" t="s">
        <v>967</v>
      </c>
      <c r="H140" t="s">
        <v>106</v>
      </c>
      <c r="I140" s="77">
        <v>1664</v>
      </c>
      <c r="J140" s="77">
        <v>3686</v>
      </c>
      <c r="K140" s="77">
        <v>0</v>
      </c>
      <c r="L140" s="77">
        <v>226.93964800000001</v>
      </c>
      <c r="M140" s="78">
        <v>2.0000000000000001E-4</v>
      </c>
      <c r="N140" s="78">
        <v>1.2999999999999999E-3</v>
      </c>
      <c r="O140" s="78">
        <v>4.0000000000000002E-4</v>
      </c>
    </row>
    <row r="141" spans="2:15">
      <c r="B141" t="s">
        <v>1438</v>
      </c>
      <c r="C141" t="s">
        <v>1439</v>
      </c>
      <c r="D141" t="s">
        <v>1418</v>
      </c>
      <c r="E141" t="s">
        <v>938</v>
      </c>
      <c r="F141" t="s">
        <v>1440</v>
      </c>
      <c r="G141" t="s">
        <v>1007</v>
      </c>
      <c r="H141" t="s">
        <v>106</v>
      </c>
      <c r="I141" s="77">
        <v>4851</v>
      </c>
      <c r="J141" s="77">
        <v>946</v>
      </c>
      <c r="K141" s="77">
        <v>0</v>
      </c>
      <c r="L141" s="77">
        <v>169.794702</v>
      </c>
      <c r="M141" s="78">
        <v>2.9999999999999997E-4</v>
      </c>
      <c r="N141" s="78">
        <v>1E-3</v>
      </c>
      <c r="O141" s="78">
        <v>2.9999999999999997E-4</v>
      </c>
    </row>
    <row r="142" spans="2:15">
      <c r="B142" s="79" t="s">
        <v>325</v>
      </c>
      <c r="E142" s="16"/>
      <c r="F142" s="16"/>
      <c r="G142" s="16"/>
      <c r="I142" s="81">
        <v>116249.23</v>
      </c>
      <c r="K142" s="81">
        <v>3.4830199999999998</v>
      </c>
      <c r="L142" s="81">
        <v>1225.737224147405</v>
      </c>
      <c r="N142" s="80">
        <v>7.1000000000000004E-3</v>
      </c>
      <c r="O142" s="80">
        <v>2.0999999999999999E-3</v>
      </c>
    </row>
    <row r="143" spans="2:15">
      <c r="B143" t="s">
        <v>1441</v>
      </c>
      <c r="C143" t="s">
        <v>1442</v>
      </c>
      <c r="D143" t="s">
        <v>1418</v>
      </c>
      <c r="E143" t="s">
        <v>938</v>
      </c>
      <c r="F143" t="s">
        <v>1443</v>
      </c>
      <c r="G143" t="s">
        <v>1002</v>
      </c>
      <c r="H143" t="s">
        <v>106</v>
      </c>
      <c r="I143" s="77">
        <v>1544.14</v>
      </c>
      <c r="J143" s="77">
        <v>7959</v>
      </c>
      <c r="K143" s="77">
        <v>3.4830199999999998</v>
      </c>
      <c r="L143" s="77">
        <v>458.20599962</v>
      </c>
      <c r="M143" s="78">
        <v>0</v>
      </c>
      <c r="N143" s="78">
        <v>2.7000000000000001E-3</v>
      </c>
      <c r="O143" s="78">
        <v>8.0000000000000004E-4</v>
      </c>
    </row>
    <row r="144" spans="2:15">
      <c r="B144" t="s">
        <v>1444</v>
      </c>
      <c r="C144" t="s">
        <v>1445</v>
      </c>
      <c r="D144" t="s">
        <v>1413</v>
      </c>
      <c r="E144" t="s">
        <v>938</v>
      </c>
      <c r="F144" t="s">
        <v>1065</v>
      </c>
      <c r="G144" t="s">
        <v>955</v>
      </c>
      <c r="H144" t="s">
        <v>106</v>
      </c>
      <c r="I144" s="77">
        <v>1150</v>
      </c>
      <c r="J144" s="77">
        <v>998</v>
      </c>
      <c r="K144" s="77">
        <v>0</v>
      </c>
      <c r="L144" s="77">
        <v>42.4649</v>
      </c>
      <c r="M144" s="78">
        <v>0</v>
      </c>
      <c r="N144" s="78">
        <v>2.0000000000000001E-4</v>
      </c>
      <c r="O144" s="78">
        <v>1E-4</v>
      </c>
    </row>
    <row r="145" spans="2:15">
      <c r="B145" t="s">
        <v>1446</v>
      </c>
      <c r="C145" t="s">
        <v>1447</v>
      </c>
      <c r="D145" t="s">
        <v>1418</v>
      </c>
      <c r="E145" t="s">
        <v>938</v>
      </c>
      <c r="F145" t="s">
        <v>1448</v>
      </c>
      <c r="G145" t="s">
        <v>955</v>
      </c>
      <c r="H145" t="s">
        <v>106</v>
      </c>
      <c r="I145" s="77">
        <v>2000</v>
      </c>
      <c r="J145" s="77">
        <v>3395</v>
      </c>
      <c r="K145" s="77">
        <v>0</v>
      </c>
      <c r="L145" s="77">
        <v>251.23</v>
      </c>
      <c r="M145" s="78">
        <v>0</v>
      </c>
      <c r="N145" s="78">
        <v>1.5E-3</v>
      </c>
      <c r="O145" s="78">
        <v>4.0000000000000002E-4</v>
      </c>
    </row>
    <row r="146" spans="2:15">
      <c r="B146" t="s">
        <v>1449</v>
      </c>
      <c r="C146" t="s">
        <v>1450</v>
      </c>
      <c r="D146" t="s">
        <v>1451</v>
      </c>
      <c r="E146" t="s">
        <v>938</v>
      </c>
      <c r="F146" t="s">
        <v>1452</v>
      </c>
      <c r="G146" t="s">
        <v>997</v>
      </c>
      <c r="H146" t="s">
        <v>110</v>
      </c>
      <c r="I146" s="77">
        <v>111555.09</v>
      </c>
      <c r="J146" s="77">
        <v>105.7</v>
      </c>
      <c r="K146" s="77">
        <v>0</v>
      </c>
      <c r="L146" s="77">
        <v>473.836324527405</v>
      </c>
      <c r="M146" s="78">
        <v>1E-4</v>
      </c>
      <c r="N146" s="78">
        <v>2.8E-3</v>
      </c>
      <c r="O146" s="78">
        <v>8.0000000000000004E-4</v>
      </c>
    </row>
    <row r="147" spans="2:15">
      <c r="B147" t="s">
        <v>232</v>
      </c>
      <c r="E147" s="16"/>
      <c r="F147" s="16"/>
      <c r="G147" s="16"/>
    </row>
    <row r="148" spans="2:15">
      <c r="B148" t="s">
        <v>308</v>
      </c>
      <c r="E148" s="16"/>
      <c r="F148" s="16"/>
      <c r="G148" s="16"/>
    </row>
    <row r="149" spans="2:15">
      <c r="B149" t="s">
        <v>309</v>
      </c>
      <c r="E149" s="16"/>
      <c r="F149" s="16"/>
      <c r="G149" s="16"/>
    </row>
    <row r="150" spans="2:15">
      <c r="B150" t="s">
        <v>310</v>
      </c>
      <c r="E150" s="16"/>
      <c r="F150" s="16"/>
      <c r="G150" s="16"/>
    </row>
    <row r="151" spans="2:15">
      <c r="B151" t="s">
        <v>311</v>
      </c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1097369</v>
      </c>
      <c r="I11" s="7"/>
      <c r="J11" s="75">
        <v>55.452950000000001</v>
      </c>
      <c r="K11" s="75">
        <v>176413.4872185</v>
      </c>
      <c r="L11" s="7"/>
      <c r="M11" s="76">
        <v>1</v>
      </c>
      <c r="N11" s="76">
        <v>0.30890000000000001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871403</v>
      </c>
      <c r="J12" s="81">
        <v>0</v>
      </c>
      <c r="K12" s="81">
        <v>73793.509869999994</v>
      </c>
      <c r="M12" s="80">
        <v>0.41830000000000001</v>
      </c>
      <c r="N12" s="80">
        <v>0.12920000000000001</v>
      </c>
    </row>
    <row r="13" spans="2:63">
      <c r="B13" s="79" t="s">
        <v>1453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1454</v>
      </c>
      <c r="D15" s="16"/>
      <c r="E15" s="16"/>
      <c r="F15" s="16"/>
      <c r="G15" s="16"/>
      <c r="H15" s="81">
        <v>871403</v>
      </c>
      <c r="J15" s="81">
        <v>0</v>
      </c>
      <c r="K15" s="81">
        <v>73793.509869999994</v>
      </c>
      <c r="M15" s="80">
        <v>0.41830000000000001</v>
      </c>
      <c r="N15" s="80">
        <v>0.12920000000000001</v>
      </c>
    </row>
    <row r="16" spans="2:63">
      <c r="B16" t="s">
        <v>1455</v>
      </c>
      <c r="C16" t="s">
        <v>1456</v>
      </c>
      <c r="D16" t="s">
        <v>100</v>
      </c>
      <c r="E16" t="s">
        <v>1457</v>
      </c>
      <c r="F16" t="s">
        <v>1458</v>
      </c>
      <c r="G16" t="s">
        <v>102</v>
      </c>
      <c r="H16" s="77">
        <v>46072</v>
      </c>
      <c r="I16" s="77">
        <v>14830</v>
      </c>
      <c r="J16" s="77">
        <v>0</v>
      </c>
      <c r="K16" s="77">
        <v>6832.4776000000002</v>
      </c>
      <c r="L16" s="78">
        <v>6.3E-3</v>
      </c>
      <c r="M16" s="78">
        <v>3.8699999999999998E-2</v>
      </c>
      <c r="N16" s="78">
        <v>1.2E-2</v>
      </c>
    </row>
    <row r="17" spans="2:14">
      <c r="B17" t="s">
        <v>1459</v>
      </c>
      <c r="C17" t="s">
        <v>1460</v>
      </c>
      <c r="D17" t="s">
        <v>100</v>
      </c>
      <c r="E17" t="s">
        <v>1461</v>
      </c>
      <c r="F17" t="s">
        <v>1458</v>
      </c>
      <c r="G17" t="s">
        <v>102</v>
      </c>
      <c r="H17" s="77">
        <v>315859</v>
      </c>
      <c r="I17" s="77">
        <v>6033</v>
      </c>
      <c r="J17" s="77">
        <v>0</v>
      </c>
      <c r="K17" s="77">
        <v>19055.77347</v>
      </c>
      <c r="L17" s="78">
        <v>7.0199999999999999E-2</v>
      </c>
      <c r="M17" s="78">
        <v>0.108</v>
      </c>
      <c r="N17" s="78">
        <v>3.3399999999999999E-2</v>
      </c>
    </row>
    <row r="18" spans="2:14">
      <c r="B18" t="s">
        <v>1462</v>
      </c>
      <c r="C18" t="s">
        <v>1463</v>
      </c>
      <c r="D18" t="s">
        <v>100</v>
      </c>
      <c r="E18" t="s">
        <v>1461</v>
      </c>
      <c r="F18" t="s">
        <v>1458</v>
      </c>
      <c r="G18" t="s">
        <v>102</v>
      </c>
      <c r="H18" s="77">
        <v>219113</v>
      </c>
      <c r="I18" s="77">
        <v>6838</v>
      </c>
      <c r="J18" s="77">
        <v>0</v>
      </c>
      <c r="K18" s="77">
        <v>14982.94694</v>
      </c>
      <c r="L18" s="78">
        <v>4.1000000000000003E-3</v>
      </c>
      <c r="M18" s="78">
        <v>8.4900000000000003E-2</v>
      </c>
      <c r="N18" s="78">
        <v>2.6200000000000001E-2</v>
      </c>
    </row>
    <row r="19" spans="2:14">
      <c r="B19" t="s">
        <v>1464</v>
      </c>
      <c r="C19" t="s">
        <v>1465</v>
      </c>
      <c r="D19" t="s">
        <v>100</v>
      </c>
      <c r="E19" t="s">
        <v>1466</v>
      </c>
      <c r="F19" t="s">
        <v>1458</v>
      </c>
      <c r="G19" t="s">
        <v>102</v>
      </c>
      <c r="H19" s="77">
        <v>16500</v>
      </c>
      <c r="I19" s="77">
        <v>28760</v>
      </c>
      <c r="J19" s="77">
        <v>0</v>
      </c>
      <c r="K19" s="77">
        <v>4745.3999999999996</v>
      </c>
      <c r="L19" s="78">
        <v>1E-3</v>
      </c>
      <c r="M19" s="78">
        <v>2.69E-2</v>
      </c>
      <c r="N19" s="78">
        <v>8.3000000000000001E-3</v>
      </c>
    </row>
    <row r="20" spans="2:14">
      <c r="B20" t="s">
        <v>1467</v>
      </c>
      <c r="C20" t="s">
        <v>1468</v>
      </c>
      <c r="D20" t="s">
        <v>100</v>
      </c>
      <c r="E20" t="s">
        <v>1466</v>
      </c>
      <c r="F20" t="s">
        <v>1458</v>
      </c>
      <c r="G20" t="s">
        <v>102</v>
      </c>
      <c r="H20" s="77">
        <v>207016</v>
      </c>
      <c r="I20" s="77">
        <v>7531</v>
      </c>
      <c r="J20" s="77">
        <v>0</v>
      </c>
      <c r="K20" s="77">
        <v>15590.374959999999</v>
      </c>
      <c r="L20" s="78">
        <v>2.2100000000000002E-2</v>
      </c>
      <c r="M20" s="78">
        <v>8.8400000000000006E-2</v>
      </c>
      <c r="N20" s="78">
        <v>2.7300000000000001E-2</v>
      </c>
    </row>
    <row r="21" spans="2:14">
      <c r="B21" t="s">
        <v>1469</v>
      </c>
      <c r="C21" t="s">
        <v>1470</v>
      </c>
      <c r="D21" t="s">
        <v>100</v>
      </c>
      <c r="E21" t="s">
        <v>1466</v>
      </c>
      <c r="F21" t="s">
        <v>1458</v>
      </c>
      <c r="G21" t="s">
        <v>102</v>
      </c>
      <c r="H21" s="77">
        <v>66843</v>
      </c>
      <c r="I21" s="77">
        <v>18830</v>
      </c>
      <c r="J21" s="77">
        <v>0</v>
      </c>
      <c r="K21" s="77">
        <v>12586.536899999999</v>
      </c>
      <c r="L21" s="78">
        <v>2.5999999999999999E-3</v>
      </c>
      <c r="M21" s="78">
        <v>7.1300000000000002E-2</v>
      </c>
      <c r="N21" s="78">
        <v>2.1999999999999999E-2</v>
      </c>
    </row>
    <row r="22" spans="2:14">
      <c r="B22" s="79" t="s">
        <v>1471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1472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935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1473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230</v>
      </c>
      <c r="D30" s="16"/>
      <c r="E30" s="16"/>
      <c r="F30" s="16"/>
      <c r="G30" s="16"/>
      <c r="H30" s="81">
        <v>225966</v>
      </c>
      <c r="J30" s="81">
        <v>55.452950000000001</v>
      </c>
      <c r="K30" s="81">
        <v>102619.9773485</v>
      </c>
      <c r="M30" s="80">
        <v>0.58169999999999999</v>
      </c>
      <c r="N30" s="80">
        <v>0.1797</v>
      </c>
    </row>
    <row r="31" spans="2:14">
      <c r="B31" s="79" t="s">
        <v>1474</v>
      </c>
      <c r="D31" s="16"/>
      <c r="E31" s="16"/>
      <c r="F31" s="16"/>
      <c r="G31" s="16"/>
      <c r="H31" s="81">
        <v>225966</v>
      </c>
      <c r="J31" s="81">
        <v>55.452950000000001</v>
      </c>
      <c r="K31" s="81">
        <v>102619.9773485</v>
      </c>
      <c r="M31" s="80">
        <v>0.58169999999999999</v>
      </c>
      <c r="N31" s="80">
        <v>0.1797</v>
      </c>
    </row>
    <row r="32" spans="2:14">
      <c r="B32" t="s">
        <v>1475</v>
      </c>
      <c r="C32" t="s">
        <v>1476</v>
      </c>
      <c r="D32" t="s">
        <v>1418</v>
      </c>
      <c r="E32" t="s">
        <v>1477</v>
      </c>
      <c r="F32" t="s">
        <v>955</v>
      </c>
      <c r="G32" t="s">
        <v>106</v>
      </c>
      <c r="H32" s="77">
        <v>3615</v>
      </c>
      <c r="I32" s="77">
        <v>8320</v>
      </c>
      <c r="J32" s="77">
        <v>0</v>
      </c>
      <c r="K32" s="77">
        <v>1112.8416</v>
      </c>
      <c r="L32" s="78">
        <v>0</v>
      </c>
      <c r="M32" s="78">
        <v>6.3E-3</v>
      </c>
      <c r="N32" s="78">
        <v>1.9E-3</v>
      </c>
    </row>
    <row r="33" spans="2:14">
      <c r="B33" t="s">
        <v>1478</v>
      </c>
      <c r="C33" t="s">
        <v>1479</v>
      </c>
      <c r="D33" t="s">
        <v>1413</v>
      </c>
      <c r="E33" t="s">
        <v>1480</v>
      </c>
      <c r="F33" t="s">
        <v>1458</v>
      </c>
      <c r="G33" t="s">
        <v>106</v>
      </c>
      <c r="H33" s="77">
        <v>39514</v>
      </c>
      <c r="I33" s="77">
        <v>36942</v>
      </c>
      <c r="J33" s="77">
        <v>55.452950000000001</v>
      </c>
      <c r="K33" s="77">
        <v>54065.321905999997</v>
      </c>
      <c r="L33" s="78">
        <v>0</v>
      </c>
      <c r="M33" s="78">
        <v>0.30649999999999999</v>
      </c>
      <c r="N33" s="78">
        <v>9.4700000000000006E-2</v>
      </c>
    </row>
    <row r="34" spans="2:14">
      <c r="B34" t="s">
        <v>1481</v>
      </c>
      <c r="C34" t="s">
        <v>1482</v>
      </c>
      <c r="D34" t="s">
        <v>123</v>
      </c>
      <c r="E34" t="s">
        <v>1483</v>
      </c>
      <c r="F34" t="s">
        <v>1458</v>
      </c>
      <c r="G34" t="s">
        <v>106</v>
      </c>
      <c r="H34" s="77">
        <v>100819</v>
      </c>
      <c r="I34" s="77">
        <v>3035</v>
      </c>
      <c r="J34" s="77">
        <v>0</v>
      </c>
      <c r="K34" s="77">
        <v>11321.469605</v>
      </c>
      <c r="L34" s="78">
        <v>0</v>
      </c>
      <c r="M34" s="78">
        <v>6.4199999999999993E-2</v>
      </c>
      <c r="N34" s="78">
        <v>1.9800000000000002E-2</v>
      </c>
    </row>
    <row r="35" spans="2:14">
      <c r="B35" t="s">
        <v>1484</v>
      </c>
      <c r="C35" t="s">
        <v>1485</v>
      </c>
      <c r="D35" t="s">
        <v>1486</v>
      </c>
      <c r="E35" t="s">
        <v>1487</v>
      </c>
      <c r="F35" t="s">
        <v>1458</v>
      </c>
      <c r="G35" t="s">
        <v>106</v>
      </c>
      <c r="H35" s="77">
        <v>4521</v>
      </c>
      <c r="I35" s="77">
        <v>31088</v>
      </c>
      <c r="J35" s="77">
        <v>0</v>
      </c>
      <c r="K35" s="77">
        <v>5200.3073759999997</v>
      </c>
      <c r="L35" s="78">
        <v>0</v>
      </c>
      <c r="M35" s="78">
        <v>2.9499999999999998E-2</v>
      </c>
      <c r="N35" s="78">
        <v>9.1000000000000004E-3</v>
      </c>
    </row>
    <row r="36" spans="2:14">
      <c r="B36" t="s">
        <v>1488</v>
      </c>
      <c r="C36" t="s">
        <v>1489</v>
      </c>
      <c r="D36" t="s">
        <v>123</v>
      </c>
      <c r="E36" t="s">
        <v>1487</v>
      </c>
      <c r="F36" t="s">
        <v>1458</v>
      </c>
      <c r="G36" t="s">
        <v>110</v>
      </c>
      <c r="H36" s="77">
        <v>18470</v>
      </c>
      <c r="I36" s="77">
        <v>20830</v>
      </c>
      <c r="J36" s="77">
        <v>0</v>
      </c>
      <c r="K36" s="77">
        <v>15460.3790685</v>
      </c>
      <c r="L36" s="78">
        <v>0</v>
      </c>
      <c r="M36" s="78">
        <v>8.7599999999999997E-2</v>
      </c>
      <c r="N36" s="78">
        <v>2.7099999999999999E-2</v>
      </c>
    </row>
    <row r="37" spans="2:14">
      <c r="B37" t="s">
        <v>1490</v>
      </c>
      <c r="C37" t="s">
        <v>1491</v>
      </c>
      <c r="D37" t="s">
        <v>1486</v>
      </c>
      <c r="E37" t="s">
        <v>1492</v>
      </c>
      <c r="F37" t="s">
        <v>1458</v>
      </c>
      <c r="G37" t="s">
        <v>106</v>
      </c>
      <c r="H37" s="77">
        <v>858</v>
      </c>
      <c r="I37" s="77">
        <v>85752</v>
      </c>
      <c r="J37" s="77">
        <v>0</v>
      </c>
      <c r="K37" s="77">
        <v>2722.2829919999999</v>
      </c>
      <c r="L37" s="78">
        <v>0</v>
      </c>
      <c r="M37" s="78">
        <v>1.54E-2</v>
      </c>
      <c r="N37" s="78">
        <v>4.7999999999999996E-3</v>
      </c>
    </row>
    <row r="38" spans="2:14">
      <c r="B38" t="s">
        <v>1493</v>
      </c>
      <c r="C38" t="s">
        <v>1494</v>
      </c>
      <c r="D38" t="s">
        <v>1418</v>
      </c>
      <c r="E38" t="s">
        <v>1495</v>
      </c>
      <c r="F38" t="s">
        <v>1458</v>
      </c>
      <c r="G38" t="s">
        <v>106</v>
      </c>
      <c r="H38" s="77">
        <v>8419</v>
      </c>
      <c r="I38" s="77">
        <v>13273</v>
      </c>
      <c r="J38" s="77">
        <v>0</v>
      </c>
      <c r="K38" s="77">
        <v>4134.5793190000004</v>
      </c>
      <c r="L38" s="78">
        <v>0</v>
      </c>
      <c r="M38" s="78">
        <v>2.3400000000000001E-2</v>
      </c>
      <c r="N38" s="78">
        <v>7.1999999999999998E-3</v>
      </c>
    </row>
    <row r="39" spans="2:14">
      <c r="B39" t="s">
        <v>1496</v>
      </c>
      <c r="C39" t="s">
        <v>1497</v>
      </c>
      <c r="D39" t="s">
        <v>1418</v>
      </c>
      <c r="E39" t="s">
        <v>1495</v>
      </c>
      <c r="F39" t="s">
        <v>1458</v>
      </c>
      <c r="G39" t="s">
        <v>106</v>
      </c>
      <c r="H39" s="77">
        <v>33734</v>
      </c>
      <c r="I39" s="77">
        <v>3371</v>
      </c>
      <c r="J39" s="77">
        <v>0</v>
      </c>
      <c r="K39" s="77">
        <v>4207.540618</v>
      </c>
      <c r="L39" s="78">
        <v>0</v>
      </c>
      <c r="M39" s="78">
        <v>2.3900000000000001E-2</v>
      </c>
      <c r="N39" s="78">
        <v>7.4000000000000003E-3</v>
      </c>
    </row>
    <row r="40" spans="2:14">
      <c r="B40" t="s">
        <v>1498</v>
      </c>
      <c r="C40" t="s">
        <v>1499</v>
      </c>
      <c r="D40" t="s">
        <v>1418</v>
      </c>
      <c r="E40" t="s">
        <v>1495</v>
      </c>
      <c r="F40" t="s">
        <v>1458</v>
      </c>
      <c r="G40" t="s">
        <v>106</v>
      </c>
      <c r="H40" s="77">
        <v>16016</v>
      </c>
      <c r="I40" s="77">
        <v>7417</v>
      </c>
      <c r="J40" s="77">
        <v>0</v>
      </c>
      <c r="K40" s="77">
        <v>4395.2548640000005</v>
      </c>
      <c r="L40" s="78">
        <v>0</v>
      </c>
      <c r="M40" s="78">
        <v>2.4899999999999999E-2</v>
      </c>
      <c r="N40" s="78">
        <v>7.7000000000000002E-3</v>
      </c>
    </row>
    <row r="41" spans="2:14">
      <c r="B41" s="79" t="s">
        <v>1500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221</v>
      </c>
      <c r="C42" t="s">
        <v>221</v>
      </c>
      <c r="D42" s="16"/>
      <c r="E42" s="16"/>
      <c r="F42" t="s">
        <v>221</v>
      </c>
      <c r="G42" t="s">
        <v>221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935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221</v>
      </c>
      <c r="C44" t="s">
        <v>221</v>
      </c>
      <c r="D44" s="16"/>
      <c r="E44" s="16"/>
      <c r="F44" t="s">
        <v>221</v>
      </c>
      <c r="G44" t="s">
        <v>221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1473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221</v>
      </c>
      <c r="C46" t="s">
        <v>221</v>
      </c>
      <c r="D46" s="16"/>
      <c r="E46" s="16"/>
      <c r="F46" t="s">
        <v>221</v>
      </c>
      <c r="G46" t="s">
        <v>221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232</v>
      </c>
      <c r="D47" s="16"/>
      <c r="E47" s="16"/>
      <c r="F47" s="16"/>
      <c r="G47" s="16"/>
    </row>
    <row r="48" spans="2:14">
      <c r="B48" t="s">
        <v>308</v>
      </c>
      <c r="D48" s="16"/>
      <c r="E48" s="16"/>
      <c r="F48" s="16"/>
      <c r="G48" s="16"/>
    </row>
    <row r="49" spans="2:7">
      <c r="B49" t="s">
        <v>309</v>
      </c>
      <c r="D49" s="16"/>
      <c r="E49" s="16"/>
      <c r="F49" s="16"/>
      <c r="G49" s="16"/>
    </row>
    <row r="50" spans="2:7">
      <c r="B50" t="s">
        <v>310</v>
      </c>
      <c r="D50" s="16"/>
      <c r="E50" s="16"/>
      <c r="F50" s="16"/>
      <c r="G50" s="16"/>
    </row>
    <row r="51" spans="2:7">
      <c r="B51" t="s">
        <v>311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1501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1502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I27" t="s">
        <v>221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935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I29" t="s">
        <v>221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308</v>
      </c>
      <c r="C31" s="16"/>
      <c r="D31" s="16"/>
      <c r="E31" s="16"/>
    </row>
    <row r="32" spans="2:15">
      <c r="B32" t="s">
        <v>309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91450.64</v>
      </c>
      <c r="H11" s="7"/>
      <c r="I11" s="75">
        <v>21.540400000000002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91450.64</v>
      </c>
      <c r="I12" s="81">
        <v>21.540400000000002</v>
      </c>
      <c r="K12" s="80">
        <v>1</v>
      </c>
      <c r="L12" s="80">
        <v>0</v>
      </c>
    </row>
    <row r="13" spans="2:60">
      <c r="B13" s="79" t="s">
        <v>1503</v>
      </c>
      <c r="D13" s="16"/>
      <c r="E13" s="16"/>
      <c r="G13" s="81">
        <v>91450.64</v>
      </c>
      <c r="I13" s="81">
        <v>21.540400000000002</v>
      </c>
      <c r="K13" s="80">
        <v>1</v>
      </c>
      <c r="L13" s="80">
        <v>0</v>
      </c>
    </row>
    <row r="14" spans="2:60">
      <c r="B14" t="s">
        <v>1504</v>
      </c>
      <c r="C14" t="s">
        <v>1505</v>
      </c>
      <c r="D14" t="s">
        <v>100</v>
      </c>
      <c r="E14" t="s">
        <v>576</v>
      </c>
      <c r="F14" t="s">
        <v>102</v>
      </c>
      <c r="G14" s="77">
        <v>85</v>
      </c>
      <c r="H14" s="77">
        <v>442</v>
      </c>
      <c r="I14" s="77">
        <v>0.37569999999999998</v>
      </c>
      <c r="J14" s="78">
        <v>2.0000000000000001E-4</v>
      </c>
      <c r="K14" s="78">
        <v>1.7399999999999999E-2</v>
      </c>
      <c r="L14" s="78">
        <v>0</v>
      </c>
    </row>
    <row r="15" spans="2:60">
      <c r="B15" t="s">
        <v>1506</v>
      </c>
      <c r="C15" t="s">
        <v>1507</v>
      </c>
      <c r="D15" t="s">
        <v>100</v>
      </c>
      <c r="E15" t="s">
        <v>471</v>
      </c>
      <c r="F15" t="s">
        <v>102</v>
      </c>
      <c r="G15" s="77">
        <v>34600</v>
      </c>
      <c r="H15" s="77">
        <v>1</v>
      </c>
      <c r="I15" s="77">
        <v>0.34599999999999997</v>
      </c>
      <c r="J15" s="78">
        <v>2.0000000000000001E-4</v>
      </c>
      <c r="K15" s="78">
        <v>1.61E-2</v>
      </c>
      <c r="L15" s="78">
        <v>0</v>
      </c>
    </row>
    <row r="16" spans="2:60">
      <c r="B16" t="s">
        <v>1508</v>
      </c>
      <c r="C16" t="s">
        <v>1509</v>
      </c>
      <c r="D16" t="s">
        <v>100</v>
      </c>
      <c r="E16" t="s">
        <v>321</v>
      </c>
      <c r="F16" t="s">
        <v>102</v>
      </c>
      <c r="G16" s="77">
        <v>865.64</v>
      </c>
      <c r="H16" s="77">
        <v>500</v>
      </c>
      <c r="I16" s="77">
        <v>4.3281999999999998</v>
      </c>
      <c r="J16" s="78">
        <v>6.9999999999999999E-4</v>
      </c>
      <c r="K16" s="78">
        <v>0.2009</v>
      </c>
      <c r="L16" s="78">
        <v>0</v>
      </c>
    </row>
    <row r="17" spans="2:12">
      <c r="B17" t="s">
        <v>1510</v>
      </c>
      <c r="C17" t="s">
        <v>1511</v>
      </c>
      <c r="D17" t="s">
        <v>100</v>
      </c>
      <c r="E17" t="s">
        <v>125</v>
      </c>
      <c r="F17" t="s">
        <v>102</v>
      </c>
      <c r="G17" s="77">
        <v>55900</v>
      </c>
      <c r="H17" s="77">
        <v>29.5</v>
      </c>
      <c r="I17" s="77">
        <v>16.490500000000001</v>
      </c>
      <c r="J17" s="78">
        <v>2E-3</v>
      </c>
      <c r="K17" s="78">
        <v>0.76559999999999995</v>
      </c>
      <c r="L17" s="78">
        <v>0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1512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308</v>
      </c>
      <c r="D22" s="16"/>
      <c r="E22" s="16"/>
    </row>
    <row r="23" spans="2:12">
      <c r="B23" t="s">
        <v>309</v>
      </c>
      <c r="D23" s="16"/>
      <c r="E23" s="16"/>
    </row>
    <row r="24" spans="2:12">
      <c r="B24" t="s">
        <v>310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898126.53</v>
      </c>
      <c r="H11" s="25"/>
      <c r="I11" s="75">
        <v>3209.4230118251121</v>
      </c>
      <c r="J11" s="76">
        <v>1</v>
      </c>
      <c r="K11" s="76">
        <v>5.5999999999999999E-3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898126.53</v>
      </c>
      <c r="H14" s="19"/>
      <c r="I14" s="81">
        <v>3209.4230118251121</v>
      </c>
      <c r="J14" s="80">
        <v>1</v>
      </c>
      <c r="K14" s="80">
        <v>5.5999999999999999E-3</v>
      </c>
      <c r="BF14" s="16" t="s">
        <v>126</v>
      </c>
    </row>
    <row r="15" spans="1:60">
      <c r="B15" t="s">
        <v>1518</v>
      </c>
      <c r="C15" t="s">
        <v>1519</v>
      </c>
      <c r="D15" t="s">
        <v>123</v>
      </c>
      <c r="E15" t="s">
        <v>1080</v>
      </c>
      <c r="F15" t="s">
        <v>120</v>
      </c>
      <c r="G15" s="77">
        <v>36</v>
      </c>
      <c r="H15" s="77">
        <v>7.1609999999999998E-3</v>
      </c>
      <c r="I15" s="77">
        <v>6.3203845319999999E-6</v>
      </c>
      <c r="J15" s="78">
        <v>0</v>
      </c>
      <c r="K15" s="78">
        <v>0</v>
      </c>
      <c r="BF15" s="16" t="s">
        <v>127</v>
      </c>
    </row>
    <row r="16" spans="1:60">
      <c r="B16" t="s">
        <v>1520</v>
      </c>
      <c r="C16" t="s">
        <v>1521</v>
      </c>
      <c r="D16" t="s">
        <v>123</v>
      </c>
      <c r="E16" t="s">
        <v>1080</v>
      </c>
      <c r="F16" t="s">
        <v>110</v>
      </c>
      <c r="G16" s="77">
        <v>6</v>
      </c>
      <c r="H16" s="77">
        <v>1.6271999999999998E-2</v>
      </c>
      <c r="I16" s="77">
        <v>3.9233419199999998E-6</v>
      </c>
      <c r="J16" s="78">
        <v>0</v>
      </c>
      <c r="K16" s="78">
        <v>0</v>
      </c>
      <c r="BF16" s="16" t="s">
        <v>128</v>
      </c>
    </row>
    <row r="17" spans="2:58">
      <c r="B17" t="s">
        <v>1522</v>
      </c>
      <c r="C17" t="s">
        <v>1523</v>
      </c>
      <c r="D17" t="s">
        <v>123</v>
      </c>
      <c r="E17" t="s">
        <v>1080</v>
      </c>
      <c r="F17" t="s">
        <v>106</v>
      </c>
      <c r="G17" s="77">
        <v>30</v>
      </c>
      <c r="H17" s="77">
        <v>3.4643E-2</v>
      </c>
      <c r="I17" s="77">
        <v>3.8453730000000003E-5</v>
      </c>
      <c r="J17" s="78">
        <v>0</v>
      </c>
      <c r="K17" s="78">
        <v>0</v>
      </c>
      <c r="BF17" s="16" t="s">
        <v>129</v>
      </c>
    </row>
    <row r="18" spans="2:58">
      <c r="B18" t="s">
        <v>1524</v>
      </c>
      <c r="C18" t="s">
        <v>1525</v>
      </c>
      <c r="D18" t="s">
        <v>123</v>
      </c>
      <c r="E18" t="s">
        <v>1080</v>
      </c>
      <c r="F18" t="s">
        <v>110</v>
      </c>
      <c r="G18" s="77">
        <v>62</v>
      </c>
      <c r="H18" s="77">
        <v>4.4270000000000004E-3</v>
      </c>
      <c r="I18" s="77">
        <v>1.102973769E-5</v>
      </c>
      <c r="J18" s="78">
        <v>0</v>
      </c>
      <c r="K18" s="78">
        <v>0</v>
      </c>
      <c r="BF18" s="16" t="s">
        <v>130</v>
      </c>
    </row>
    <row r="19" spans="2:58">
      <c r="B19" t="s">
        <v>1526</v>
      </c>
      <c r="C19" t="s">
        <v>1527</v>
      </c>
      <c r="D19" t="s">
        <v>123</v>
      </c>
      <c r="E19" t="s">
        <v>1080</v>
      </c>
      <c r="F19" t="s">
        <v>113</v>
      </c>
      <c r="G19" s="77">
        <v>6</v>
      </c>
      <c r="H19" s="77">
        <v>7.5414999999999996E-3</v>
      </c>
      <c r="I19" s="77">
        <v>2.113445043E-6</v>
      </c>
      <c r="J19" s="78">
        <v>0</v>
      </c>
      <c r="K19" s="78">
        <v>0</v>
      </c>
      <c r="BF19" s="16" t="s">
        <v>131</v>
      </c>
    </row>
    <row r="20" spans="2:58">
      <c r="B20" t="s">
        <v>1528</v>
      </c>
      <c r="C20" t="s">
        <v>1529</v>
      </c>
      <c r="D20" t="s">
        <v>123</v>
      </c>
      <c r="E20" t="s">
        <v>1080</v>
      </c>
      <c r="F20" t="s">
        <v>120</v>
      </c>
      <c r="G20" s="77">
        <v>16200</v>
      </c>
      <c r="H20" s="77">
        <v>100</v>
      </c>
      <c r="I20" s="77">
        <v>39.71754</v>
      </c>
      <c r="J20" s="78">
        <v>1.24E-2</v>
      </c>
      <c r="K20" s="78">
        <v>1E-4</v>
      </c>
      <c r="BF20" s="16" t="s">
        <v>132</v>
      </c>
    </row>
    <row r="21" spans="2:58">
      <c r="B21" t="s">
        <v>1530</v>
      </c>
      <c r="C21" t="s">
        <v>1531</v>
      </c>
      <c r="D21" t="s">
        <v>123</v>
      </c>
      <c r="E21" t="s">
        <v>1080</v>
      </c>
      <c r="F21" t="s">
        <v>110</v>
      </c>
      <c r="G21" s="77">
        <v>14365</v>
      </c>
      <c r="H21" s="77">
        <v>100</v>
      </c>
      <c r="I21" s="77">
        <v>57.725752499999999</v>
      </c>
      <c r="J21" s="78">
        <v>1.7999999999999999E-2</v>
      </c>
      <c r="K21" s="78">
        <v>1E-4</v>
      </c>
      <c r="BF21" s="16" t="s">
        <v>123</v>
      </c>
    </row>
    <row r="22" spans="2:58">
      <c r="B22" t="s">
        <v>1532</v>
      </c>
      <c r="C22" t="s">
        <v>1533</v>
      </c>
      <c r="D22" t="s">
        <v>123</v>
      </c>
      <c r="E22" t="s">
        <v>1080</v>
      </c>
      <c r="F22" t="s">
        <v>113</v>
      </c>
      <c r="G22" s="77">
        <v>-3990</v>
      </c>
      <c r="H22" s="77">
        <v>100</v>
      </c>
      <c r="I22" s="77">
        <v>-18.636092999999999</v>
      </c>
      <c r="J22" s="78">
        <v>-5.7999999999999996E-3</v>
      </c>
      <c r="K22" s="78">
        <v>0</v>
      </c>
    </row>
    <row r="23" spans="2:58">
      <c r="B23" t="s">
        <v>1534</v>
      </c>
      <c r="C23" t="s">
        <v>1535</v>
      </c>
      <c r="D23" t="s">
        <v>123</v>
      </c>
      <c r="E23" t="s">
        <v>1080</v>
      </c>
      <c r="F23" t="s">
        <v>200</v>
      </c>
      <c r="G23" s="77">
        <v>28814.53</v>
      </c>
      <c r="H23" s="77">
        <v>100</v>
      </c>
      <c r="I23" s="77">
        <v>13.606221066</v>
      </c>
      <c r="J23" s="78">
        <v>4.1999999999999997E-3</v>
      </c>
      <c r="K23" s="78">
        <v>0</v>
      </c>
    </row>
    <row r="24" spans="2:58">
      <c r="B24" t="s">
        <v>1536</v>
      </c>
      <c r="C24" t="s">
        <v>1537</v>
      </c>
      <c r="D24" t="s">
        <v>123</v>
      </c>
      <c r="E24" t="s">
        <v>1080</v>
      </c>
      <c r="F24" t="s">
        <v>106</v>
      </c>
      <c r="G24" s="77">
        <v>842435</v>
      </c>
      <c r="H24" s="77">
        <v>100</v>
      </c>
      <c r="I24" s="77">
        <v>3117.0095000000001</v>
      </c>
      <c r="J24" s="78">
        <v>0.97119999999999995</v>
      </c>
      <c r="K24" s="78">
        <v>5.4999999999999997E-3</v>
      </c>
    </row>
    <row r="25" spans="2:58">
      <c r="B25" t="s">
        <v>1538</v>
      </c>
      <c r="C25" t="s">
        <v>1539</v>
      </c>
      <c r="D25" t="s">
        <v>123</v>
      </c>
      <c r="E25" t="s">
        <v>1080</v>
      </c>
      <c r="F25" t="s">
        <v>200</v>
      </c>
      <c r="G25" s="77">
        <v>9</v>
      </c>
      <c r="H25" s="77">
        <v>1.8807000000000001E-2</v>
      </c>
      <c r="I25" s="77">
        <v>7.9925988599999998E-7</v>
      </c>
      <c r="J25" s="78">
        <v>0</v>
      </c>
      <c r="K25" s="78">
        <v>0</v>
      </c>
    </row>
    <row r="26" spans="2:58">
      <c r="B26" t="s">
        <v>1540</v>
      </c>
      <c r="C26" t="s">
        <v>1541</v>
      </c>
      <c r="D26" t="s">
        <v>123</v>
      </c>
      <c r="E26" t="s">
        <v>1080</v>
      </c>
      <c r="F26" t="s">
        <v>106</v>
      </c>
      <c r="G26" s="77">
        <v>8</v>
      </c>
      <c r="H26" s="77">
        <v>1.5337E-2</v>
      </c>
      <c r="I26" s="77">
        <v>4.5397519999999997E-6</v>
      </c>
      <c r="J26" s="78">
        <v>0</v>
      </c>
      <c r="K26" s="78">
        <v>0</v>
      </c>
    </row>
    <row r="27" spans="2:58">
      <c r="B27" t="s">
        <v>1542</v>
      </c>
      <c r="C27" t="s">
        <v>1543</v>
      </c>
      <c r="D27" t="s">
        <v>123</v>
      </c>
      <c r="E27" t="s">
        <v>1080</v>
      </c>
      <c r="F27" t="s">
        <v>106</v>
      </c>
      <c r="G27" s="77">
        <v>145</v>
      </c>
      <c r="H27" s="77">
        <v>4.4882500000000001E-3</v>
      </c>
      <c r="I27" s="77">
        <v>2.4079461250000001E-5</v>
      </c>
      <c r="J27" s="78">
        <v>0</v>
      </c>
      <c r="K27" s="78">
        <v>0</v>
      </c>
    </row>
    <row r="28" spans="2:58">
      <c r="B28" t="s">
        <v>232</v>
      </c>
      <c r="C28" s="19"/>
      <c r="D28" s="19"/>
      <c r="E28" s="19"/>
      <c r="F28" s="19"/>
      <c r="G28" s="19"/>
      <c r="H28" s="19"/>
    </row>
    <row r="29" spans="2:58">
      <c r="B29" t="s">
        <v>308</v>
      </c>
      <c r="C29" s="19"/>
      <c r="D29" s="19"/>
      <c r="E29" s="19"/>
      <c r="F29" s="19"/>
      <c r="G29" s="19"/>
      <c r="H29" s="19"/>
    </row>
    <row r="30" spans="2:58">
      <c r="B30" t="s">
        <v>309</v>
      </c>
      <c r="C30" s="19"/>
      <c r="D30" s="19"/>
      <c r="E30" s="19"/>
      <c r="F30" s="19"/>
      <c r="G30" s="19"/>
      <c r="H30" s="19"/>
    </row>
    <row r="31" spans="2:58">
      <c r="B31" t="s">
        <v>310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1544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1545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1548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1549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1550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1544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1546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1548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1549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1550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1.38</v>
      </c>
      <c r="K11" s="7"/>
      <c r="L11" s="7"/>
      <c r="M11" s="76">
        <v>1.17E-2</v>
      </c>
      <c r="N11" s="75">
        <v>30000</v>
      </c>
      <c r="O11" s="7"/>
      <c r="P11" s="75">
        <v>111.6549</v>
      </c>
      <c r="Q11" s="7"/>
      <c r="R11" s="76">
        <v>1</v>
      </c>
      <c r="S11" s="76">
        <v>2.0000000000000001E-4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1.38</v>
      </c>
      <c r="M12" s="80">
        <v>1.17E-2</v>
      </c>
      <c r="N12" s="81">
        <v>30000</v>
      </c>
      <c r="P12" s="81">
        <v>111.6549</v>
      </c>
      <c r="R12" s="80">
        <v>1</v>
      </c>
      <c r="S12" s="80">
        <v>2.0000000000000001E-4</v>
      </c>
    </row>
    <row r="13" spans="2:65">
      <c r="B13" s="79" t="s">
        <v>1556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323</v>
      </c>
      <c r="D17" s="16"/>
      <c r="E17" s="16"/>
      <c r="F17" s="16"/>
      <c r="J17" s="81">
        <v>1.38</v>
      </c>
      <c r="M17" s="80">
        <v>1.17E-2</v>
      </c>
      <c r="N17" s="81">
        <v>30000</v>
      </c>
      <c r="P17" s="81">
        <v>111.6549</v>
      </c>
      <c r="R17" s="80">
        <v>1</v>
      </c>
      <c r="S17" s="80">
        <v>2.0000000000000001E-4</v>
      </c>
    </row>
    <row r="18" spans="2:19">
      <c r="B18" t="s">
        <v>1558</v>
      </c>
      <c r="C18" t="s">
        <v>1559</v>
      </c>
      <c r="D18" t="s">
        <v>123</v>
      </c>
      <c r="E18" t="s">
        <v>1560</v>
      </c>
      <c r="F18" t="s">
        <v>643</v>
      </c>
      <c r="G18" t="s">
        <v>445</v>
      </c>
      <c r="H18" t="s">
        <v>207</v>
      </c>
      <c r="I18" t="s">
        <v>483</v>
      </c>
      <c r="J18" s="77">
        <v>1.38</v>
      </c>
      <c r="K18" t="s">
        <v>106</v>
      </c>
      <c r="L18" s="78">
        <v>1.55E-2</v>
      </c>
      <c r="M18" s="78">
        <v>1.17E-2</v>
      </c>
      <c r="N18" s="77">
        <v>30000</v>
      </c>
      <c r="O18" s="77">
        <v>100.59</v>
      </c>
      <c r="P18" s="77">
        <v>111.6549</v>
      </c>
      <c r="Q18" s="78">
        <v>0</v>
      </c>
      <c r="R18" s="78">
        <v>1</v>
      </c>
      <c r="S18" s="78">
        <v>2.0000000000000001E-4</v>
      </c>
    </row>
    <row r="19" spans="2:19">
      <c r="B19" s="79" t="s">
        <v>935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3.67</v>
      </c>
      <c r="K11" s="7"/>
      <c r="L11" s="7"/>
      <c r="M11" s="76">
        <v>6.0999999999999999E-2</v>
      </c>
      <c r="N11" s="75">
        <v>442024.37</v>
      </c>
      <c r="O11" s="7"/>
      <c r="P11" s="75">
        <v>425.741086892</v>
      </c>
      <c r="Q11" s="7"/>
      <c r="R11" s="76">
        <v>1</v>
      </c>
      <c r="S11" s="76">
        <v>6.9999999999999999E-4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3.67</v>
      </c>
      <c r="M12" s="80">
        <v>6.0999999999999999E-2</v>
      </c>
      <c r="N12" s="81">
        <v>442024.37</v>
      </c>
      <c r="P12" s="81">
        <v>425.741086892</v>
      </c>
      <c r="R12" s="80">
        <v>1</v>
      </c>
      <c r="S12" s="80">
        <v>6.9999999999999999E-4</v>
      </c>
    </row>
    <row r="13" spans="2:81">
      <c r="B13" s="79" t="s">
        <v>1556</v>
      </c>
      <c r="C13" s="16"/>
      <c r="D13" s="16"/>
      <c r="E13" s="16"/>
      <c r="J13" s="81">
        <v>5.39</v>
      </c>
      <c r="M13" s="80">
        <v>2.47E-2</v>
      </c>
      <c r="N13" s="81">
        <v>118774.38</v>
      </c>
      <c r="P13" s="81">
        <v>119.150445414</v>
      </c>
      <c r="R13" s="80">
        <v>0.27989999999999998</v>
      </c>
      <c r="S13" s="80">
        <v>2.0000000000000001E-4</v>
      </c>
    </row>
    <row r="14" spans="2:81">
      <c r="B14" t="s">
        <v>1563</v>
      </c>
      <c r="C14" t="s">
        <v>1564</v>
      </c>
      <c r="D14" t="s">
        <v>123</v>
      </c>
      <c r="E14" t="s">
        <v>1565</v>
      </c>
      <c r="F14" t="s">
        <v>361</v>
      </c>
      <c r="G14" t="s">
        <v>340</v>
      </c>
      <c r="H14" t="s">
        <v>150</v>
      </c>
      <c r="I14" t="s">
        <v>878</v>
      </c>
      <c r="J14" s="77">
        <v>4.83</v>
      </c>
      <c r="K14" t="s">
        <v>102</v>
      </c>
      <c r="L14" s="78">
        <v>1.55E-2</v>
      </c>
      <c r="M14" s="78">
        <v>2.5100000000000001E-2</v>
      </c>
      <c r="N14" s="77">
        <v>99099</v>
      </c>
      <c r="O14" s="77">
        <v>99.96</v>
      </c>
      <c r="P14" s="77">
        <v>99.862670399999999</v>
      </c>
      <c r="Q14" s="78">
        <v>2.0000000000000001E-4</v>
      </c>
      <c r="R14" s="78">
        <v>0.2346</v>
      </c>
      <c r="S14" s="78">
        <v>2.0000000000000001E-4</v>
      </c>
    </row>
    <row r="15" spans="2:81">
      <c r="B15" t="s">
        <v>1566</v>
      </c>
      <c r="C15" t="s">
        <v>1567</v>
      </c>
      <c r="D15" t="s">
        <v>123</v>
      </c>
      <c r="E15" t="s">
        <v>1568</v>
      </c>
      <c r="F15" t="s">
        <v>380</v>
      </c>
      <c r="G15" t="s">
        <v>340</v>
      </c>
      <c r="H15" t="s">
        <v>150</v>
      </c>
      <c r="I15" t="s">
        <v>1569</v>
      </c>
      <c r="J15" s="77">
        <v>8.24</v>
      </c>
      <c r="K15" t="s">
        <v>102</v>
      </c>
      <c r="L15" s="78">
        <v>8.3000000000000001E-3</v>
      </c>
      <c r="M15" s="78">
        <v>2.2700000000000001E-2</v>
      </c>
      <c r="N15" s="77">
        <v>19675.38</v>
      </c>
      <c r="O15" s="77">
        <v>98.03</v>
      </c>
      <c r="P15" s="77">
        <v>19.287775014000001</v>
      </c>
      <c r="Q15" s="78">
        <v>1E-4</v>
      </c>
      <c r="R15" s="78">
        <v>4.53E-2</v>
      </c>
      <c r="S15" s="78">
        <v>0</v>
      </c>
    </row>
    <row r="16" spans="2:81">
      <c r="B16" s="79" t="s">
        <v>1557</v>
      </c>
      <c r="C16" s="16"/>
      <c r="D16" s="16"/>
      <c r="E16" s="16"/>
      <c r="J16" s="81">
        <v>3.01</v>
      </c>
      <c r="M16" s="80">
        <v>7.51E-2</v>
      </c>
      <c r="N16" s="81">
        <v>323249.99</v>
      </c>
      <c r="P16" s="81">
        <v>306.59064147800001</v>
      </c>
      <c r="R16" s="80">
        <v>0.72009999999999996</v>
      </c>
      <c r="S16" s="80">
        <v>5.0000000000000001E-4</v>
      </c>
    </row>
    <row r="17" spans="2:19">
      <c r="B17" t="s">
        <v>1570</v>
      </c>
      <c r="C17" t="s">
        <v>1571</v>
      </c>
      <c r="D17" t="s">
        <v>123</v>
      </c>
      <c r="E17" t="s">
        <v>1102</v>
      </c>
      <c r="F17" t="s">
        <v>576</v>
      </c>
      <c r="G17" t="s">
        <v>445</v>
      </c>
      <c r="H17" t="s">
        <v>207</v>
      </c>
      <c r="I17" t="s">
        <v>1572</v>
      </c>
      <c r="J17" s="77">
        <v>3.94</v>
      </c>
      <c r="K17" t="s">
        <v>102</v>
      </c>
      <c r="L17" s="78">
        <v>3.3500000000000002E-2</v>
      </c>
      <c r="M17" s="78">
        <v>6.6400000000000001E-2</v>
      </c>
      <c r="N17" s="77">
        <v>80000</v>
      </c>
      <c r="O17" s="77">
        <v>88.33</v>
      </c>
      <c r="P17" s="77">
        <v>70.664000000000001</v>
      </c>
      <c r="Q17" s="78">
        <v>1E-4</v>
      </c>
      <c r="R17" s="78">
        <v>0.16600000000000001</v>
      </c>
      <c r="S17" s="78">
        <v>1E-4</v>
      </c>
    </row>
    <row r="18" spans="2:19">
      <c r="B18" t="s">
        <v>1573</v>
      </c>
      <c r="C18" t="s">
        <v>1574</v>
      </c>
      <c r="D18" t="s">
        <v>123</v>
      </c>
      <c r="E18" t="s">
        <v>1575</v>
      </c>
      <c r="F18" t="s">
        <v>471</v>
      </c>
      <c r="G18" t="s">
        <v>523</v>
      </c>
      <c r="H18" t="s">
        <v>207</v>
      </c>
      <c r="I18" t="s">
        <v>1576</v>
      </c>
      <c r="J18" s="77">
        <v>2.73</v>
      </c>
      <c r="K18" t="s">
        <v>102</v>
      </c>
      <c r="L18" s="78">
        <v>2.86E-2</v>
      </c>
      <c r="M18" s="78">
        <v>7.2700000000000001E-2</v>
      </c>
      <c r="N18" s="77">
        <v>60000</v>
      </c>
      <c r="O18" s="77">
        <v>90.2</v>
      </c>
      <c r="P18" s="77">
        <v>54.12</v>
      </c>
      <c r="Q18" s="78">
        <v>4.0000000000000002E-4</v>
      </c>
      <c r="R18" s="78">
        <v>0.12709999999999999</v>
      </c>
      <c r="S18" s="78">
        <v>1E-4</v>
      </c>
    </row>
    <row r="19" spans="2:19">
      <c r="B19" t="s">
        <v>1577</v>
      </c>
      <c r="C19" t="s">
        <v>1578</v>
      </c>
      <c r="D19" t="s">
        <v>123</v>
      </c>
      <c r="E19" t="s">
        <v>1579</v>
      </c>
      <c r="F19" t="s">
        <v>444</v>
      </c>
      <c r="G19" t="s">
        <v>526</v>
      </c>
      <c r="H19" t="s">
        <v>150</v>
      </c>
      <c r="I19" t="s">
        <v>1580</v>
      </c>
      <c r="J19" s="77">
        <v>2.3199999999999998</v>
      </c>
      <c r="K19" t="s">
        <v>102</v>
      </c>
      <c r="L19" s="78">
        <v>4.2999999999999997E-2</v>
      </c>
      <c r="M19" s="78">
        <v>5.9200000000000003E-2</v>
      </c>
      <c r="N19" s="77">
        <v>56000</v>
      </c>
      <c r="O19" s="77">
        <v>96.57</v>
      </c>
      <c r="P19" s="77">
        <v>54.0792</v>
      </c>
      <c r="Q19" s="78">
        <v>2.9999999999999997E-4</v>
      </c>
      <c r="R19" s="78">
        <v>0.127</v>
      </c>
      <c r="S19" s="78">
        <v>1E-4</v>
      </c>
    </row>
    <row r="20" spans="2:19">
      <c r="B20" t="s">
        <v>1581</v>
      </c>
      <c r="C20" t="s">
        <v>1582</v>
      </c>
      <c r="D20" t="s">
        <v>123</v>
      </c>
      <c r="E20" t="s">
        <v>1583</v>
      </c>
      <c r="F20" t="s">
        <v>380</v>
      </c>
      <c r="G20" t="s">
        <v>526</v>
      </c>
      <c r="H20" t="s">
        <v>150</v>
      </c>
      <c r="I20" t="s">
        <v>1584</v>
      </c>
      <c r="J20" s="77">
        <v>3.56</v>
      </c>
      <c r="K20" t="s">
        <v>102</v>
      </c>
      <c r="L20" s="78">
        <v>7.4999999999999997E-2</v>
      </c>
      <c r="M20" s="78">
        <v>8.2400000000000001E-2</v>
      </c>
      <c r="N20" s="77">
        <v>100000</v>
      </c>
      <c r="O20" s="77">
        <v>101.17</v>
      </c>
      <c r="P20" s="77">
        <v>101.17</v>
      </c>
      <c r="Q20" s="78">
        <v>2.0000000000000001E-4</v>
      </c>
      <c r="R20" s="78">
        <v>0.23760000000000001</v>
      </c>
      <c r="S20" s="78">
        <v>2.0000000000000001E-4</v>
      </c>
    </row>
    <row r="21" spans="2:19">
      <c r="B21" t="s">
        <v>1585</v>
      </c>
      <c r="C21" t="s">
        <v>1586</v>
      </c>
      <c r="D21" t="s">
        <v>123</v>
      </c>
      <c r="E21" t="s">
        <v>1587</v>
      </c>
      <c r="F21" t="s">
        <v>559</v>
      </c>
      <c r="G21" t="s">
        <v>221</v>
      </c>
      <c r="H21" t="s">
        <v>573</v>
      </c>
      <c r="I21" t="s">
        <v>1588</v>
      </c>
      <c r="J21" s="77">
        <v>0</v>
      </c>
      <c r="K21" t="s">
        <v>102</v>
      </c>
      <c r="L21" s="78">
        <v>8.6499999999999994E-2</v>
      </c>
      <c r="M21" s="78">
        <v>0</v>
      </c>
      <c r="N21" s="77">
        <v>2249.9899999999998</v>
      </c>
      <c r="O21" s="77">
        <v>85.22</v>
      </c>
      <c r="P21" s="77">
        <v>1.917441478</v>
      </c>
      <c r="Q21" s="78">
        <v>1E-4</v>
      </c>
      <c r="R21" s="78">
        <v>4.4999999999999997E-3</v>
      </c>
      <c r="S21" s="78">
        <v>0</v>
      </c>
    </row>
    <row r="22" spans="2:19">
      <c r="B22" t="s">
        <v>1589</v>
      </c>
      <c r="C22" t="s">
        <v>1590</v>
      </c>
      <c r="D22" t="s">
        <v>123</v>
      </c>
      <c r="E22" t="s">
        <v>1591</v>
      </c>
      <c r="F22" t="s">
        <v>1268</v>
      </c>
      <c r="G22" t="s">
        <v>221</v>
      </c>
      <c r="H22" t="s">
        <v>573</v>
      </c>
      <c r="I22" t="s">
        <v>1592</v>
      </c>
      <c r="J22" s="77">
        <v>0.41</v>
      </c>
      <c r="K22" t="s">
        <v>102</v>
      </c>
      <c r="L22" s="78">
        <v>4.1500000000000002E-2</v>
      </c>
      <c r="M22" s="78">
        <v>0.11609999999999999</v>
      </c>
      <c r="N22" s="77">
        <v>25000</v>
      </c>
      <c r="O22" s="77">
        <v>98.56</v>
      </c>
      <c r="P22" s="77">
        <v>24.64</v>
      </c>
      <c r="Q22" s="78">
        <v>2.9999999999999997E-4</v>
      </c>
      <c r="R22" s="78">
        <v>5.79E-2</v>
      </c>
      <c r="S22" s="78">
        <v>0</v>
      </c>
    </row>
    <row r="23" spans="2:19">
      <c r="B23" s="79" t="s">
        <v>323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935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324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325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221</v>
      </c>
      <c r="C13" t="s">
        <v>221</v>
      </c>
      <c r="D13" s="16"/>
      <c r="E13" s="16"/>
      <c r="F13" t="s">
        <v>221</v>
      </c>
      <c r="G13" t="s">
        <v>221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325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308</v>
      </c>
      <c r="C20" s="16"/>
      <c r="D20" s="16"/>
      <c r="E20" s="16"/>
    </row>
    <row r="21" spans="2:13">
      <c r="B21" t="s">
        <v>309</v>
      </c>
      <c r="C21" s="16"/>
      <c r="D21" s="16"/>
      <c r="E21" s="16"/>
    </row>
    <row r="22" spans="2:13">
      <c r="B22" t="s">
        <v>310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1593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221</v>
      </c>
      <c r="C16" t="s">
        <v>221</v>
      </c>
      <c r="D16" t="s">
        <v>221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1595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1596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1597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1598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1600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308</v>
      </c>
      <c r="C31" s="16"/>
    </row>
    <row r="32" spans="2:11">
      <c r="B32" t="s">
        <v>309</v>
      </c>
      <c r="C32" s="16"/>
    </row>
    <row r="33" spans="2:3">
      <c r="B33" t="s">
        <v>310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69650</v>
      </c>
      <c r="H11" s="7"/>
      <c r="I11" s="75">
        <v>1.4825099999999999E-4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1601</v>
      </c>
      <c r="C12" s="16"/>
      <c r="D12" s="16"/>
      <c r="G12" s="81">
        <v>69650</v>
      </c>
      <c r="I12" s="81">
        <v>1.4825099999999999E-4</v>
      </c>
      <c r="K12" s="80">
        <v>0.99539999999999995</v>
      </c>
      <c r="L12" s="80">
        <v>0</v>
      </c>
    </row>
    <row r="13" spans="2:59">
      <c r="B13" t="s">
        <v>1602</v>
      </c>
      <c r="C13" t="s">
        <v>1603</v>
      </c>
      <c r="D13" t="s">
        <v>775</v>
      </c>
      <c r="E13" t="s">
        <v>102</v>
      </c>
      <c r="F13" t="s">
        <v>1604</v>
      </c>
      <c r="G13" s="77">
        <v>2150</v>
      </c>
      <c r="H13" s="77">
        <v>6.8640000000000003E-3</v>
      </c>
      <c r="I13" s="77">
        <v>1.4757600000000001E-4</v>
      </c>
      <c r="J13" s="78">
        <v>0</v>
      </c>
      <c r="K13" s="78">
        <v>0.99539999999999995</v>
      </c>
      <c r="L13" s="78">
        <v>0</v>
      </c>
    </row>
    <row r="14" spans="2:59">
      <c r="B14" t="s">
        <v>1605</v>
      </c>
      <c r="C14" t="s">
        <v>1606</v>
      </c>
      <c r="D14" t="s">
        <v>1244</v>
      </c>
      <c r="E14" t="s">
        <v>102</v>
      </c>
      <c r="F14" t="s">
        <v>705</v>
      </c>
      <c r="G14" s="77">
        <v>67500</v>
      </c>
      <c r="H14" s="77">
        <v>9.9999999999999995E-7</v>
      </c>
      <c r="I14" s="77">
        <v>6.75E-7</v>
      </c>
      <c r="J14" s="78">
        <v>0</v>
      </c>
      <c r="K14" s="78">
        <v>0</v>
      </c>
      <c r="L14" s="78">
        <v>0</v>
      </c>
    </row>
    <row r="15" spans="2:59">
      <c r="B15" s="79" t="s">
        <v>1512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232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B20" t="s">
        <v>310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1513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1514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1607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1515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935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1513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1516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1515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935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308</v>
      </c>
      <c r="C33" s="16"/>
      <c r="D33" s="16"/>
    </row>
    <row r="34" spans="2:4">
      <c r="B34" t="s">
        <v>309</v>
      </c>
      <c r="C34" s="16"/>
      <c r="D34" s="16"/>
    </row>
    <row r="35" spans="2:4">
      <c r="B35" t="s">
        <v>310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1544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1547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1544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221</v>
      </c>
      <c r="D14" t="s">
        <v>221</v>
      </c>
      <c r="F14" t="s">
        <v>221</v>
      </c>
      <c r="I14" s="77">
        <v>0</v>
      </c>
      <c r="J14" t="s">
        <v>221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308</v>
      </c>
    </row>
    <row r="43" spans="2:18">
      <c r="B43" t="s">
        <v>309</v>
      </c>
    </row>
    <row r="44" spans="2:18">
      <c r="B44" t="s">
        <v>310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11" t="s">
        <v>153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2300000</v>
      </c>
      <c r="L11" s="7"/>
      <c r="M11" s="75">
        <v>8653.7115479299991</v>
      </c>
      <c r="N11" s="76">
        <v>1</v>
      </c>
      <c r="O11" s="76">
        <v>1.52E-2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2300000</v>
      </c>
      <c r="M12" s="81">
        <v>8653.7115479299991</v>
      </c>
      <c r="N12" s="80">
        <v>1</v>
      </c>
      <c r="O12" s="80">
        <v>1.52E-2</v>
      </c>
    </row>
    <row r="13" spans="2:64">
      <c r="B13" s="79" t="s">
        <v>1556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1619</v>
      </c>
      <c r="G17" s="81">
        <v>0</v>
      </c>
      <c r="J17" s="80">
        <v>0</v>
      </c>
      <c r="K17" s="81">
        <v>2300000</v>
      </c>
      <c r="M17" s="81">
        <v>8653.7115479299991</v>
      </c>
      <c r="N17" s="80">
        <v>1</v>
      </c>
      <c r="O17" s="80">
        <v>1.52E-2</v>
      </c>
    </row>
    <row r="18" spans="2:15">
      <c r="B18" t="s">
        <v>1620</v>
      </c>
      <c r="C18" t="s">
        <v>1621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103.45</v>
      </c>
      <c r="M18" s="77">
        <v>1148.2950000000001</v>
      </c>
      <c r="N18" s="78">
        <v>0.13270000000000001</v>
      </c>
      <c r="O18" s="78">
        <v>2E-3</v>
      </c>
    </row>
    <row r="19" spans="2:15">
      <c r="B19" t="s">
        <v>1622</v>
      </c>
      <c r="C19" t="s">
        <v>1623</v>
      </c>
      <c r="D19" t="s">
        <v>205</v>
      </c>
      <c r="E19" t="s">
        <v>206</v>
      </c>
      <c r="F19" t="s">
        <v>207</v>
      </c>
      <c r="H19" t="s">
        <v>106</v>
      </c>
      <c r="I19" s="78">
        <v>6.2E-2</v>
      </c>
      <c r="J19" s="78">
        <v>0</v>
      </c>
      <c r="K19" s="77">
        <v>800000</v>
      </c>
      <c r="L19" s="77">
        <v>101.46</v>
      </c>
      <c r="M19" s="77">
        <v>3003.2159999999999</v>
      </c>
      <c r="N19" s="78">
        <v>0.34699999999999998</v>
      </c>
      <c r="O19" s="78">
        <v>5.3E-3</v>
      </c>
    </row>
    <row r="20" spans="2:15">
      <c r="B20" t="s">
        <v>1624</v>
      </c>
      <c r="C20" t="s">
        <v>1625</v>
      </c>
      <c r="D20" t="s">
        <v>205</v>
      </c>
      <c r="E20" t="s">
        <v>206</v>
      </c>
      <c r="F20" t="s">
        <v>207</v>
      </c>
      <c r="H20" t="s">
        <v>106</v>
      </c>
      <c r="I20" s="78">
        <v>6.2E-2</v>
      </c>
      <c r="J20" s="78">
        <v>0</v>
      </c>
      <c r="K20" s="77">
        <v>800000</v>
      </c>
      <c r="L20" s="77">
        <v>101.3419178125</v>
      </c>
      <c r="M20" s="77">
        <v>2999.7207672499999</v>
      </c>
      <c r="N20" s="78">
        <v>0.34660000000000002</v>
      </c>
      <c r="O20" s="78">
        <v>5.3E-3</v>
      </c>
    </row>
    <row r="21" spans="2:15">
      <c r="B21" t="s">
        <v>1626</v>
      </c>
      <c r="C21" t="s">
        <v>1627</v>
      </c>
      <c r="D21" t="s">
        <v>205</v>
      </c>
      <c r="E21" t="s">
        <v>206</v>
      </c>
      <c r="F21" t="s">
        <v>207</v>
      </c>
      <c r="H21" t="s">
        <v>106</v>
      </c>
      <c r="I21" s="78">
        <v>6.3E-2</v>
      </c>
      <c r="J21" s="78">
        <v>0</v>
      </c>
      <c r="K21" s="77">
        <v>400000</v>
      </c>
      <c r="L21" s="77">
        <v>101.5189041</v>
      </c>
      <c r="M21" s="77">
        <v>1502.47978068</v>
      </c>
      <c r="N21" s="78">
        <v>0.1736</v>
      </c>
      <c r="O21" s="78">
        <v>2.5999999999999999E-3</v>
      </c>
    </row>
    <row r="22" spans="2:15">
      <c r="B22" s="79" t="s">
        <v>1628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E23" t="s">
        <v>221</v>
      </c>
      <c r="G23" s="77">
        <v>0</v>
      </c>
      <c r="H23" t="s">
        <v>221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935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E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230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E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232</v>
      </c>
    </row>
    <row r="29" spans="2:15">
      <c r="B29" t="s">
        <v>308</v>
      </c>
    </row>
    <row r="30" spans="2:15">
      <c r="B30" t="s">
        <v>309</v>
      </c>
    </row>
    <row r="31" spans="2:15">
      <c r="B31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1630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1630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11" t="s">
        <v>162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11" t="s">
        <v>167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17218.227635831001</v>
      </c>
      <c r="J11" s="76">
        <v>1</v>
      </c>
      <c r="K11" s="76">
        <v>3.0099999999999998E-2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17218.227635831001</v>
      </c>
      <c r="J14" s="80">
        <v>1</v>
      </c>
      <c r="K14" s="80">
        <v>3.0099999999999998E-2</v>
      </c>
    </row>
    <row r="15" spans="2:60">
      <c r="B15" t="s">
        <v>1631</v>
      </c>
      <c r="C15" t="s">
        <v>1632</v>
      </c>
      <c r="D15" t="s">
        <v>221</v>
      </c>
      <c r="E15" t="s">
        <v>573</v>
      </c>
      <c r="F15" s="78">
        <v>0</v>
      </c>
      <c r="G15" t="s">
        <v>113</v>
      </c>
      <c r="H15" s="78">
        <v>0</v>
      </c>
      <c r="I15" s="77">
        <v>394.103577288</v>
      </c>
      <c r="J15" s="78">
        <v>2.29E-2</v>
      </c>
      <c r="K15" s="78">
        <v>6.9999999999999999E-4</v>
      </c>
    </row>
    <row r="16" spans="2:60">
      <c r="B16" t="s">
        <v>1633</v>
      </c>
      <c r="C16" t="s">
        <v>1634</v>
      </c>
      <c r="D16" t="s">
        <v>221</v>
      </c>
      <c r="E16" t="s">
        <v>573</v>
      </c>
      <c r="F16" s="78">
        <v>0</v>
      </c>
      <c r="G16" t="s">
        <v>200</v>
      </c>
      <c r="H16" s="78">
        <v>0</v>
      </c>
      <c r="I16" s="77">
        <v>741.44720283599997</v>
      </c>
      <c r="J16" s="78">
        <v>4.3099999999999999E-2</v>
      </c>
      <c r="K16" s="78">
        <v>1.2999999999999999E-3</v>
      </c>
    </row>
    <row r="17" spans="2:11">
      <c r="B17" t="s">
        <v>1635</v>
      </c>
      <c r="C17" t="s">
        <v>1636</v>
      </c>
      <c r="D17" t="s">
        <v>221</v>
      </c>
      <c r="E17" t="s">
        <v>573</v>
      </c>
      <c r="F17" s="78">
        <v>0</v>
      </c>
      <c r="G17" t="s">
        <v>120</v>
      </c>
      <c r="H17" s="78">
        <v>0</v>
      </c>
      <c r="I17" s="77">
        <v>1792.9574097469999</v>
      </c>
      <c r="J17" s="78">
        <v>0.1041</v>
      </c>
      <c r="K17" s="78">
        <v>3.0999999999999999E-3</v>
      </c>
    </row>
    <row r="18" spans="2:11">
      <c r="B18" t="s">
        <v>1637</v>
      </c>
      <c r="C18" t="s">
        <v>1638</v>
      </c>
      <c r="D18" t="s">
        <v>221</v>
      </c>
      <c r="E18" t="s">
        <v>573</v>
      </c>
      <c r="F18" s="78">
        <v>0</v>
      </c>
      <c r="G18" t="s">
        <v>110</v>
      </c>
      <c r="H18" s="78">
        <v>0</v>
      </c>
      <c r="I18" s="77">
        <v>2728.11207096</v>
      </c>
      <c r="J18" s="78">
        <v>0.15840000000000001</v>
      </c>
      <c r="K18" s="78">
        <v>4.7999999999999996E-3</v>
      </c>
    </row>
    <row r="19" spans="2:11">
      <c r="B19" t="s">
        <v>1639</v>
      </c>
      <c r="C19" t="s">
        <v>1640</v>
      </c>
      <c r="D19" t="s">
        <v>221</v>
      </c>
      <c r="E19" t="s">
        <v>573</v>
      </c>
      <c r="F19" s="78">
        <v>0</v>
      </c>
      <c r="G19" t="s">
        <v>106</v>
      </c>
      <c r="H19" s="78">
        <v>0</v>
      </c>
      <c r="I19" s="77">
        <v>11561.607375</v>
      </c>
      <c r="J19" s="78">
        <v>0.67149999999999999</v>
      </c>
      <c r="K19" s="78">
        <v>2.0199999999999999E-2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11" t="s">
        <v>169</v>
      </c>
      <c r="C7" s="112"/>
      <c r="D7" s="11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221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221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11" t="s">
        <v>177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11" t="s">
        <v>179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E0499A-6073-4A6B-AA59-78129FDF0519}"/>
</file>

<file path=customXml/itemProps2.xml><?xml version="1.0" encoding="utf-8"?>
<ds:datastoreItem xmlns:ds="http://schemas.openxmlformats.org/officeDocument/2006/customXml" ds:itemID="{AFD5DC82-C768-4518-BEEF-9A141EA3BAFC}"/>
</file>

<file path=customXml/itemProps3.xml><?xml version="1.0" encoding="utf-8"?>
<ds:datastoreItem xmlns:ds="http://schemas.openxmlformats.org/officeDocument/2006/customXml" ds:itemID="{43AA6E98-6CA2-4541-A8BE-0297277D1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