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99" i="5"/>
  <c r="O13" i="5"/>
  <c r="I11" i="6"/>
  <c r="I12" i="6"/>
  <c r="I13" i="6"/>
  <c r="I89" i="6"/>
  <c r="U84" i="5"/>
  <c r="T84" i="5"/>
  <c r="P84" i="5"/>
  <c r="R84" i="5"/>
  <c r="U172" i="5"/>
  <c r="R172" i="5"/>
  <c r="T172" i="5" s="1"/>
  <c r="O135" i="6"/>
  <c r="N135" i="6"/>
  <c r="L135" i="6"/>
  <c r="U82" i="5"/>
  <c r="T82" i="5"/>
  <c r="R82" i="5"/>
  <c r="P82" i="5" s="1"/>
  <c r="R164" i="5"/>
  <c r="T164" i="5" s="1"/>
  <c r="R163" i="5"/>
  <c r="P163" i="5" s="1"/>
  <c r="O126" i="6"/>
  <c r="L126" i="6"/>
  <c r="N126" i="6" s="1"/>
  <c r="R188" i="5"/>
  <c r="U188" i="5" s="1"/>
  <c r="R118" i="5"/>
  <c r="P118" i="5" s="1"/>
  <c r="R76" i="5"/>
  <c r="P76" i="5" s="1"/>
  <c r="R75" i="5"/>
  <c r="U75" i="5" s="1"/>
  <c r="R160" i="5"/>
  <c r="U160" i="5" s="1"/>
  <c r="R161" i="5"/>
  <c r="U161" i="5" s="1"/>
  <c r="R71" i="5"/>
  <c r="P71" i="5" s="1"/>
  <c r="R195" i="5"/>
  <c r="U195" i="5" s="1"/>
  <c r="L119" i="6"/>
  <c r="N119" i="6" s="1"/>
  <c r="L33" i="6"/>
  <c r="N33" i="6" s="1"/>
  <c r="L32" i="6"/>
  <c r="J32" i="6" s="1"/>
  <c r="R192" i="5"/>
  <c r="P192" i="5" s="1"/>
  <c r="U164" i="5" l="1"/>
  <c r="P172" i="5"/>
  <c r="P164" i="5"/>
  <c r="T118" i="5"/>
  <c r="T71" i="5"/>
  <c r="U118" i="5"/>
  <c r="U71" i="5"/>
  <c r="P188" i="5"/>
  <c r="T163" i="5"/>
  <c r="T76" i="5"/>
  <c r="T188" i="5"/>
  <c r="U163" i="5"/>
  <c r="O32" i="6"/>
  <c r="U76" i="5"/>
  <c r="T160" i="5"/>
  <c r="P75" i="5"/>
  <c r="P160" i="5"/>
  <c r="T161" i="5"/>
  <c r="T75" i="5"/>
  <c r="P161" i="5"/>
  <c r="P195" i="5"/>
  <c r="T192" i="5"/>
  <c r="T195" i="5"/>
  <c r="U192" i="5"/>
  <c r="J119" i="6"/>
  <c r="J33" i="6"/>
  <c r="O119" i="6"/>
  <c r="O33" i="6"/>
  <c r="N32" i="6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<sst xmlns="http://schemas.openxmlformats.org/spreadsheetml/2006/main" count="5882" uniqueCount="1596">
  <si>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</si>
  <si>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</si>
  <si>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</si>
  <si>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</si>
  <si>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</si>
  <si>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</si>
  <si>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</si>
  <si>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</si>
  <si>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</si>
  <si>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</si>
  <si>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</si>
  <si>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</si>
  <si>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</si>
  <si>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</si>
  <si>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</si>
  <si>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</si>
  <si>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</si>
  <si>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</si>
  <si>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</si>
  <si>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</si>
  <si>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</si>
  <si>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</si>
  <si>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</si>
  <si>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</si>
  <si>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</si>
  <si>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</si>
  <si>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</si>
  <si>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</si>
  <si>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</si>
  <si>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</si>
  <si>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</si>
  <si>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</si>
  <si>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</si>
  <si>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</si>
  <si>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</si>
  <si>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</si>
  <si>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</si>
  <si>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</si>
  <si>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</si>
  <si>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</si>
  <si>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</si>
  <si>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</si>
  <si>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</si>
  <si>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</si>
  <si>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</si>
  <si>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</si>
  <si>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</si>
  <si>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</si>
  <si>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</si>
  <si>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</si>
  <si>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</si>
  <si>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</si>
  <si>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</si>
  <si>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</si>
  <si>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</si>
  <si>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</si>
  <si>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</si>
  <si>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</si>
  <si>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</si>
  <si>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</si>
  <si>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</si>
  <si>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</si>
  <si>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</si>
  <si>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</si>
  <si>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</si>
  <si>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</si>
  <si>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</si>
  <si>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</si>
  <si>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</si>
  <si>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</si>
  <si>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</si>
  <si>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</si>
  <si>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</si>
  <si>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</si>
  <si>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</si>
  <si>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</si>
  <si>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</si>
  <si>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</si>
  <si>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</si>
  <si>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</si>
  <si>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</si>
  <si>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</si>
  <si>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</si>
  <si>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</si>
  <si>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</si>
  <si>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</si>
  <si>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</si>
  <si>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</si>
  <si>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</si>
  <si>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</si>
  <si>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</si>
  <si>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</si>
  <si>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</si>
  <si>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</si>
  <si>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</si>
  <si>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</si>
  <si>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</si>
  <si>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</si>
  <si>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</si>
  <si>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</si>
  <si>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</si>
  <si>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</si>
  <si>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</si>
  <si>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</si>
  <si>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</si>
  <si>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</si>
  <si>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</si>
  <si>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</si>
  <si>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</si>
  <si>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</si>
  <si>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</si>
  <si>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</si>
  <si>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</si>
  <si>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</si>
  <si>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</si>
  <si>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</si>
  <si>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</si>
  <si>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</si>
  <si>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</si>
  <si>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</si>
  <si>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</si>
  <si>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</si>
  <si>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</si>
  <si>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</si>
  <si>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</si>
  <si>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</si>
  <si>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</si>
  <si>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</si>
  <si>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</si>
  <si>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</si>
  <si>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</si>
  <si>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</si>
  <si>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</si>
  <si>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</si>
  <si>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</si>
  <si>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</si>
  <si>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</si>
  <si>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</si>
  <si>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</si>
  <si>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</si>
  <si>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</si>
  <si>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</si>
  <si>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</si>
  <si>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</si>
  <si>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</si>
  <si>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</si>
  <si>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</si>
  <si>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</si>
  <si>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</si>
  <si>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</si>
  <si>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</si>
  <si>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</si>
  <si>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</si>
  <si>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</si>
  <si>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</si>
  <si>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</si>
  <si>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</si>
  <si>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</si>
  <si>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</si>
  <si>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</si>
  <si>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</si>
  <si>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</si>
  <si>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</si>
  <si>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</si>
  <si>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</si>
  <si>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</si>
  <si>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</si>
  <si>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</si>
  <si>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</si>
  <si>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</si>
  <si>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</si>
  <si>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</si>
  <si>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</si>
  <si>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</si>
  <si>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</si>
  <si>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</si>
  <si>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</si>
  <si>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</si>
  <si>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</si>
  <si>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</si>
  <si>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</si>
  <si>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</si>
  <si>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</si>
  <si>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</si>
  <si>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</si>
  <si>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</si>
  <si>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</si>
  <si>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</si>
  <si>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</si>
  <si>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</si>
  <si>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</si>
  <si>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</si>
  <si>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</si>
  <si>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</si>
  <si>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</si>
  <si>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</si>
  <si>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</si>
  <si>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</si>
  <si>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</si>
  <si>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</si>
  <si>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</si>
  <si>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</si>
  <si>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</si>
  <si>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</si>
  <si>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</si>
  <si>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</si>
  <si>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</si>
  <si>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</si>
  <si>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</si>
  <si>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</si>
  <si>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</si>
  <si>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</si>
  <si>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</si>
  <si>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</si>
  <si>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</si>
  <si>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</si>
  <si>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</si>
  <si>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</si>
  <si>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</si>
  <si>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</si>
  <si>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</si>
  <si>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</si>
  <si>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</si>
  <si>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</si>
  <si>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</si>
  <si>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</si>
  <si>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</si>
  <si>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</si>
  <si>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</si>
  <si>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</si>
  <si>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</si>
  <si>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</si>
  <si>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ממצמ0922- האוצר - ממשלתית צמודה</t>
  </si>
  <si>
    <t>1124056</t>
  </si>
  <si>
    <t>RF</t>
  </si>
  <si>
    <t>26/04/22</t>
  </si>
  <si>
    <t>ממצמ0923</t>
  </si>
  <si>
    <t>1128081</t>
  </si>
  <si>
    <t>28/04/22</t>
  </si>
  <si>
    <t>סה"כ לא צמודות</t>
  </si>
  <si>
    <t>סה"כ מלווה קצר מועד</t>
  </si>
  <si>
    <t>מ.ק.מ 113- בנק ישראל- מק"מ</t>
  </si>
  <si>
    <t>8230112</t>
  </si>
  <si>
    <t>23/02/22</t>
  </si>
  <si>
    <t>מ.ק.מ.     1112- בנק ישראל- מק"מ</t>
  </si>
  <si>
    <t>8221111</t>
  </si>
  <si>
    <t>08/05/22</t>
  </si>
  <si>
    <t>מ.ק.מ.     1212- בנק ישראל- מק"מ</t>
  </si>
  <si>
    <t>8221210</t>
  </si>
  <si>
    <t>22/02/22</t>
  </si>
  <si>
    <t>מ.ק.מ.   413- בנק ישראל- מק"מ</t>
  </si>
  <si>
    <t>8230419</t>
  </si>
  <si>
    <t>מ.ק.מ.   712- בנק ישראל- מק"מ</t>
  </si>
  <si>
    <t>8220717</t>
  </si>
  <si>
    <t>23/11/21</t>
  </si>
  <si>
    <t>מ.ק.מ.  223- בנק ישראל- מק"מ</t>
  </si>
  <si>
    <t>8830226</t>
  </si>
  <si>
    <t>07/04/22</t>
  </si>
  <si>
    <t>מ.ק.מ. 313- בנק ישראל- מק"מ</t>
  </si>
  <si>
    <t>8230310</t>
  </si>
  <si>
    <t>25/04/22</t>
  </si>
  <si>
    <t>מ.ק.מ. 513- בנק ישראל- מק"מ</t>
  </si>
  <si>
    <t>8230518</t>
  </si>
  <si>
    <t>03/05/22</t>
  </si>
  <si>
    <t>מ.ק.מ. 812- בנק ישראל- מק"מ</t>
  </si>
  <si>
    <t>8220816</t>
  </si>
  <si>
    <t>29/12/21</t>
  </si>
  <si>
    <t>מ.ק.מ. 912- בנק ישראל- מק"מ</t>
  </si>
  <si>
    <t>8220915</t>
  </si>
  <si>
    <t>07/10/21</t>
  </si>
  <si>
    <t>סה"כ שחר</t>
  </si>
  <si>
    <t>ממשל שקלי 1024- האוצר - ממשלתית שקלית</t>
  </si>
  <si>
    <t>1175777</t>
  </si>
  <si>
    <t>16/05/22</t>
  </si>
  <si>
    <t>ממשל שקלית 0722- האוצר - ממשלתית שקלית</t>
  </si>
  <si>
    <t>1158104</t>
  </si>
  <si>
    <t>20/04/22</t>
  </si>
  <si>
    <t>ממשל שקלית 1122- האוצר - ממשלתית שקלית</t>
  </si>
  <si>
    <t>1141225</t>
  </si>
  <si>
    <t>01/05/22</t>
  </si>
  <si>
    <t>ממשל שקלית 1123- האוצר - ממשלתית שקלית</t>
  </si>
  <si>
    <t>1155068</t>
  </si>
  <si>
    <t>02/05/22</t>
  </si>
  <si>
    <t>ממשלתי 0323</t>
  </si>
  <si>
    <t>1126747</t>
  </si>
  <si>
    <t>ממשלתי 0324- האוצר - ממשלתית שקלית</t>
  </si>
  <si>
    <t>1130848</t>
  </si>
  <si>
    <t>ממשלתי שקלי 723</t>
  </si>
  <si>
    <t>1167105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</si>
  <si>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</si>
  <si>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</si>
  <si>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</si>
  <si>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</si>
  <si>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</si>
  <si>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</si>
  <si>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</si>
  <si>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</si>
  <si>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</si>
  <si>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</si>
  <si>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</si>
  <si>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</si>
  <si>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</si>
  <si>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</si>
  <si>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</si>
  <si>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</si>
  <si>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</si>
  <si>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</si>
  <si>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</si>
  <si>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</si>
  <si>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</si>
  <si>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</si>
  <si>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</si>
  <si>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10/02/20</t>
  </si>
  <si>
    <t>לאומי   אגח 179- לאומי</t>
  </si>
  <si>
    <t>6040372</t>
  </si>
  <si>
    <t>520018078</t>
  </si>
  <si>
    <t>30/05/22</t>
  </si>
  <si>
    <t>לאומי אג"ח 181- לאומי</t>
  </si>
  <si>
    <t>6040505</t>
  </si>
  <si>
    <t>Aaa.il</t>
  </si>
  <si>
    <t>13/04/22</t>
  </si>
  <si>
    <t>מז טפ הנ אגח 64- מזרחי טפחות הנפק</t>
  </si>
  <si>
    <t>2310555</t>
  </si>
  <si>
    <t>520032046</t>
  </si>
  <si>
    <t>11/04/22</t>
  </si>
  <si>
    <t>מז טפ הנפ אגח 57- מזרחי טפחות הנפק</t>
  </si>
  <si>
    <t>2310423</t>
  </si>
  <si>
    <t>09/09/21</t>
  </si>
  <si>
    <t>מז טפ הנפ אגח 58- מזרחי טפחות הנפק</t>
  </si>
  <si>
    <t>2310431</t>
  </si>
  <si>
    <t>05/04/22</t>
  </si>
  <si>
    <t>מז טפ הנפ אגח 59- מזרחי טפחות הנפק</t>
  </si>
  <si>
    <t>2310449</t>
  </si>
  <si>
    <t>מז טפ הנפק   45- מזרחי טפחות הנפק</t>
  </si>
  <si>
    <t>2310217</t>
  </si>
  <si>
    <t>מז טפ הנפק 51- מזרחי טפחות הנפק</t>
  </si>
  <si>
    <t>2310324</t>
  </si>
  <si>
    <t>16/12/21</t>
  </si>
  <si>
    <t>מזרחי טפחות  הנפקות אג"ח 44</t>
  </si>
  <si>
    <t>2310209</t>
  </si>
  <si>
    <t>מקורות אגח 10- מקורות</t>
  </si>
  <si>
    <t>1158468</t>
  </si>
  <si>
    <t>520010869</t>
  </si>
  <si>
    <t>שרותים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</si>
  <si>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</si>
  <si>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</si>
  <si>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</si>
  <si>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</si>
  <si>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</si>
  <si>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</si>
  <si>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</si>
  <si>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</si>
  <si>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</si>
  <si>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20/12/21</t>
  </si>
  <si>
    <t>פועלים הנפ אג32- פועלים הנפקות</t>
  </si>
  <si>
    <t>1940535</t>
  </si>
  <si>
    <t>דיסקונט מנפיקים 4- דיסקונט מנפיקים</t>
  </si>
  <si>
    <t>7480049</t>
  </si>
  <si>
    <t>520029935</t>
  </si>
  <si>
    <t>Aa1.il</t>
  </si>
  <si>
    <t>31/08/21</t>
  </si>
  <si>
    <t>וילאר אג"ח 6- וילאר</t>
  </si>
  <si>
    <t>4160115</t>
  </si>
  <si>
    <t>520038910</t>
  </si>
  <si>
    <t>נדלן מניב בישראל</t>
  </si>
  <si>
    <t>ilAA+</t>
  </si>
  <si>
    <t>14/01/18</t>
  </si>
  <si>
    <t>נתיבי הגז אג"ח ד- נתיבי הגז</t>
  </si>
  <si>
    <t>1147503</t>
  </si>
  <si>
    <t>513436394</t>
  </si>
  <si>
    <t>31/05/20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</si>
  <si>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</si>
  <si>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</si>
  <si>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</si>
  <si>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</si>
  <si>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</si>
  <si>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אמות אג2- אמות</t>
  </si>
  <si>
    <t>1126630</t>
  </si>
  <si>
    <t>520026683</t>
  </si>
  <si>
    <t>ilAA</t>
  </si>
  <si>
    <t>01/03/22</t>
  </si>
  <si>
    <t>ארפורט אג 9- איירפורט סיטי</t>
  </si>
  <si>
    <t>1160944</t>
  </si>
  <si>
    <t>511659401</t>
  </si>
  <si>
    <t>20/01/22</t>
  </si>
  <si>
    <t>ביג אגח ח- ביג</t>
  </si>
  <si>
    <t>1138924</t>
  </si>
  <si>
    <t>513623314</t>
  </si>
  <si>
    <t>Aa2.il</t>
  </si>
  <si>
    <t>15/05/22</t>
  </si>
  <si>
    <t>ביג אגח טז</t>
  </si>
  <si>
    <t>1168442</t>
  </si>
  <si>
    <t>12/04/22</t>
  </si>
  <si>
    <t>ביג אגח יז</t>
  </si>
  <si>
    <t>1168459</t>
  </si>
  <si>
    <t>12/10/21</t>
  </si>
  <si>
    <t>גב ים אג"ח 6- גב-ים</t>
  </si>
  <si>
    <t>7590128</t>
  </si>
  <si>
    <t>520001736</t>
  </si>
  <si>
    <t>מבני תעשיה אגח כג- מבנה נדל"ן</t>
  </si>
  <si>
    <t>2260545</t>
  </si>
  <si>
    <t>520024126</t>
  </si>
  <si>
    <t>17/05/22</t>
  </si>
  <si>
    <t>מליסרון  אגח יד</t>
  </si>
  <si>
    <t>3230232</t>
  </si>
  <si>
    <t>520037789</t>
  </si>
  <si>
    <t>13/06/22</t>
  </si>
  <si>
    <t>מליסרון  אגח יט</t>
  </si>
  <si>
    <t>3230398</t>
  </si>
  <si>
    <t>מליסרון  אגח16- מליסרון</t>
  </si>
  <si>
    <t>3230265</t>
  </si>
  <si>
    <t>30/01/20</t>
  </si>
  <si>
    <t>מליסרון אג10- מליסרון</t>
  </si>
  <si>
    <t>3230190</t>
  </si>
  <si>
    <t>27/04/22</t>
  </si>
  <si>
    <t>מנורה מבטחים גיוס הון אג"ח א'- מנורה מבטחים גיוס הון</t>
  </si>
  <si>
    <t>1103670</t>
  </si>
  <si>
    <t>513937714</t>
  </si>
  <si>
    <t>ביטוח</t>
  </si>
  <si>
    <t>16/11/17</t>
  </si>
  <si>
    <t>רבוע נדלן אגח ח- רבוע נדלן</t>
  </si>
  <si>
    <t>1157569</t>
  </si>
  <si>
    <t>513765859</t>
  </si>
  <si>
    <t>02/11/21</t>
  </si>
  <si>
    <t>ריט 1  אגח ז- ריט1</t>
  </si>
  <si>
    <t>1171271</t>
  </si>
  <si>
    <t>513821488</t>
  </si>
  <si>
    <t>21/04/21</t>
  </si>
  <si>
    <t>ריט אג"ח 4- ריט1</t>
  </si>
  <si>
    <t>1129899</t>
  </si>
  <si>
    <t>שלמה החזקות אג18- שלמה החזקות</t>
  </si>
  <si>
    <t>1410307</t>
  </si>
  <si>
    <t>520034372</t>
  </si>
  <si>
    <t>10/03/22</t>
  </si>
  <si>
    <t>בזק.ק6- בזק</t>
  </si>
  <si>
    <t>2300143</t>
  </si>
  <si>
    <t>520031931</t>
  </si>
  <si>
    <t>Aa3.il</t>
  </si>
  <si>
    <t>04/11/21</t>
  </si>
  <si>
    <t>יוניברסל אג1- יוניברסל מוטורס-UMI</t>
  </si>
  <si>
    <t>1141639</t>
  </si>
  <si>
    <t>511809071</t>
  </si>
  <si>
    <t>מסחר</t>
  </si>
  <si>
    <t>ilAA-</t>
  </si>
  <si>
    <t>05/07/20</t>
  </si>
  <si>
    <t>יוניברסל אגח ג- יוניברסל מוטורס-UMI</t>
  </si>
  <si>
    <t>1160670</t>
  </si>
  <si>
    <t>14/04/22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</si>
  <si>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</si>
  <si>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</si>
  <si>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</si>
  <si>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</si>
  <si>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</si>
  <si>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</si>
  <si>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</si>
  <si>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</si>
  <si>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</si>
  <si>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</si>
  <si>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15/06/22</t>
  </si>
  <si>
    <t>סלע נדל"ן אג"ח 2- סלע קפיטל נדל"ן</t>
  </si>
  <si>
    <t>1132927</t>
  </si>
  <si>
    <t>513992529</t>
  </si>
  <si>
    <t>22/05/22</t>
  </si>
  <si>
    <t>סלע נדלן  אגח ד- סלע קפיטל נדל"ן</t>
  </si>
  <si>
    <t>1167147</t>
  </si>
  <si>
    <t>רבוע נדלן אגח ז- רבוע נדלן</t>
  </si>
  <si>
    <t>1140615</t>
  </si>
  <si>
    <t>11/01/22</t>
  </si>
  <si>
    <t>אשטרום נכסים אג"ח 11</t>
  </si>
  <si>
    <t>2510238</t>
  </si>
  <si>
    <t>520036617</t>
  </si>
  <si>
    <t>ilA+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</si>
  <si>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</si>
  <si>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</si>
  <si>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</si>
  <si>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</si>
  <si>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</si>
  <si>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</si>
  <si>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</si>
  <si>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16/06/22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</si>
  <si>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</si>
  <si>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</si>
  <si>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</si>
  <si>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</si>
  <si>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</si>
  <si>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</si>
  <si>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29/03/22</t>
  </si>
  <si>
    <t>גלוב אג"ח 12- ג'י סיטי</t>
  </si>
  <si>
    <t>1260603</t>
  </si>
  <si>
    <t>14/06/22</t>
  </si>
  <si>
    <t>ג'נרישן קפ אגח ב- ג'נריישן קפיטל</t>
  </si>
  <si>
    <t>1177526</t>
  </si>
  <si>
    <t>515846558</t>
  </si>
  <si>
    <t>אנרגיה</t>
  </si>
  <si>
    <t>20/06/21</t>
  </si>
  <si>
    <t>מגה אור  אגח  י- מגה אור</t>
  </si>
  <si>
    <t>1178367</t>
  </si>
  <si>
    <t>12/07/21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</si>
  <si>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</si>
  <si>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</si>
  <si>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</si>
  <si>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</si>
  <si>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</si>
  <si>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</si>
  <si>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</si>
  <si>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</si>
  <si>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</si>
  <si>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07/06/22</t>
  </si>
  <si>
    <t>מימון ישיר אגחג</t>
  </si>
  <si>
    <t>1171214</t>
  </si>
  <si>
    <t>26/04/21</t>
  </si>
  <si>
    <t>רבוע נדלן אג9- רבוע נדלן</t>
  </si>
  <si>
    <t>1174556</t>
  </si>
  <si>
    <t>אדגר      אגח י- אדגר השקעות</t>
  </si>
  <si>
    <t>1820208</t>
  </si>
  <si>
    <t>520035171</t>
  </si>
  <si>
    <t>A2.il</t>
  </si>
  <si>
    <t>25/05/22</t>
  </si>
  <si>
    <t>אלדן תחבו אגח ז- אלדן תחבורה</t>
  </si>
  <si>
    <t>510454333</t>
  </si>
  <si>
    <t>ilA</t>
  </si>
  <si>
    <t>27/06/22</t>
  </si>
  <si>
    <t>אלון רבוע אגח ז- אלון רבוע כחול</t>
  </si>
  <si>
    <t>1183979</t>
  </si>
  <si>
    <t>520042847</t>
  </si>
  <si>
    <t>השקעה ואחזקות</t>
  </si>
  <si>
    <t>10/04/22</t>
  </si>
  <si>
    <t>אפי נכסים אגח יג- אפי נכסים</t>
  </si>
  <si>
    <t>1178292</t>
  </si>
  <si>
    <t>510560188</t>
  </si>
  <si>
    <t>18/11/21</t>
  </si>
  <si>
    <t>אשטרום נכסים אגח 8- אשטרום נכסים</t>
  </si>
  <si>
    <t>2510162</t>
  </si>
  <si>
    <t>24/01/22</t>
  </si>
  <si>
    <t>מנרב    אגח  ד- מנרב אחזקות</t>
  </si>
  <si>
    <t>1550169</t>
  </si>
  <si>
    <t>520034505</t>
  </si>
  <si>
    <t>בנייה</t>
  </si>
  <si>
    <t>27/02/22</t>
  </si>
  <si>
    <t>שיכון ובינוי אג 9- שיכון ובינוי</t>
  </si>
  <si>
    <t>1167386</t>
  </si>
  <si>
    <t>520036104</t>
  </si>
  <si>
    <t>בראק אן.וי אג"ח 2- בראק אן וי</t>
  </si>
  <si>
    <t>34250659</t>
  </si>
  <si>
    <t>A3.il</t>
  </si>
  <si>
    <t>ilA-</t>
  </si>
  <si>
    <t>מגוריט    אגח ד- מגוריט</t>
  </si>
  <si>
    <t>1185834</t>
  </si>
  <si>
    <t>515434074</t>
  </si>
  <si>
    <t>מגוריט אגח ב- מגוריט</t>
  </si>
  <si>
    <t>27/01/22</t>
  </si>
  <si>
    <t>מגוריט אגח ג- מגוריט</t>
  </si>
  <si>
    <t>1175975</t>
  </si>
  <si>
    <t>21/12/21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</si>
  <si>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</si>
  <si>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</si>
  <si>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</si>
  <si>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</si>
  <si>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</si>
  <si>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</si>
  <si>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</si>
  <si>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</si>
  <si>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</si>
  <si>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</si>
  <si>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</si>
  <si>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</si>
  <si>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</si>
  <si>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</si>
  <si>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</si>
  <si>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</si>
  <si>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</si>
  <si>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</si>
  <si>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</si>
  <si>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</si>
  <si>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</si>
  <si>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</si>
  <si>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</si>
  <si>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</si>
  <si>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</si>
  <si>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29/09/21</t>
  </si>
  <si>
    <t>מניבים ריט אג"ח 1- מניבים ריט</t>
  </si>
  <si>
    <t>1140581</t>
  </si>
  <si>
    <t>515327120</t>
  </si>
  <si>
    <t>14/02/22</t>
  </si>
  <si>
    <t>מניבים ריט אגח ג- מניבים ריט</t>
  </si>
  <si>
    <t>1177658</t>
  </si>
  <si>
    <t>22/06/21</t>
  </si>
  <si>
    <t>משק אנרג  אגח א</t>
  </si>
  <si>
    <t>1169531</t>
  </si>
  <si>
    <t>516167343</t>
  </si>
  <si>
    <t>03/02/22</t>
  </si>
  <si>
    <t>נופר אנרג אגח א- נופר אנרג'י</t>
  </si>
  <si>
    <t>1179340</t>
  </si>
  <si>
    <t>514599943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</si>
  <si>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</si>
  <si>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</si>
  <si>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</si>
  <si>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</si>
  <si>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</si>
  <si>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</si>
  <si>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פריים אנרג'י אגח ב- פריים אנרג'י</t>
  </si>
  <si>
    <t>1184662</t>
  </si>
  <si>
    <t>514902147</t>
  </si>
  <si>
    <t>דיסקונט מנפיקים אג"ח יג</t>
  </si>
  <si>
    <t>7480155</t>
  </si>
  <si>
    <t>הראל פיקד אגח א- הראל פיקדון סחיר</t>
  </si>
  <si>
    <t>1159623</t>
  </si>
  <si>
    <t>515989440</t>
  </si>
  <si>
    <t>15/06/20</t>
  </si>
  <si>
    <t>לאומי   אגח 178- לאומי</t>
  </si>
  <si>
    <t>6040323</t>
  </si>
  <si>
    <t>21/03/22</t>
  </si>
  <si>
    <t>לאומי אג"ח 180- לאומי</t>
  </si>
  <si>
    <t>6040422</t>
  </si>
  <si>
    <t>חשמל     אגח 26- חשמל</t>
  </si>
  <si>
    <t>6000202</t>
  </si>
  <si>
    <t>520000472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</si>
  <si>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</si>
  <si>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</si>
  <si>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</si>
  <si>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</si>
  <si>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</si>
  <si>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</si>
  <si>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</si>
  <si>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</si>
  <si>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</si>
  <si>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</si>
  <si>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</si>
  <si>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</si>
  <si>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</si>
  <si>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</si>
  <si>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ביג אג6- ביג</t>
  </si>
  <si>
    <t>1132521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</si>
  <si>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</si>
  <si>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</si>
  <si>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</si>
  <si>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</si>
  <si>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</si>
  <si>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</si>
  <si>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</si>
  <si>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</si>
  <si>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</si>
  <si>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</si>
  <si>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</si>
  <si>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</si>
  <si>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</si>
  <si>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</si>
  <si>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22/03/22</t>
  </si>
  <si>
    <t>נפטא אגח ח- נפטא</t>
  </si>
  <si>
    <t>6430169</t>
  </si>
  <si>
    <t>520020942</t>
  </si>
  <si>
    <t>חיפושי נפט וגז</t>
  </si>
  <si>
    <t>אלקטרה צר אגח א- אלקטרה צריכה</t>
  </si>
  <si>
    <t>5010335</t>
  </si>
  <si>
    <t>520039967</t>
  </si>
  <si>
    <t>רשתות שיווק</t>
  </si>
  <si>
    <t>07/02/22</t>
  </si>
  <si>
    <t>ביג אגח יט- ביג</t>
  </si>
  <si>
    <t>1181007</t>
  </si>
  <si>
    <t>דה זראסאי אגח ג- דה זראסאי גרופ</t>
  </si>
  <si>
    <t>1137975</t>
  </si>
  <si>
    <t>19/06/22</t>
  </si>
  <si>
    <t>יוניברסל  אגח ד- יוניברסל מוטורס-UMI</t>
  </si>
  <si>
    <t>יוניברסל אגח ב- יוניברסל מוטורס-UMI</t>
  </si>
  <si>
    <t>1141647</t>
  </si>
  <si>
    <t>מגדל הון אג"ח 3- מגדל ביטוח הון</t>
  </si>
  <si>
    <t>1135862</t>
  </si>
  <si>
    <t>513230029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</si>
  <si>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</si>
  <si>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</si>
  <si>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</si>
  <si>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</si>
  <si>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</si>
  <si>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</si>
  <si>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12/04/21</t>
  </si>
  <si>
    <t>קרסו  אגח ד- קרסו מוטורס</t>
  </si>
  <si>
    <t>1173566</t>
  </si>
  <si>
    <t>514065283</t>
  </si>
  <si>
    <t>קרסו אגח א- קרסו מוטורס</t>
  </si>
  <si>
    <t>1136464</t>
  </si>
  <si>
    <t>28/06/20</t>
  </si>
  <si>
    <t>קרסו אגח ב- קרסו מוטורס</t>
  </si>
  <si>
    <t>1139591</t>
  </si>
  <si>
    <t>אמ.ג'יג'י אגח ב- אמ.ג'י.ג'י</t>
  </si>
  <si>
    <t>1160811</t>
  </si>
  <si>
    <t>1761</t>
  </si>
  <si>
    <t>26/05/22</t>
  </si>
  <si>
    <t>דמרי אג"ח 6- דמרי</t>
  </si>
  <si>
    <t>1136936</t>
  </si>
  <si>
    <t>511399388</t>
  </si>
  <si>
    <t>25/10/21</t>
  </si>
  <si>
    <t>טמפו משקאות אג2</t>
  </si>
  <si>
    <t>1133511</t>
  </si>
  <si>
    <t>513682625</t>
  </si>
  <si>
    <t>08/02/22</t>
  </si>
  <si>
    <t>ירושלים הנ נע"מ 2- ירושלים הנפקות</t>
  </si>
  <si>
    <t>1185560</t>
  </si>
  <si>
    <t>03/04/22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</si>
  <si>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</si>
  <si>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</si>
  <si>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</si>
  <si>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</si>
  <si>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</si>
  <si>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</si>
  <si>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08/03/22</t>
  </si>
  <si>
    <t>סופרגז אגח א- סופרגז אנרגיה</t>
  </si>
  <si>
    <t>1167360</t>
  </si>
  <si>
    <t>516077989</t>
  </si>
  <si>
    <t>08/04/21</t>
  </si>
  <si>
    <t>ספנסר אגח ג- ספנסר אקוויטי</t>
  </si>
  <si>
    <t>1147495</t>
  </si>
  <si>
    <t>1838863</t>
  </si>
  <si>
    <t>09/05/22</t>
  </si>
  <si>
    <t>פז נפט אג5- פז חברת הנפט</t>
  </si>
  <si>
    <t>1139534</t>
  </si>
  <si>
    <t>510216054</t>
  </si>
  <si>
    <t>24/05/22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</si>
  <si>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</si>
  <si>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</si>
  <si>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</si>
  <si>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</si>
  <si>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</si>
  <si>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</si>
  <si>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</si>
  <si>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אי.די.אי הנפקות הת ד- איידיאיי הנפקות</t>
  </si>
  <si>
    <t>1133099</t>
  </si>
  <si>
    <t>514486042</t>
  </si>
  <si>
    <t>אלדן תחבורה אג3- אלדן תחבורה</t>
  </si>
  <si>
    <t>1140813</t>
  </si>
  <si>
    <t>אלון רבוע אגח ו- אלון רבוע כחול</t>
  </si>
  <si>
    <t>1169127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</si>
  <si>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</si>
  <si>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</si>
  <si>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</si>
  <si>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</si>
  <si>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</si>
  <si>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</si>
  <si>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06/03/22</t>
  </si>
  <si>
    <t>אנלייט אנרגיה  אגח ה'- אנלייט אנרגיה</t>
  </si>
  <si>
    <t>7200116</t>
  </si>
  <si>
    <t>12/05/22</t>
  </si>
  <si>
    <t>אפי נכסים אגח יב- אפי נכסים</t>
  </si>
  <si>
    <t>1173764</t>
  </si>
  <si>
    <t>אפריקה נכסים אג"ח ט- אפי נכסים</t>
  </si>
  <si>
    <t>1156470</t>
  </si>
  <si>
    <t>גולד בונד אג3</t>
  </si>
  <si>
    <t>1490051</t>
  </si>
  <si>
    <t>520034349</t>
  </si>
  <si>
    <t>20/02/22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</si>
  <si>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</si>
  <si>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</si>
  <si>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</si>
  <si>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</si>
  <si>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</si>
  <si>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</si>
  <si>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</si>
  <si>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</si>
  <si>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</si>
  <si>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2080257</t>
  </si>
  <si>
    <t>520036070</t>
  </si>
  <si>
    <t>28/10/21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</si>
  <si>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</si>
  <si>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</si>
  <si>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</si>
  <si>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</si>
  <si>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</si>
  <si>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</si>
  <si>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</si>
  <si>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17/01/22</t>
  </si>
  <si>
    <t>פתאל אירו אגח ד- פתאל נכסים (אירופה)</t>
  </si>
  <si>
    <t>1168038</t>
  </si>
  <si>
    <t>11/08/20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</si>
  <si>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</si>
  <si>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</si>
  <si>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</si>
  <si>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</si>
  <si>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</si>
  <si>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</si>
  <si>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</si>
  <si>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</si>
  <si>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</si>
  <si>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</si>
  <si>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</si>
  <si>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</si>
  <si>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</si>
  <si>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</si>
  <si>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</si>
  <si>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</si>
  <si>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</si>
  <si>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</si>
  <si>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</si>
  <si>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</si>
  <si>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</si>
  <si>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</si>
  <si>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</si>
  <si>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</si>
  <si>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23/01/22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</si>
  <si>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</si>
  <si>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</si>
  <si>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</si>
  <si>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</si>
  <si>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</si>
  <si>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לאומי מסחרי 1- לאומי</t>
  </si>
  <si>
    <t>6040612</t>
  </si>
  <si>
    <t>27/03/22</t>
  </si>
  <si>
    <t>מלרן  אגח ד- מלרן פרוייקטים</t>
  </si>
  <si>
    <t>1186865</t>
  </si>
  <si>
    <t>514097591</t>
  </si>
  <si>
    <t>06/06/22</t>
  </si>
  <si>
    <t>מלרן אגח ג- מלרן פרוייקטים</t>
  </si>
  <si>
    <t>1180058</t>
  </si>
  <si>
    <t>30/12/21</t>
  </si>
  <si>
    <t>מניף אגח א- מניף שירותים 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</si>
  <si>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</si>
  <si>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</si>
  <si>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</si>
  <si>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</si>
  <si>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</si>
  <si>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</si>
  <si>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</si>
  <si>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</si>
  <si>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</si>
  <si>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</si>
  <si>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</si>
  <si>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</si>
  <si>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</si>
  <si>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</si>
  <si>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02/02/22</t>
  </si>
  <si>
    <t>שיכון בינוי נעמ 2- שיכון ובינוי</t>
  </si>
  <si>
    <t>1183052</t>
  </si>
  <si>
    <t>אלומיי אג"ח ג</t>
  </si>
  <si>
    <t>1159375</t>
  </si>
  <si>
    <t>520039868</t>
  </si>
  <si>
    <t>חג'ג' אגח 7- חג'ג' נדלן</t>
  </si>
  <si>
    <t>8230195</t>
  </si>
  <si>
    <t>צמח המרמן אג5-דל סחירות  מרווח הוגן- צמח המרמן</t>
  </si>
  <si>
    <t>1151125</t>
  </si>
  <si>
    <t>512531203</t>
  </si>
  <si>
    <t>אורון  אגח ב- אורון קבוצה</t>
  </si>
  <si>
    <t>1160571</t>
  </si>
  <si>
    <t>513432765</t>
  </si>
  <si>
    <t>דיסק השק  אגח י- דיסקונט השקעות</t>
  </si>
  <si>
    <t>6390348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</si>
  <si>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</si>
  <si>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</si>
  <si>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</si>
  <si>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</si>
  <si>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</si>
  <si>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</si>
  <si>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בי קומיוניק אג"ח 3</t>
  </si>
  <si>
    <t>1139203</t>
  </si>
  <si>
    <t>512832742</t>
  </si>
  <si>
    <t>Caa2.il</t>
  </si>
  <si>
    <t>אול-יר    אגח ה- אול יר</t>
  </si>
  <si>
    <t>1143304</t>
  </si>
  <si>
    <t>184580</t>
  </si>
  <si>
    <t>Caa3.il</t>
  </si>
  <si>
    <t>04/12/19</t>
  </si>
  <si>
    <t>אול-יר אגח ג- אול יר</t>
  </si>
  <si>
    <t>1140136</t>
  </si>
  <si>
    <t>25/09/19</t>
  </si>
  <si>
    <t>אם.אר.פי אג"ח ג</t>
  </si>
  <si>
    <t>1139278</t>
  </si>
  <si>
    <t>520044421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</si>
  <si>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</si>
  <si>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</si>
  <si>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</si>
  <si>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</si>
  <si>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1178151</t>
  </si>
  <si>
    <t>13/12/21</t>
  </si>
  <si>
    <t>ברוקלנד אגח ב- ברוקלנד</t>
  </si>
  <si>
    <t>1136993</t>
  </si>
  <si>
    <t>1814237</t>
  </si>
  <si>
    <t>12/06/18</t>
  </si>
  <si>
    <t>גבאי מניבים אג 10- גבאי מניבים</t>
  </si>
  <si>
    <t>520032178</t>
  </si>
  <si>
    <t>וויי בוקס אגח ד- וויי 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</si>
  <si>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</si>
  <si>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</si>
  <si>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</si>
  <si>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</si>
  <si>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</si>
  <si>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</si>
  <si>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</si>
  <si>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</si>
  <si>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</si>
  <si>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</si>
  <si>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</si>
  <si>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</si>
  <si>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</si>
  <si>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</si>
  <si>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</si>
  <si>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</si>
  <si>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520039074</t>
  </si>
  <si>
    <t>07/12/21</t>
  </si>
  <si>
    <t>נתנאל גרופ אג יב- נתנאל גרופ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</si>
  <si>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</si>
  <si>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</si>
  <si>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</si>
  <si>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</si>
  <si>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</si>
  <si>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</si>
  <si>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20/07/20</t>
  </si>
  <si>
    <t>רוטשטיין  אגח י- רוטשטיין</t>
  </si>
  <si>
    <t>5390273</t>
  </si>
  <si>
    <t>520039959</t>
  </si>
  <si>
    <t>אלה פקדון אג1- אלה פקדונות</t>
  </si>
  <si>
    <t>1141662</t>
  </si>
  <si>
    <t>27/10/21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</si>
  <si>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</si>
  <si>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</si>
  <si>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</si>
  <si>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</si>
  <si>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</si>
  <si>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</si>
  <si>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</si>
  <si>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</si>
  <si>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</si>
  <si>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</si>
  <si>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</si>
  <si>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</si>
  <si>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08/07/20</t>
  </si>
  <si>
    <t>סאפיינס   אגח ב- סאפיינס</t>
  </si>
  <si>
    <t>1141936</t>
  </si>
  <si>
    <t>1146</t>
  </si>
  <si>
    <t>שמוס  אג"ח א- שמוס</t>
  </si>
  <si>
    <t>1155951</t>
  </si>
  <si>
    <t>633896</t>
  </si>
  <si>
    <t>בזן אג"ח 6- בזן (בתי זיקוק)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</si>
  <si>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</si>
  <si>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</si>
  <si>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</si>
  <si>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</si>
  <si>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</si>
  <si>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</si>
  <si>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</si>
  <si>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</si>
  <si>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</si>
  <si>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</si>
  <si>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</si>
  <si>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</si>
  <si>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</si>
  <si>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LVIATH  6.125 30/06/25- LEVIATHAN BOND LTD</t>
  </si>
  <si>
    <t>IL0011677742</t>
  </si>
  <si>
    <t>בלומברג</t>
  </si>
  <si>
    <t>5338</t>
  </si>
  <si>
    <t>Energy</t>
  </si>
  <si>
    <t>BB-</t>
  </si>
  <si>
    <t>S&amp;P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</si>
  <si>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</si>
  <si>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</si>
  <si>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</si>
  <si>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</si>
  <si>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</si>
  <si>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</si>
  <si>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</si>
  <si>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</si>
  <si>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</si>
  <si>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</si>
  <si>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</si>
  <si>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</si>
  <si>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</si>
  <si>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EBAY 2.7 11/03/30- EBAY INC</t>
  </si>
  <si>
    <t>US278642AW32</t>
  </si>
  <si>
    <t>5335</t>
  </si>
  <si>
    <t>Commercial &amp; Pro Services</t>
  </si>
  <si>
    <t>BBB+</t>
  </si>
  <si>
    <t>11/05/22</t>
  </si>
  <si>
    <t>MCD 3.6 01/07/2030- MCDONALDS</t>
  </si>
  <si>
    <t>US58013MFQ24</t>
  </si>
  <si>
    <t>5333</t>
  </si>
  <si>
    <t>Food Beverage &amp; Tobacco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</si>
  <si>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</si>
  <si>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</si>
  <si>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</si>
  <si>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</si>
  <si>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</si>
  <si>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</si>
  <si>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</si>
  <si>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</si>
  <si>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</si>
  <si>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</si>
  <si>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</si>
  <si>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</si>
  <si>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</si>
  <si>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</si>
  <si>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</si>
  <si>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</si>
  <si>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Baa2</t>
  </si>
  <si>
    <t>Moodys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</si>
  <si>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</si>
  <si>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</si>
  <si>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</si>
  <si>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</si>
  <si>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</si>
  <si>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</si>
  <si>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</si>
  <si>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</si>
  <si>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</si>
  <si>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</si>
  <si>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</si>
  <si>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</si>
  <si>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USU4322CAC74</t>
  </si>
  <si>
    <t>5334</t>
  </si>
  <si>
    <t>Fitch</t>
  </si>
  <si>
    <t>29/04/22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</si>
  <si>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</si>
  <si>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</si>
  <si>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</si>
  <si>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</si>
  <si>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</si>
  <si>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</si>
  <si>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</si>
  <si>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</si>
  <si>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</si>
  <si>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</si>
  <si>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</si>
  <si>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ENOIGA 4.5 30/03/28</t>
  </si>
  <si>
    <t>IL0011736571</t>
  </si>
  <si>
    <t>560033185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</si>
  <si>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</si>
  <si>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</si>
  <si>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</si>
  <si>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</si>
  <si>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</si>
  <si>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</si>
  <si>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</si>
  <si>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</si>
  <si>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</si>
  <si>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</si>
  <si>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</si>
  <si>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</si>
  <si>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</si>
  <si>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</si>
  <si>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</si>
  <si>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</si>
  <si>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</si>
  <si>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</si>
  <si>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</si>
  <si>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</si>
  <si>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</si>
  <si>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</si>
  <si>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</si>
  <si>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</si>
  <si>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</si>
  <si>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</si>
  <si>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</si>
  <si>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</si>
  <si>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 זכויות 2- שיכון ובינוי</t>
  </si>
  <si>
    <t>1187095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</si>
  <si>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</si>
  <si>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</si>
  <si>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</si>
  <si>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</si>
  <si>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</si>
  <si>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</si>
  <si>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</si>
  <si>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</si>
  <si>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</si>
  <si>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</si>
  <si>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</si>
  <si>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</si>
  <si>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</si>
  <si>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</si>
  <si>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</si>
  <si>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</si>
  <si>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</si>
  <si>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</si>
  <si>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</si>
  <si>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</si>
  <si>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1635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</si>
  <si>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</si>
  <si>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</si>
  <si>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</si>
  <si>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</si>
  <si>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</si>
  <si>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</si>
  <si>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</si>
  <si>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</si>
  <si>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</si>
  <si>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</si>
  <si>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</si>
  <si>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</si>
  <si>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</si>
  <si>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</si>
  <si>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</si>
  <si>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</si>
  <si>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</si>
  <si>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</si>
  <si>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</si>
  <si>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510960719</t>
  </si>
  <si>
    <t>טבע- טבע</t>
  </si>
  <si>
    <t>629014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</si>
  <si>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</si>
  <si>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</si>
  <si>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</si>
  <si>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</si>
  <si>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</si>
  <si>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</si>
  <si>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</si>
  <si>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</si>
  <si>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נייס- נייס</t>
  </si>
  <si>
    <t>273011</t>
  </si>
  <si>
    <t>520036872</t>
  </si>
  <si>
    <t>בזק- בזק</t>
  </si>
  <si>
    <t>230011</t>
  </si>
  <si>
    <t>סה"כ תל אביב 90</t>
  </si>
  <si>
    <t>פז נפט- פז חברת הנפט</t>
  </si>
  <si>
    <t>1100007</t>
  </si>
  <si>
    <t>אנלייט אנרגיה- אנלייט אנרגיה</t>
  </si>
  <si>
    <t>720011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</si>
  <si>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</si>
  <si>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</si>
  <si>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</si>
  <si>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</si>
  <si>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</si>
  <si>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</si>
  <si>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</si>
  <si>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</si>
  <si>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</si>
  <si>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</si>
  <si>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</si>
  <si>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</si>
  <si>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</si>
  <si>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</si>
  <si>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</si>
  <si>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</si>
  <si>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</si>
  <si>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</si>
  <si>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</si>
  <si>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</si>
  <si>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</si>
  <si>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</si>
  <si>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</si>
  <si>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</si>
  <si>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</si>
  <si>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</si>
  <si>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</si>
  <si>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</si>
  <si>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</si>
  <si>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</si>
  <si>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</si>
  <si>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</si>
  <si>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</si>
  <si>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</si>
  <si>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</si>
  <si>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</si>
  <si>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</si>
  <si>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</si>
  <si>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</si>
  <si>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</si>
  <si>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</si>
  <si>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</si>
  <si>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</si>
  <si>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</si>
  <si>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</si>
  <si>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</si>
  <si>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</si>
  <si>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</si>
  <si>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</si>
  <si>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</si>
  <si>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</si>
  <si>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</si>
  <si>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</si>
  <si>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</si>
  <si>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</si>
  <si>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</si>
  <si>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</si>
  <si>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</si>
  <si>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</si>
  <si>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</si>
  <si>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</si>
  <si>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</si>
  <si>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</si>
  <si>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</si>
  <si>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</si>
  <si>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</si>
  <si>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</si>
  <si>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</si>
  <si>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</si>
  <si>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</si>
  <si>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</si>
  <si>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</si>
  <si>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</si>
  <si>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</si>
  <si>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</si>
  <si>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</si>
  <si>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</si>
  <si>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</si>
  <si>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</si>
  <si>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</si>
  <si>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</si>
  <si>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</si>
  <si>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</si>
  <si>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</si>
  <si>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</si>
  <si>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</si>
  <si>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</si>
  <si>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</si>
  <si>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</si>
  <si>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</si>
  <si>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</si>
  <si>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</si>
  <si>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</si>
  <si>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</si>
  <si>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</si>
  <si>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</si>
  <si>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</si>
  <si>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</si>
  <si>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</si>
  <si>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</si>
  <si>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</si>
  <si>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</si>
  <si>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פיננסים- אלטשולר שחם פיננסים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</si>
  <si>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</si>
  <si>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</si>
  <si>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</si>
  <si>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</si>
  <si>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</si>
  <si>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</si>
  <si>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</si>
  <si>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</si>
  <si>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</si>
  <si>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</si>
  <si>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</si>
  <si>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</si>
  <si>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</si>
  <si>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</si>
  <si>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</si>
  <si>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</si>
  <si>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</si>
  <si>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</si>
  <si>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</si>
  <si>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</si>
  <si>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</si>
  <si>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</si>
  <si>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</si>
  <si>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</si>
  <si>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</si>
  <si>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</si>
  <si>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</si>
  <si>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</si>
  <si>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אלומיי- אלומיי קפיטל</t>
  </si>
  <si>
    <t>1082635</t>
  </si>
  <si>
    <t>אקונרג'י- אקונרג'י אנרגיה מתחדשת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</si>
  <si>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</si>
  <si>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</si>
  <si>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</si>
  <si>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</si>
  <si>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</si>
  <si>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</si>
  <si>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</si>
  <si>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</si>
  <si>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</si>
  <si>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</si>
  <si>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</si>
  <si>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אימאג'סט אינטרנשיונל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</si>
  <si>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</si>
  <si>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</si>
  <si>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</si>
  <si>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</si>
  <si>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</si>
  <si>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</si>
  <si>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</si>
  <si>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</si>
  <si>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</si>
  <si>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</si>
  <si>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</si>
  <si>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</si>
  <si>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</si>
  <si>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</si>
  <si>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</si>
  <si>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</si>
  <si>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</si>
  <si>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</si>
  <si>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</si>
  <si>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</si>
  <si>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</si>
  <si>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</si>
  <si>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</si>
  <si>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</si>
  <si>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</si>
  <si>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</si>
  <si>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</si>
  <si>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</si>
  <si>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</si>
  <si>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</si>
  <si>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</si>
  <si>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</si>
  <si>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</si>
  <si>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</si>
  <si>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</si>
  <si>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</si>
  <si>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</si>
  <si>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</si>
  <si>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</si>
  <si>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</si>
  <si>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</si>
  <si>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</si>
  <si>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</si>
  <si>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</si>
  <si>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</si>
  <si>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</si>
  <si>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</si>
  <si>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</si>
  <si>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</si>
  <si>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</si>
  <si>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</si>
  <si>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</si>
  <si>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</si>
  <si>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</si>
  <si>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איסתא- איסתא</t>
  </si>
  <si>
    <t>520042763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</si>
  <si>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</si>
  <si>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</si>
  <si>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</si>
  <si>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</si>
  <si>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</si>
  <si>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</si>
  <si>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</si>
  <si>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</si>
  <si>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</si>
  <si>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</si>
  <si>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</si>
  <si>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</si>
  <si>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</si>
  <si>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</si>
  <si>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</si>
  <si>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</si>
  <si>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</si>
  <si>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</si>
  <si>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</si>
  <si>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</si>
  <si>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</si>
  <si>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</si>
  <si>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</si>
  <si>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</si>
  <si>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</si>
  <si>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</si>
  <si>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</si>
  <si>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</si>
  <si>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</si>
  <si>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</si>
  <si>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</si>
  <si>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</si>
  <si>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</si>
  <si>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</si>
  <si>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</si>
  <si>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</si>
  <si>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</si>
  <si>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</si>
  <si>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</si>
  <si>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</si>
  <si>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</si>
  <si>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</si>
  <si>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הייקון מערכות- הייקון מערכות</t>
  </si>
  <si>
    <t>514347160</t>
  </si>
  <si>
    <t>ויקטורי- ויקטורי</t>
  </si>
  <si>
    <t>1123777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</si>
  <si>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</si>
  <si>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</si>
  <si>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</si>
  <si>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</si>
  <si>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</si>
  <si>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</si>
  <si>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</si>
  <si>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</si>
  <si>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</si>
  <si>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</si>
  <si>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</si>
  <si>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</si>
  <si>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</si>
  <si>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</si>
  <si>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</si>
  <si>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</si>
  <si>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</si>
  <si>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</si>
  <si>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</si>
  <si>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CESAR STONE SDO</t>
  </si>
  <si>
    <t>IL0011259137</t>
  </si>
  <si>
    <t>2264</t>
  </si>
  <si>
    <t>INDUSTRIAL</t>
  </si>
  <si>
    <t>KORNIT DIGITAL-KRNT</t>
  </si>
  <si>
    <t>IL0011216723</t>
  </si>
  <si>
    <t>NYSE</t>
  </si>
  <si>
    <t>1564</t>
  </si>
  <si>
    <t>WIX -  WIX.COM- WIX.COM</t>
  </si>
  <si>
    <t>IL0011301780</t>
  </si>
  <si>
    <t>2275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</si>
  <si>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</si>
  <si>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</si>
  <si>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</si>
  <si>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</si>
  <si>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</si>
  <si>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</si>
  <si>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</si>
  <si>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</si>
  <si>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</si>
  <si>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</si>
  <si>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</si>
  <si>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</si>
  <si>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</si>
  <si>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</si>
  <si>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</si>
  <si>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</si>
  <si>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</si>
  <si>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</si>
  <si>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</si>
  <si>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</si>
  <si>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</si>
  <si>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5247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</si>
  <si>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</si>
  <si>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</si>
  <si>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</si>
  <si>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</si>
  <si>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</si>
  <si>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</si>
  <si>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</si>
  <si>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</si>
  <si>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</si>
  <si>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</si>
  <si>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</si>
  <si>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</si>
  <si>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</si>
  <si>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</si>
  <si>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</si>
  <si>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</si>
  <si>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</si>
  <si>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</si>
  <si>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</si>
  <si>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</si>
  <si>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</si>
  <si>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</si>
  <si>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</si>
  <si>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</si>
  <si>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</si>
  <si>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</si>
  <si>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קרנות נאמנות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</si>
  <si>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</si>
  <si>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</si>
  <si>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</si>
  <si>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</si>
  <si>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</si>
  <si>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</si>
  <si>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</si>
  <si>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</si>
  <si>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</si>
  <si>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</si>
  <si>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</si>
  <si>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</si>
  <si>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</si>
  <si>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</si>
  <si>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</si>
  <si>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</si>
  <si>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</si>
  <si>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</si>
  <si>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</si>
  <si>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</si>
  <si>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</si>
  <si>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</si>
  <si>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</si>
  <si>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</si>
  <si>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</si>
  <si>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</si>
  <si>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</si>
  <si>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</si>
  <si>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</si>
  <si>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</si>
  <si>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</si>
  <si>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</si>
  <si>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</si>
  <si>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</si>
  <si>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</si>
  <si>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</si>
  <si>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</si>
  <si>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</si>
  <si>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</si>
  <si>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</si>
  <si>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</si>
  <si>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-GXU2 - 16/09/2022</t>
  </si>
  <si>
    <t>DE000C6JGF51</t>
  </si>
  <si>
    <t>DJIA IN - DMU2 - 16/09/2022</t>
  </si>
  <si>
    <t>BBG012FFK225</t>
  </si>
  <si>
    <t>E- Mini RUSS 2000 - RTYU2 - 16/09/2022</t>
  </si>
  <si>
    <t>BBG011CK2ZM4</t>
  </si>
  <si>
    <t>EURO STOXX 50 - VGU2 - 16/09/2022</t>
  </si>
  <si>
    <t>DE000C5SKSC4</t>
  </si>
  <si>
    <t>FTSE 100 - Z U2 - 16/09/2022</t>
  </si>
  <si>
    <t>GB00JLVR7414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</si>
  <si>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</si>
  <si>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</si>
  <si>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</si>
  <si>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</si>
  <si>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</si>
  <si>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</si>
  <si>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</si>
  <si>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</si>
  <si>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</si>
  <si>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</si>
  <si>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HIN2 - 28/07/2022</t>
  </si>
  <si>
    <t>BBG017VYB500</t>
  </si>
  <si>
    <t>NASDAQ 100 MINI - NQU2 - 16/09/2022</t>
  </si>
  <si>
    <t>BBG011CK2XT2</t>
  </si>
  <si>
    <t>S&amp;P500 EMINI  ESU2 16/09/22</t>
  </si>
  <si>
    <t>BBG011BQCM31</t>
  </si>
  <si>
    <t>SPI 200 - XPU2 -15/09/2022</t>
  </si>
  <si>
    <t>BBG00ZNWRPB9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</si>
  <si>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</si>
  <si>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</si>
  <si>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</si>
  <si>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</si>
  <si>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</si>
  <si>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</si>
  <si>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</si>
  <si>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</si>
  <si>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</si>
  <si>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</si>
  <si>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</si>
  <si>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</si>
  <si>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</si>
  <si>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</si>
  <si>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</si>
  <si>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</si>
  <si>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</si>
  <si>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</si>
  <si>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</si>
  <si>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29/06/22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</si>
  <si>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</si>
  <si>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</si>
  <si>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</si>
  <si>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</si>
  <si>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</si>
  <si>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</si>
  <si>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</si>
  <si>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נאוי נעמ 5-ל- נאוי</t>
  </si>
  <si>
    <t>2080281</t>
  </si>
  <si>
    <t>18/01/22</t>
  </si>
  <si>
    <t>י.ח.ק אגח ב -רמ- י.ח.ק להשקעות</t>
  </si>
  <si>
    <t>1181783</t>
  </si>
  <si>
    <t>550016091</t>
  </si>
  <si>
    <t>15/11/21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</si>
  <si>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</si>
  <si>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</si>
  <si>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</si>
  <si>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</si>
  <si>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</si>
  <si>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</si>
  <si>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</si>
  <si>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</si>
  <si>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</si>
  <si>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</si>
  <si>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</si>
  <si>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</si>
  <si>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</si>
  <si>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</si>
  <si>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</si>
  <si>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</si>
  <si>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</si>
  <si>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</si>
  <si>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</si>
  <si>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</si>
  <si>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</si>
  <si>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</si>
  <si>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</si>
  <si>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</si>
  <si>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איסתא- אופציה לא סחירה 05/01/24- איסתא</t>
  </si>
  <si>
    <t>108107411</t>
  </si>
  <si>
    <t>16/01/22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</si>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</sst>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2" workbookViewId="0">
      <selection activeCell="D11" sqref="D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29883.377305415001</v>
      </c>
      <c r="D11" s="76">
        <f>C11/$C$42</f>
        <v>4.8639279909369948E-2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121404.7912921</v>
      </c>
      <c r="D13" s="78">
        <f t="shared" ref="D13:D22" si="0">C13/$C$42</f>
        <v>0.19760288690412081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15124.251734695081</v>
      </c>
      <c r="D15" s="78">
        <f t="shared" si="0"/>
        <v>2.4616786316528826E-2</v>
      </c>
    </row>
    <row r="16" spans="1:36">
      <c r="A16" s="10" t="s">
        <v>13</v>
      </c>
      <c r="B16" s="70" t="s">
        <v>19</v>
      </c>
      <c r="C16" s="77">
        <v>244545.49993433</v>
      </c>
      <c r="D16" s="78">
        <f t="shared" si="0"/>
        <v>0.39803121649597978</v>
      </c>
    </row>
    <row r="17" spans="1:4">
      <c r="A17" s="10" t="s">
        <v>13</v>
      </c>
      <c r="B17" s="70" t="s">
        <v>195</v>
      </c>
      <c r="C17" s="77">
        <v>188317.97773430799</v>
      </c>
      <c r="D17" s="78">
        <f t="shared" si="0"/>
        <v>0.30651324103603689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93.570089999999993</v>
      </c>
      <c r="D19" s="78">
        <f t="shared" si="0"/>
        <v>1.5229810714300498E-4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114.83449286271779</v>
      </c>
      <c r="D21" s="78">
        <f t="shared" si="0"/>
        <v>1.8690882842710568E-4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425.71895247200001</v>
      </c>
      <c r="D26" s="78">
        <f t="shared" si="1"/>
        <v>6.9291576652740752E-4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5.0933755036250004</v>
      </c>
      <c r="D29" s="78">
        <f t="shared" si="1"/>
        <v>8.2901646046363468E-6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14472.626047821999</v>
      </c>
      <c r="D37" s="78">
        <f t="shared" si="1"/>
        <v>2.3556176471261701E-2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614387.74095950834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120</v>
      </c>
      <c r="D48">
        <v>2.4055</v>
      </c>
    </row>
    <row r="49" spans="3:4">
      <c r="C49" t="s">
        <v>200</v>
      </c>
      <c r="D49">
        <v>0.4461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29883.377305415001</v>
      </c>
      <c r="K11" s="76">
        <f>J11/$J$11</f>
        <v>1</v>
      </c>
      <c r="L11" s="76">
        <f>J11/'סכום נכסי הקרן'!$C$42</f>
        <v>4.8639279909369948E-2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J13+J17+J23+J25+J27+J29+J31</f>
        <v>29883.377305415001</v>
      </c>
      <c r="K12" s="80">
        <f t="shared" ref="K12:K37" si="0">J12/$J$11</f>
        <v>1</v>
      </c>
      <c r="L12" s="80">
        <f>J12/'סכום נכסי הקרן'!$C$42</f>
        <v>4.8639279909369948E-2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28804.362400000002</v>
      </c>
      <c r="K13" s="80">
        <f t="shared" si="0"/>
        <v>0.96389247124288469</v>
      </c>
      <c r="L13" s="80">
        <f>J13/'סכום נכסי הקרן'!$C$42</f>
        <v>4.6883035711316988E-2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28557.82136+290.32574</f>
        <v>28848.147100000002</v>
      </c>
      <c r="K14" s="78">
        <f t="shared" si="0"/>
        <v>0.96535765704007592</v>
      </c>
      <c r="L14" s="78">
        <f>J14/'סכום נכסי הקרן'!$C$42</f>
        <v>4.6954301293425808E-2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69.916619999999995</v>
      </c>
      <c r="K15" s="78">
        <f t="shared" si="0"/>
        <v>2.3396492064948361E-3</v>
      </c>
      <c r="L15" s="78">
        <f>J15/'סכום נכסי הקרן'!$C$42</f>
        <v>1.1379885264443761E-4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-113.70132</v>
      </c>
      <c r="K16" s="78">
        <f t="shared" si="0"/>
        <v>-3.8048350036860397E-3</v>
      </c>
      <c r="L16" s="78">
        <f>J16/'סכום נכסי הקרן'!$C$42</f>
        <v>-1.8506443475325391E-4</v>
      </c>
    </row>
    <row r="17" spans="2:12">
      <c r="B17" s="79" t="s">
        <v>210</v>
      </c>
      <c r="D17" s="16"/>
      <c r="I17" s="80">
        <v>0</v>
      </c>
      <c r="J17" s="81">
        <v>1079.0149054149999</v>
      </c>
      <c r="K17" s="80">
        <f t="shared" si="0"/>
        <v>3.6107528757115336E-2</v>
      </c>
      <c r="L17" s="80">
        <f>J17/'סכום נכסי הקרן'!$C$42</f>
        <v>1.7562441980529576E-3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97.217190344000002</v>
      </c>
      <c r="K18" s="78">
        <f t="shared" si="0"/>
        <v>3.2532196528664722E-3</v>
      </c>
      <c r="L18" s="78">
        <f>J18/'סכום נכסי הקרן'!$C$42</f>
        <v>1.5823426130243568E-4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798.85505000000001</v>
      </c>
      <c r="K19" s="78">
        <f t="shared" si="0"/>
        <v>2.673242190250176E-2</v>
      </c>
      <c r="L19" s="78">
        <f>J19/'סכום נכסי הקרן'!$C$42</f>
        <v>1.3002457515711549E-3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111.744255075</v>
      </c>
      <c r="K20" s="78">
        <f t="shared" si="0"/>
        <v>3.7393449185126556E-3</v>
      </c>
      <c r="L20" s="78">
        <f>J20/'סכום נכסי הקרן'!$C$42</f>
        <v>1.8187904416921722E-4</v>
      </c>
    </row>
    <row r="21" spans="2:12">
      <c r="B21" t="s">
        <v>217</v>
      </c>
      <c r="C21" t="s">
        <v>218</v>
      </c>
      <c r="D21" t="s">
        <v>205</v>
      </c>
      <c r="E21" t="s">
        <v>206</v>
      </c>
      <c r="F21" t="s">
        <v>207</v>
      </c>
      <c r="G21" t="s">
        <v>200</v>
      </c>
      <c r="H21" s="78">
        <v>0</v>
      </c>
      <c r="I21" s="78">
        <v>0</v>
      </c>
      <c r="J21" s="77">
        <v>4.7769637080000003</v>
      </c>
      <c r="K21" s="78">
        <f t="shared" si="0"/>
        <v>1.5985354196007803E-4</v>
      </c>
      <c r="L21" s="78">
        <f>J21/'סכום נכסי הקרן'!$C$42</f>
        <v>7.7751611719004489E-6</v>
      </c>
    </row>
    <row r="22" spans="2:12">
      <c r="B22" t="s">
        <v>219</v>
      </c>
      <c r="C22" t="s">
        <v>220</v>
      </c>
      <c r="D22" t="s">
        <v>205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66.421446287999999</v>
      </c>
      <c r="K22" s="78">
        <f t="shared" si="0"/>
        <v>2.2226887412743718E-3</v>
      </c>
      <c r="L22" s="78">
        <f>J22/'סכום נכסי הקרן'!$C$42</f>
        <v>1.0810997983824933E-4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222</v>
      </c>
      <c r="C32" t="s">
        <v>222</v>
      </c>
      <c r="D32" s="16"/>
      <c r="E32" t="s">
        <v>222</v>
      </c>
      <c r="G32" t="s">
        <v>222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227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222</v>
      </c>
      <c r="C37" t="s">
        <v>222</v>
      </c>
      <c r="D37" s="16"/>
      <c r="E37" t="s">
        <v>222</v>
      </c>
      <c r="G37" t="s">
        <v>222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229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0.72</v>
      </c>
      <c r="I11" s="7"/>
      <c r="J11" s="7"/>
      <c r="K11" s="76">
        <v>1.14E-2</v>
      </c>
      <c r="L11" s="75">
        <v>120665539</v>
      </c>
      <c r="M11" s="7"/>
      <c r="N11" s="75">
        <v>0</v>
      </c>
      <c r="O11" s="75">
        <v>121404.7912921</v>
      </c>
      <c r="P11" s="7"/>
      <c r="Q11" s="76">
        <v>1</v>
      </c>
      <c r="R11" s="76">
        <v>0.19769999999999999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0.72</v>
      </c>
      <c r="K12" s="80">
        <v>1.14E-2</v>
      </c>
      <c r="L12" s="81">
        <v>120665539</v>
      </c>
      <c r="N12" s="81">
        <v>0</v>
      </c>
      <c r="O12" s="81">
        <v>121404.7912921</v>
      </c>
      <c r="Q12" s="80">
        <v>1</v>
      </c>
      <c r="R12" s="80">
        <v>0.19769999999999999</v>
      </c>
    </row>
    <row r="13" spans="2:53">
      <c r="B13" s="79" t="s">
        <v>230</v>
      </c>
      <c r="C13" s="16"/>
      <c r="D13" s="16"/>
      <c r="H13" s="81">
        <v>0.44</v>
      </c>
      <c r="K13" s="80">
        <v>-3.5900000000000001E-2</v>
      </c>
      <c r="L13" s="81">
        <v>1427479</v>
      </c>
      <c r="N13" s="81">
        <v>0</v>
      </c>
      <c r="O13" s="81">
        <v>1623.7183877</v>
      </c>
      <c r="Q13" s="80">
        <v>1.34E-2</v>
      </c>
      <c r="R13" s="80">
        <v>2.5999999999999999E-3</v>
      </c>
    </row>
    <row r="14" spans="2:53">
      <c r="B14" s="79" t="s">
        <v>231</v>
      </c>
      <c r="C14" s="16"/>
      <c r="D14" s="16"/>
      <c r="H14" s="81">
        <v>0.44</v>
      </c>
      <c r="K14" s="80">
        <v>-3.5900000000000001E-2</v>
      </c>
      <c r="L14" s="81">
        <v>1427479</v>
      </c>
      <c r="N14" s="81">
        <v>0</v>
      </c>
      <c r="O14" s="81">
        <v>1623.7183877</v>
      </c>
      <c r="Q14" s="80">
        <v>1.34E-2</v>
      </c>
      <c r="R14" s="80">
        <v>2.5999999999999999E-3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0.25</v>
      </c>
      <c r="I15" t="s">
        <v>102</v>
      </c>
      <c r="J15" s="78">
        <v>2.75E-2</v>
      </c>
      <c r="K15" s="78">
        <v>-3.9300000000000002E-2</v>
      </c>
      <c r="L15" s="77">
        <v>1157479</v>
      </c>
      <c r="M15" s="77">
        <v>113.63</v>
      </c>
      <c r="N15" s="77">
        <v>0</v>
      </c>
      <c r="O15" s="77">
        <v>1315.2433877000001</v>
      </c>
      <c r="P15" s="78">
        <v>1E-4</v>
      </c>
      <c r="Q15" s="78">
        <v>1.0800000000000001E-2</v>
      </c>
      <c r="R15" s="78">
        <v>2.0999999999999999E-3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1.24</v>
      </c>
      <c r="I16" t="s">
        <v>102</v>
      </c>
      <c r="J16" s="78">
        <v>1.7500000000000002E-2</v>
      </c>
      <c r="K16" s="78">
        <v>-2.1299999999999999E-2</v>
      </c>
      <c r="L16" s="77">
        <v>270000</v>
      </c>
      <c r="M16" s="77">
        <v>114.25</v>
      </c>
      <c r="N16" s="77">
        <v>0</v>
      </c>
      <c r="O16" s="77">
        <v>308.47500000000002</v>
      </c>
      <c r="P16" s="78">
        <v>0</v>
      </c>
      <c r="Q16" s="78">
        <v>2.5000000000000001E-3</v>
      </c>
      <c r="R16" s="78">
        <v>5.0000000000000001E-4</v>
      </c>
    </row>
    <row r="17" spans="2:18">
      <c r="B17" s="79" t="s">
        <v>239</v>
      </c>
      <c r="C17" s="16"/>
      <c r="D17" s="16"/>
      <c r="H17" s="81">
        <v>0.73</v>
      </c>
      <c r="K17" s="80">
        <v>1.21E-2</v>
      </c>
      <c r="L17" s="81">
        <v>119238060</v>
      </c>
      <c r="N17" s="81">
        <v>0</v>
      </c>
      <c r="O17" s="81">
        <v>119781.0729044</v>
      </c>
      <c r="Q17" s="80">
        <v>0.98660000000000003</v>
      </c>
      <c r="R17" s="80">
        <v>0.1951</v>
      </c>
    </row>
    <row r="18" spans="2:18">
      <c r="B18" s="79" t="s">
        <v>240</v>
      </c>
      <c r="C18" s="16"/>
      <c r="D18" s="16"/>
      <c r="H18" s="81">
        <v>0.53</v>
      </c>
      <c r="K18" s="80">
        <v>8.8000000000000005E-3</v>
      </c>
      <c r="L18" s="81">
        <v>36431140</v>
      </c>
      <c r="N18" s="81">
        <v>0</v>
      </c>
      <c r="O18" s="81">
        <v>36212.931656200002</v>
      </c>
      <c r="Q18" s="80">
        <v>0.29830000000000001</v>
      </c>
      <c r="R18" s="80">
        <v>5.8999999999999997E-2</v>
      </c>
    </row>
    <row r="19" spans="2:18">
      <c r="B19" t="s">
        <v>241</v>
      </c>
      <c r="C19" t="s">
        <v>242</v>
      </c>
      <c r="D19" t="s">
        <v>100</v>
      </c>
      <c r="E19" t="s">
        <v>234</v>
      </c>
      <c r="G19" t="s">
        <v>243</v>
      </c>
      <c r="H19" s="77">
        <v>0.52</v>
      </c>
      <c r="I19" t="s">
        <v>102</v>
      </c>
      <c r="J19" s="78">
        <v>0</v>
      </c>
      <c r="K19" s="78">
        <v>8.3999999999999995E-3</v>
      </c>
      <c r="L19" s="77">
        <v>715000</v>
      </c>
      <c r="M19" s="77">
        <v>99.57</v>
      </c>
      <c r="N19" s="77">
        <v>0</v>
      </c>
      <c r="O19" s="77">
        <v>711.92550000000006</v>
      </c>
      <c r="P19" s="78">
        <v>1E-4</v>
      </c>
      <c r="Q19" s="78">
        <v>5.8999999999999999E-3</v>
      </c>
      <c r="R19" s="78">
        <v>1.1999999999999999E-3</v>
      </c>
    </row>
    <row r="20" spans="2:18">
      <c r="B20" t="s">
        <v>244</v>
      </c>
      <c r="C20" t="s">
        <v>245</v>
      </c>
      <c r="D20" t="s">
        <v>100</v>
      </c>
      <c r="E20" t="s">
        <v>234</v>
      </c>
      <c r="G20" t="s">
        <v>246</v>
      </c>
      <c r="H20" s="77">
        <v>0.34</v>
      </c>
      <c r="I20" t="s">
        <v>102</v>
      </c>
      <c r="J20" s="78">
        <v>0</v>
      </c>
      <c r="K20" s="78">
        <v>8.5000000000000006E-3</v>
      </c>
      <c r="L20" s="77">
        <v>2050000</v>
      </c>
      <c r="M20" s="77">
        <v>99.71</v>
      </c>
      <c r="N20" s="77">
        <v>0</v>
      </c>
      <c r="O20" s="77">
        <v>2044.0550000000001</v>
      </c>
      <c r="P20" s="78">
        <v>2.0000000000000001E-4</v>
      </c>
      <c r="Q20" s="78">
        <v>1.6799999999999999E-2</v>
      </c>
      <c r="R20" s="78">
        <v>3.3E-3</v>
      </c>
    </row>
    <row r="21" spans="2:18">
      <c r="B21" t="s">
        <v>247</v>
      </c>
      <c r="C21" t="s">
        <v>248</v>
      </c>
      <c r="D21" t="s">
        <v>100</v>
      </c>
      <c r="E21" t="s">
        <v>234</v>
      </c>
      <c r="G21" t="s">
        <v>249</v>
      </c>
      <c r="H21" s="77">
        <v>0.44</v>
      </c>
      <c r="I21" t="s">
        <v>102</v>
      </c>
      <c r="J21" s="78">
        <v>0</v>
      </c>
      <c r="K21" s="78">
        <v>7.3000000000000001E-3</v>
      </c>
      <c r="L21" s="77">
        <v>2625336</v>
      </c>
      <c r="M21" s="77">
        <v>99.68</v>
      </c>
      <c r="N21" s="77">
        <v>0</v>
      </c>
      <c r="O21" s="77">
        <v>2616.9349247999999</v>
      </c>
      <c r="P21" s="78">
        <v>2.0000000000000001E-4</v>
      </c>
      <c r="Q21" s="78">
        <v>2.1600000000000001E-2</v>
      </c>
      <c r="R21" s="78">
        <v>4.3E-3</v>
      </c>
    </row>
    <row r="22" spans="2:18">
      <c r="B22" t="s">
        <v>250</v>
      </c>
      <c r="C22" t="s">
        <v>251</v>
      </c>
      <c r="D22" t="s">
        <v>100</v>
      </c>
      <c r="E22" t="s">
        <v>234</v>
      </c>
      <c r="G22" t="s">
        <v>238</v>
      </c>
      <c r="H22" s="77">
        <v>0.76</v>
      </c>
      <c r="I22" t="s">
        <v>102</v>
      </c>
      <c r="J22" s="78">
        <v>0</v>
      </c>
      <c r="K22" s="78">
        <v>1.34E-2</v>
      </c>
      <c r="L22" s="77">
        <v>5500000</v>
      </c>
      <c r="M22" s="77">
        <v>98.99</v>
      </c>
      <c r="N22" s="77">
        <v>0</v>
      </c>
      <c r="O22" s="77">
        <v>5444.45</v>
      </c>
      <c r="P22" s="78">
        <v>5.0000000000000001E-4</v>
      </c>
      <c r="Q22" s="78">
        <v>4.48E-2</v>
      </c>
      <c r="R22" s="78">
        <v>8.8999999999999999E-3</v>
      </c>
    </row>
    <row r="23" spans="2:18">
      <c r="B23" t="s">
        <v>252</v>
      </c>
      <c r="C23" t="s">
        <v>253</v>
      </c>
      <c r="D23" t="s">
        <v>100</v>
      </c>
      <c r="E23" t="s">
        <v>234</v>
      </c>
      <c r="G23" t="s">
        <v>254</v>
      </c>
      <c r="H23" s="77">
        <v>0.02</v>
      </c>
      <c r="I23" t="s">
        <v>102</v>
      </c>
      <c r="J23" s="78">
        <v>0</v>
      </c>
      <c r="K23" s="78">
        <v>-6.1000000000000004E-3</v>
      </c>
      <c r="L23" s="77">
        <v>1350000</v>
      </c>
      <c r="M23" s="77">
        <v>100.01</v>
      </c>
      <c r="N23" s="77">
        <v>0</v>
      </c>
      <c r="O23" s="77">
        <v>1350.135</v>
      </c>
      <c r="P23" s="78">
        <v>1E-4</v>
      </c>
      <c r="Q23" s="78">
        <v>1.11E-2</v>
      </c>
      <c r="R23" s="78">
        <v>2.2000000000000001E-3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257</v>
      </c>
      <c r="H24" s="77">
        <v>0.61</v>
      </c>
      <c r="I24" t="s">
        <v>102</v>
      </c>
      <c r="J24" s="78">
        <v>0</v>
      </c>
      <c r="K24" s="78">
        <v>1.17E-2</v>
      </c>
      <c r="L24" s="77">
        <v>3560000</v>
      </c>
      <c r="M24" s="77">
        <v>99.29</v>
      </c>
      <c r="N24" s="77">
        <v>0</v>
      </c>
      <c r="O24" s="77">
        <v>3534.7240000000002</v>
      </c>
      <c r="P24" s="78">
        <v>2.9999999999999997E-4</v>
      </c>
      <c r="Q24" s="78">
        <v>2.9100000000000001E-2</v>
      </c>
      <c r="R24" s="78">
        <v>5.7999999999999996E-3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260</v>
      </c>
      <c r="H25" s="77">
        <v>0.67</v>
      </c>
      <c r="I25" t="s">
        <v>102</v>
      </c>
      <c r="J25" s="78">
        <v>0</v>
      </c>
      <c r="K25" s="78">
        <v>1.3100000000000001E-2</v>
      </c>
      <c r="L25" s="77">
        <v>1780778</v>
      </c>
      <c r="M25" s="77">
        <v>99.13</v>
      </c>
      <c r="N25" s="77">
        <v>0</v>
      </c>
      <c r="O25" s="77">
        <v>1765.2852313999999</v>
      </c>
      <c r="P25" s="78">
        <v>2.0000000000000001E-4</v>
      </c>
      <c r="Q25" s="78">
        <v>1.4500000000000001E-2</v>
      </c>
      <c r="R25" s="78">
        <v>2.8999999999999998E-3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0.84</v>
      </c>
      <c r="I26" t="s">
        <v>102</v>
      </c>
      <c r="J26" s="78">
        <v>0</v>
      </c>
      <c r="K26" s="78">
        <v>1.32E-2</v>
      </c>
      <c r="L26" s="77">
        <v>9000000</v>
      </c>
      <c r="M26" s="77">
        <v>98.9</v>
      </c>
      <c r="N26" s="77">
        <v>0</v>
      </c>
      <c r="O26" s="77">
        <v>8901</v>
      </c>
      <c r="P26" s="78">
        <v>8.0000000000000004E-4</v>
      </c>
      <c r="Q26" s="78">
        <v>7.3300000000000004E-2</v>
      </c>
      <c r="R26" s="78">
        <v>1.4500000000000001E-2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266</v>
      </c>
      <c r="H27" s="77">
        <v>0.09</v>
      </c>
      <c r="I27" t="s">
        <v>102</v>
      </c>
      <c r="J27" s="78">
        <v>0</v>
      </c>
      <c r="K27" s="78">
        <v>0</v>
      </c>
      <c r="L27" s="77">
        <v>510026</v>
      </c>
      <c r="M27" s="77">
        <v>100</v>
      </c>
      <c r="N27" s="77">
        <v>0</v>
      </c>
      <c r="O27" s="77">
        <v>510.02600000000001</v>
      </c>
      <c r="P27" s="78">
        <v>0</v>
      </c>
      <c r="Q27" s="78">
        <v>4.1999999999999997E-3</v>
      </c>
      <c r="R27" s="78">
        <v>8.0000000000000004E-4</v>
      </c>
    </row>
    <row r="28" spans="2:18">
      <c r="B28" t="s">
        <v>267</v>
      </c>
      <c r="C28" t="s">
        <v>268</v>
      </c>
      <c r="D28" t="s">
        <v>100</v>
      </c>
      <c r="E28" t="s">
        <v>234</v>
      </c>
      <c r="G28" t="s">
        <v>269</v>
      </c>
      <c r="H28" s="77">
        <v>0.19</v>
      </c>
      <c r="I28" t="s">
        <v>102</v>
      </c>
      <c r="J28" s="78">
        <v>0</v>
      </c>
      <c r="K28" s="78">
        <v>3.2000000000000002E-3</v>
      </c>
      <c r="L28" s="77">
        <v>9340000</v>
      </c>
      <c r="M28" s="77">
        <v>99.94</v>
      </c>
      <c r="N28" s="77">
        <v>0</v>
      </c>
      <c r="O28" s="77">
        <v>9334.3960000000006</v>
      </c>
      <c r="P28" s="78">
        <v>8.0000000000000004E-4</v>
      </c>
      <c r="Q28" s="78">
        <v>7.6899999999999996E-2</v>
      </c>
      <c r="R28" s="78">
        <v>1.52E-2</v>
      </c>
    </row>
    <row r="29" spans="2:18">
      <c r="B29" s="79" t="s">
        <v>270</v>
      </c>
      <c r="C29" s="16"/>
      <c r="D29" s="16"/>
      <c r="H29" s="81">
        <v>0.82</v>
      </c>
      <c r="K29" s="80">
        <v>1.35E-2</v>
      </c>
      <c r="L29" s="81">
        <v>82806920</v>
      </c>
      <c r="N29" s="81">
        <v>0</v>
      </c>
      <c r="O29" s="81">
        <v>83568.141248200001</v>
      </c>
      <c r="Q29" s="80">
        <v>0.68830000000000002</v>
      </c>
      <c r="R29" s="80">
        <v>0.1361</v>
      </c>
    </row>
    <row r="30" spans="2:18">
      <c r="B30" t="s">
        <v>271</v>
      </c>
      <c r="C30" t="s">
        <v>272</v>
      </c>
      <c r="D30" t="s">
        <v>100</v>
      </c>
      <c r="E30" t="s">
        <v>234</v>
      </c>
      <c r="G30" t="s">
        <v>273</v>
      </c>
      <c r="H30" s="77">
        <v>2.33</v>
      </c>
      <c r="I30" t="s">
        <v>102</v>
      </c>
      <c r="J30" s="78">
        <v>4.0000000000000001E-3</v>
      </c>
      <c r="K30" s="78">
        <v>2.1499999999999998E-2</v>
      </c>
      <c r="L30" s="77">
        <v>500000</v>
      </c>
      <c r="M30" s="77">
        <v>96.31</v>
      </c>
      <c r="N30" s="77">
        <v>0</v>
      </c>
      <c r="O30" s="77">
        <v>481.55</v>
      </c>
      <c r="P30" s="78">
        <v>0</v>
      </c>
      <c r="Q30" s="78">
        <v>4.0000000000000001E-3</v>
      </c>
      <c r="R30" s="78">
        <v>8.0000000000000004E-4</v>
      </c>
    </row>
    <row r="31" spans="2:18">
      <c r="B31" t="s">
        <v>274</v>
      </c>
      <c r="C31" t="s">
        <v>275</v>
      </c>
      <c r="D31" t="s">
        <v>100</v>
      </c>
      <c r="E31" t="s">
        <v>234</v>
      </c>
      <c r="G31" t="s">
        <v>276</v>
      </c>
      <c r="H31" s="77">
        <v>0.08</v>
      </c>
      <c r="I31" t="s">
        <v>102</v>
      </c>
      <c r="J31" s="78">
        <v>7.4999999999999997E-3</v>
      </c>
      <c r="K31" s="78">
        <v>8.2000000000000007E-3</v>
      </c>
      <c r="L31" s="77">
        <v>8507235</v>
      </c>
      <c r="M31" s="77">
        <v>100.68</v>
      </c>
      <c r="N31" s="77">
        <v>0</v>
      </c>
      <c r="O31" s="77">
        <v>8565.0841980000005</v>
      </c>
      <c r="P31" s="78">
        <v>5.0000000000000001E-4</v>
      </c>
      <c r="Q31" s="78">
        <v>7.0499999999999993E-2</v>
      </c>
      <c r="R31" s="78">
        <v>1.3899999999999999E-2</v>
      </c>
    </row>
    <row r="32" spans="2:18">
      <c r="B32" t="s">
        <v>277</v>
      </c>
      <c r="C32" t="s">
        <v>278</v>
      </c>
      <c r="D32" t="s">
        <v>100</v>
      </c>
      <c r="E32" t="s">
        <v>234</v>
      </c>
      <c r="G32" t="s">
        <v>279</v>
      </c>
      <c r="H32" s="77">
        <v>0.42</v>
      </c>
      <c r="I32" t="s">
        <v>102</v>
      </c>
      <c r="J32" s="78">
        <v>1.2500000000000001E-2</v>
      </c>
      <c r="K32" s="78">
        <v>1.12E-2</v>
      </c>
      <c r="L32" s="77">
        <v>15678333</v>
      </c>
      <c r="M32" s="77">
        <v>100.78</v>
      </c>
      <c r="N32" s="77">
        <v>0</v>
      </c>
      <c r="O32" s="77">
        <v>15800.6239974</v>
      </c>
      <c r="P32" s="78">
        <v>1E-3</v>
      </c>
      <c r="Q32" s="78">
        <v>0.13009999999999999</v>
      </c>
      <c r="R32" s="78">
        <v>2.5700000000000001E-2</v>
      </c>
    </row>
    <row r="33" spans="2:18">
      <c r="B33" t="s">
        <v>280</v>
      </c>
      <c r="C33" t="s">
        <v>281</v>
      </c>
      <c r="D33" t="s">
        <v>100</v>
      </c>
      <c r="E33" t="s">
        <v>234</v>
      </c>
      <c r="G33" t="s">
        <v>282</v>
      </c>
      <c r="H33" s="77">
        <v>1.4</v>
      </c>
      <c r="I33" t="s">
        <v>102</v>
      </c>
      <c r="J33" s="78">
        <v>1.4999999999999999E-2</v>
      </c>
      <c r="K33" s="78">
        <v>1.66E-2</v>
      </c>
      <c r="L33" s="77">
        <v>6175352</v>
      </c>
      <c r="M33" s="77">
        <v>100.64</v>
      </c>
      <c r="N33" s="77">
        <v>0</v>
      </c>
      <c r="O33" s="77">
        <v>6214.8742528000002</v>
      </c>
      <c r="P33" s="78">
        <v>4.0000000000000002E-4</v>
      </c>
      <c r="Q33" s="78">
        <v>5.1200000000000002E-2</v>
      </c>
      <c r="R33" s="78">
        <v>1.01E-2</v>
      </c>
    </row>
    <row r="34" spans="2:18">
      <c r="B34" t="s">
        <v>283</v>
      </c>
      <c r="C34" t="s">
        <v>284</v>
      </c>
      <c r="D34" t="s">
        <v>100</v>
      </c>
      <c r="E34" t="s">
        <v>234</v>
      </c>
      <c r="G34" t="s">
        <v>279</v>
      </c>
      <c r="H34" s="77">
        <v>0.75</v>
      </c>
      <c r="I34" t="s">
        <v>102</v>
      </c>
      <c r="J34" s="78">
        <v>4.2500000000000003E-2</v>
      </c>
      <c r="K34" s="78">
        <v>1.2500000000000001E-2</v>
      </c>
      <c r="L34" s="77">
        <v>23621000</v>
      </c>
      <c r="M34" s="77">
        <v>103.28</v>
      </c>
      <c r="N34" s="77">
        <v>0</v>
      </c>
      <c r="O34" s="77">
        <v>24395.768800000002</v>
      </c>
      <c r="P34" s="78">
        <v>1.6999999999999999E-3</v>
      </c>
      <c r="Q34" s="78">
        <v>0.2009</v>
      </c>
      <c r="R34" s="78">
        <v>3.9699999999999999E-2</v>
      </c>
    </row>
    <row r="35" spans="2:18">
      <c r="B35" t="s">
        <v>285</v>
      </c>
      <c r="C35" t="s">
        <v>286</v>
      </c>
      <c r="D35" t="s">
        <v>100</v>
      </c>
      <c r="E35" t="s">
        <v>234</v>
      </c>
      <c r="G35" t="s">
        <v>282</v>
      </c>
      <c r="H35" s="77">
        <v>1.72</v>
      </c>
      <c r="I35" t="s">
        <v>102</v>
      </c>
      <c r="J35" s="78">
        <v>3.7499999999999999E-2</v>
      </c>
      <c r="K35" s="78">
        <v>0.02</v>
      </c>
      <c r="L35" s="77">
        <v>3430000</v>
      </c>
      <c r="M35" s="77">
        <v>103.9</v>
      </c>
      <c r="N35" s="77">
        <v>0</v>
      </c>
      <c r="O35" s="77">
        <v>3563.77</v>
      </c>
      <c r="P35" s="78">
        <v>2.0000000000000001E-4</v>
      </c>
      <c r="Q35" s="78">
        <v>2.9399999999999999E-2</v>
      </c>
      <c r="R35" s="78">
        <v>5.7999999999999996E-3</v>
      </c>
    </row>
    <row r="36" spans="2:18">
      <c r="B36" t="s">
        <v>287</v>
      </c>
      <c r="C36" t="s">
        <v>288</v>
      </c>
      <c r="D36" t="s">
        <v>100</v>
      </c>
      <c r="E36" t="s">
        <v>234</v>
      </c>
      <c r="G36" t="s">
        <v>246</v>
      </c>
      <c r="H36" s="77">
        <v>1.08</v>
      </c>
      <c r="I36" t="s">
        <v>102</v>
      </c>
      <c r="J36" s="78">
        <v>1.5E-3</v>
      </c>
      <c r="K36" s="78">
        <v>1.5900000000000001E-2</v>
      </c>
      <c r="L36" s="77">
        <v>24895000</v>
      </c>
      <c r="M36" s="77">
        <v>98.6</v>
      </c>
      <c r="N36" s="77">
        <v>0</v>
      </c>
      <c r="O36" s="77">
        <v>24546.47</v>
      </c>
      <c r="P36" s="78">
        <v>1.4E-3</v>
      </c>
      <c r="Q36" s="78">
        <v>0.20219999999999999</v>
      </c>
      <c r="R36" s="78">
        <v>0.04</v>
      </c>
    </row>
    <row r="37" spans="2:18">
      <c r="B37" s="79" t="s">
        <v>289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222</v>
      </c>
      <c r="C40" t="s">
        <v>222</v>
      </c>
      <c r="D40" s="16"/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222</v>
      </c>
      <c r="C45" t="s">
        <v>222</v>
      </c>
      <c r="D45" s="16"/>
      <c r="E45" t="s">
        <v>222</v>
      </c>
      <c r="H45" s="77">
        <v>0</v>
      </c>
      <c r="I45" t="s">
        <v>222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8"/>
  <sheetViews>
    <sheetView rightToLeft="1" topLeftCell="A64" workbookViewId="0">
      <selection activeCell="L20" sqref="L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2.16</v>
      </c>
      <c r="L11" s="7"/>
      <c r="M11" s="7"/>
      <c r="N11" s="76">
        <v>3.3E-3</v>
      </c>
      <c r="O11" s="75">
        <f>O12+O213</f>
        <v>14140510.770000001</v>
      </c>
      <c r="P11" s="33"/>
      <c r="Q11" s="75">
        <v>43.919330000000002</v>
      </c>
      <c r="R11" s="75">
        <v>15124.251734695081</v>
      </c>
      <c r="S11" s="7"/>
      <c r="T11" s="76">
        <v>1</v>
      </c>
      <c r="U11" s="76">
        <v>2.46E-2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1.98</v>
      </c>
      <c r="N12" s="101">
        <v>2.0000000000000001E-4</v>
      </c>
      <c r="O12" s="100">
        <f>O13+O99+O199+O211</f>
        <v>13915510.770000001</v>
      </c>
      <c r="Q12" s="100">
        <v>43.604329999999997</v>
      </c>
      <c r="R12" s="100">
        <v>14434.446004326999</v>
      </c>
      <c r="T12" s="101">
        <v>0.95440000000000003</v>
      </c>
      <c r="U12" s="101">
        <v>2.35E-2</v>
      </c>
    </row>
    <row r="13" spans="2:66" s="99" customFormat="1">
      <c r="B13" s="98" t="s">
        <v>297</v>
      </c>
      <c r="K13" s="100">
        <v>2.13</v>
      </c>
      <c r="N13" s="101">
        <v>-1.6999999999999999E-3</v>
      </c>
      <c r="O13" s="100">
        <f>SUM(O14:O98)</f>
        <v>5878441.79</v>
      </c>
      <c r="Q13" s="100">
        <v>1.27325</v>
      </c>
      <c r="R13" s="100">
        <v>6262.0926333608195</v>
      </c>
      <c r="T13" s="101">
        <v>0.41399999999999998</v>
      </c>
      <c r="U13" s="101">
        <v>1.0200000000000001E-2</v>
      </c>
    </row>
    <row r="14" spans="2:66" s="99" customFormat="1">
      <c r="B14" s="102" t="s">
        <v>301</v>
      </c>
      <c r="C14" s="102" t="s">
        <v>302</v>
      </c>
      <c r="D14" s="102" t="s">
        <v>100</v>
      </c>
      <c r="E14" s="102" t="s">
        <v>123</v>
      </c>
      <c r="F14" s="102" t="s">
        <v>303</v>
      </c>
      <c r="G14" s="102" t="s">
        <v>304</v>
      </c>
      <c r="H14" s="102" t="s">
        <v>206</v>
      </c>
      <c r="I14" s="102" t="s">
        <v>207</v>
      </c>
      <c r="J14" s="102" t="s">
        <v>243</v>
      </c>
      <c r="K14" s="103">
        <v>0.34</v>
      </c>
      <c r="L14" s="102" t="s">
        <v>102</v>
      </c>
      <c r="M14" s="104">
        <v>6.1999999999999998E-3</v>
      </c>
      <c r="N14" s="104">
        <v>-0.18029999999999999</v>
      </c>
      <c r="O14" s="103">
        <v>630000</v>
      </c>
      <c r="P14" s="103">
        <v>107.65</v>
      </c>
      <c r="Q14" s="103">
        <v>0</v>
      </c>
      <c r="R14" s="103">
        <v>678.19500000000005</v>
      </c>
      <c r="S14" s="104">
        <v>1E-4</v>
      </c>
      <c r="T14" s="104">
        <v>4.48E-2</v>
      </c>
      <c r="U14" s="104">
        <v>1.1000000000000001E-3</v>
      </c>
    </row>
    <row r="15" spans="2:66" s="99" customFormat="1">
      <c r="B15" s="102" t="s">
        <v>305</v>
      </c>
      <c r="C15" s="102" t="s">
        <v>306</v>
      </c>
      <c r="D15" s="102" t="s">
        <v>100</v>
      </c>
      <c r="E15" s="102" t="s">
        <v>123</v>
      </c>
      <c r="F15" s="102" t="s">
        <v>303</v>
      </c>
      <c r="G15" s="102" t="s">
        <v>304</v>
      </c>
      <c r="H15" s="102" t="s">
        <v>206</v>
      </c>
      <c r="I15" s="102" t="s">
        <v>207</v>
      </c>
      <c r="J15" s="102" t="s">
        <v>307</v>
      </c>
      <c r="K15" s="103">
        <v>4.53</v>
      </c>
      <c r="L15" s="102" t="s">
        <v>102</v>
      </c>
      <c r="M15" s="104">
        <v>5.0000000000000001E-4</v>
      </c>
      <c r="N15" s="104">
        <v>1.35E-2</v>
      </c>
      <c r="O15" s="103">
        <v>86000.73</v>
      </c>
      <c r="P15" s="103">
        <v>98.98</v>
      </c>
      <c r="Q15" s="103">
        <v>0</v>
      </c>
      <c r="R15" s="103">
        <v>85.123522554000004</v>
      </c>
      <c r="S15" s="104">
        <v>1E-4</v>
      </c>
      <c r="T15" s="104">
        <v>5.5999999999999999E-3</v>
      </c>
      <c r="U15" s="104">
        <v>1E-4</v>
      </c>
    </row>
    <row r="16" spans="2:66" s="99" customFormat="1">
      <c r="B16" s="102" t="s">
        <v>308</v>
      </c>
      <c r="C16" s="102" t="s">
        <v>309</v>
      </c>
      <c r="D16" s="102" t="s">
        <v>100</v>
      </c>
      <c r="E16" s="102" t="s">
        <v>123</v>
      </c>
      <c r="F16" s="102" t="s">
        <v>310</v>
      </c>
      <c r="G16" s="102" t="s">
        <v>311</v>
      </c>
      <c r="H16" s="102" t="s">
        <v>206</v>
      </c>
      <c r="I16" s="102" t="s">
        <v>207</v>
      </c>
      <c r="J16" s="102" t="s">
        <v>312</v>
      </c>
      <c r="K16" s="103">
        <v>3.19</v>
      </c>
      <c r="L16" s="102" t="s">
        <v>102</v>
      </c>
      <c r="M16" s="104">
        <v>1E-3</v>
      </c>
      <c r="N16" s="104">
        <v>8.9999999999999998E-4</v>
      </c>
      <c r="O16" s="103">
        <v>20000</v>
      </c>
      <c r="P16" s="103">
        <v>105.1</v>
      </c>
      <c r="Q16" s="103">
        <v>0</v>
      </c>
      <c r="R16" s="103">
        <v>21.02</v>
      </c>
      <c r="S16" s="104">
        <v>0</v>
      </c>
      <c r="T16" s="104">
        <v>1.4E-3</v>
      </c>
      <c r="U16" s="104">
        <v>0</v>
      </c>
    </row>
    <row r="17" spans="2:21" s="99" customFormat="1">
      <c r="B17" s="102" t="s">
        <v>313</v>
      </c>
      <c r="C17" s="102" t="s">
        <v>314</v>
      </c>
      <c r="D17" s="102" t="s">
        <v>100</v>
      </c>
      <c r="E17" s="102" t="s">
        <v>123</v>
      </c>
      <c r="F17" s="102" t="s">
        <v>315</v>
      </c>
      <c r="G17" s="102" t="s">
        <v>311</v>
      </c>
      <c r="H17" s="102" t="s">
        <v>206</v>
      </c>
      <c r="I17" s="102" t="s">
        <v>207</v>
      </c>
      <c r="J17" s="102" t="s">
        <v>316</v>
      </c>
      <c r="K17" s="103">
        <v>2.98</v>
      </c>
      <c r="L17" s="102" t="s">
        <v>102</v>
      </c>
      <c r="M17" s="104">
        <v>8.3000000000000001E-3</v>
      </c>
      <c r="N17" s="104">
        <v>2.5999999999999999E-3</v>
      </c>
      <c r="O17" s="103">
        <v>30000</v>
      </c>
      <c r="P17" s="103">
        <v>108.8</v>
      </c>
      <c r="Q17" s="103">
        <v>0</v>
      </c>
      <c r="R17" s="103">
        <v>32.64</v>
      </c>
      <c r="S17" s="104">
        <v>0</v>
      </c>
      <c r="T17" s="104">
        <v>2.2000000000000001E-3</v>
      </c>
      <c r="U17" s="104">
        <v>1E-4</v>
      </c>
    </row>
    <row r="18" spans="2:21" s="99" customFormat="1">
      <c r="B18" s="102" t="s">
        <v>317</v>
      </c>
      <c r="C18" s="102" t="s">
        <v>318</v>
      </c>
      <c r="D18" s="102" t="s">
        <v>100</v>
      </c>
      <c r="E18" s="102" t="s">
        <v>123</v>
      </c>
      <c r="F18" s="102" t="s">
        <v>315</v>
      </c>
      <c r="G18" s="102" t="s">
        <v>311</v>
      </c>
      <c r="H18" s="102" t="s">
        <v>319</v>
      </c>
      <c r="I18" s="102" t="s">
        <v>150</v>
      </c>
      <c r="J18" s="102" t="s">
        <v>320</v>
      </c>
      <c r="K18" s="103">
        <v>1.17</v>
      </c>
      <c r="L18" s="102" t="s">
        <v>102</v>
      </c>
      <c r="M18" s="104">
        <v>0.01</v>
      </c>
      <c r="N18" s="104">
        <v>-8.5000000000000006E-3</v>
      </c>
      <c r="O18" s="103">
        <v>335000</v>
      </c>
      <c r="P18" s="103">
        <v>108.59</v>
      </c>
      <c r="Q18" s="103">
        <v>0</v>
      </c>
      <c r="R18" s="103">
        <v>363.7765</v>
      </c>
      <c r="S18" s="104">
        <v>1E-4</v>
      </c>
      <c r="T18" s="104">
        <v>2.41E-2</v>
      </c>
      <c r="U18" s="104">
        <v>5.9999999999999995E-4</v>
      </c>
    </row>
    <row r="19" spans="2:21" s="99" customFormat="1">
      <c r="B19" s="102" t="s">
        <v>321</v>
      </c>
      <c r="C19" s="102" t="s">
        <v>322</v>
      </c>
      <c r="D19" s="102" t="s">
        <v>100</v>
      </c>
      <c r="E19" s="102" t="s">
        <v>123</v>
      </c>
      <c r="F19" s="102" t="s">
        <v>323</v>
      </c>
      <c r="G19" s="102" t="s">
        <v>311</v>
      </c>
      <c r="H19" s="102" t="s">
        <v>206</v>
      </c>
      <c r="I19" s="102" t="s">
        <v>207</v>
      </c>
      <c r="J19" s="102" t="s">
        <v>324</v>
      </c>
      <c r="K19" s="103">
        <v>4.75</v>
      </c>
      <c r="L19" s="102" t="s">
        <v>102</v>
      </c>
      <c r="M19" s="104">
        <v>1E-3</v>
      </c>
      <c r="N19" s="104">
        <v>4.7999999999999996E-3</v>
      </c>
      <c r="O19" s="103">
        <v>60000</v>
      </c>
      <c r="P19" s="103">
        <v>100.12</v>
      </c>
      <c r="Q19" s="103">
        <v>0</v>
      </c>
      <c r="R19" s="103">
        <v>60.072000000000003</v>
      </c>
      <c r="S19" s="104">
        <v>1E-4</v>
      </c>
      <c r="T19" s="104">
        <v>4.0000000000000001E-3</v>
      </c>
      <c r="U19" s="104">
        <v>1E-4</v>
      </c>
    </row>
    <row r="20" spans="2:21" s="99" customFormat="1">
      <c r="B20" s="102" t="s">
        <v>325</v>
      </c>
      <c r="C20" s="102" t="s">
        <v>326</v>
      </c>
      <c r="D20" s="102" t="s">
        <v>100</v>
      </c>
      <c r="E20" s="102" t="s">
        <v>123</v>
      </c>
      <c r="F20" s="102" t="s">
        <v>323</v>
      </c>
      <c r="G20" s="102" t="s">
        <v>311</v>
      </c>
      <c r="H20" s="102" t="s">
        <v>319</v>
      </c>
      <c r="I20" s="102" t="s">
        <v>150</v>
      </c>
      <c r="J20" s="102" t="s">
        <v>327</v>
      </c>
      <c r="K20" s="103">
        <v>1.67</v>
      </c>
      <c r="L20" s="102" t="s">
        <v>102</v>
      </c>
      <c r="M20" s="104">
        <v>9.4999999999999998E-3</v>
      </c>
      <c r="N20" s="104">
        <v>-8.2000000000000007E-3</v>
      </c>
      <c r="O20" s="103">
        <v>258000.35</v>
      </c>
      <c r="P20" s="103">
        <v>110.17</v>
      </c>
      <c r="Q20" s="103">
        <v>0</v>
      </c>
      <c r="R20" s="103">
        <v>284.23898559499997</v>
      </c>
      <c r="S20" s="104">
        <v>5.0000000000000001E-4</v>
      </c>
      <c r="T20" s="104">
        <v>1.8800000000000001E-2</v>
      </c>
      <c r="U20" s="104">
        <v>5.0000000000000001E-4</v>
      </c>
    </row>
    <row r="21" spans="2:21" s="99" customFormat="1">
      <c r="B21" s="102" t="s">
        <v>328</v>
      </c>
      <c r="C21" s="102" t="s">
        <v>329</v>
      </c>
      <c r="D21" s="102" t="s">
        <v>100</v>
      </c>
      <c r="E21" s="102" t="s">
        <v>123</v>
      </c>
      <c r="F21" s="102" t="s">
        <v>323</v>
      </c>
      <c r="G21" s="102" t="s">
        <v>311</v>
      </c>
      <c r="H21" s="102" t="s">
        <v>319</v>
      </c>
      <c r="I21" s="102" t="s">
        <v>150</v>
      </c>
      <c r="J21" s="102" t="s">
        <v>330</v>
      </c>
      <c r="K21" s="103">
        <v>0.21</v>
      </c>
      <c r="L21" s="102" t="s">
        <v>102</v>
      </c>
      <c r="M21" s="104">
        <v>2.8E-3</v>
      </c>
      <c r="N21" s="104">
        <v>3.4599999999999999E-2</v>
      </c>
      <c r="O21" s="103">
        <v>61000</v>
      </c>
      <c r="P21" s="103">
        <v>106.41</v>
      </c>
      <c r="Q21" s="103">
        <v>0</v>
      </c>
      <c r="R21" s="103">
        <v>64.9101</v>
      </c>
      <c r="S21" s="104">
        <v>1E-4</v>
      </c>
      <c r="T21" s="104">
        <v>4.3E-3</v>
      </c>
      <c r="U21" s="104">
        <v>1E-4</v>
      </c>
    </row>
    <row r="22" spans="2:21" s="99" customFormat="1">
      <c r="B22" s="102" t="s">
        <v>331</v>
      </c>
      <c r="C22" s="102" t="s">
        <v>332</v>
      </c>
      <c r="D22" s="102" t="s">
        <v>100</v>
      </c>
      <c r="E22" s="102" t="s">
        <v>123</v>
      </c>
      <c r="F22" s="102" t="s">
        <v>323</v>
      </c>
      <c r="G22" s="102" t="s">
        <v>311</v>
      </c>
      <c r="H22" s="102" t="s">
        <v>319</v>
      </c>
      <c r="I22" s="102" t="s">
        <v>150</v>
      </c>
      <c r="J22" s="102" t="s">
        <v>330</v>
      </c>
      <c r="K22" s="103">
        <v>1.75</v>
      </c>
      <c r="L22" s="102" t="s">
        <v>102</v>
      </c>
      <c r="M22" s="104">
        <v>0.01</v>
      </c>
      <c r="N22" s="104">
        <v>-7.7999999999999996E-3</v>
      </c>
      <c r="O22" s="103">
        <v>120000</v>
      </c>
      <c r="P22" s="103">
        <v>109.52</v>
      </c>
      <c r="Q22" s="103">
        <v>0</v>
      </c>
      <c r="R22" s="103">
        <v>131.42400000000001</v>
      </c>
      <c r="S22" s="104">
        <v>2.9999999999999997E-4</v>
      </c>
      <c r="T22" s="104">
        <v>8.6999999999999994E-3</v>
      </c>
      <c r="U22" s="104">
        <v>2.0000000000000001E-4</v>
      </c>
    </row>
    <row r="23" spans="2:21" s="99" customFormat="1">
      <c r="B23" s="102" t="s">
        <v>333</v>
      </c>
      <c r="C23" s="102" t="s">
        <v>334</v>
      </c>
      <c r="D23" s="102" t="s">
        <v>100</v>
      </c>
      <c r="E23" s="102" t="s">
        <v>123</v>
      </c>
      <c r="F23" s="102" t="s">
        <v>323</v>
      </c>
      <c r="G23" s="102" t="s">
        <v>311</v>
      </c>
      <c r="H23" s="102" t="s">
        <v>206</v>
      </c>
      <c r="I23" s="102" t="s">
        <v>207</v>
      </c>
      <c r="J23" s="102" t="s">
        <v>273</v>
      </c>
      <c r="K23" s="103">
        <v>2.2200000000000002</v>
      </c>
      <c r="L23" s="102" t="s">
        <v>102</v>
      </c>
      <c r="M23" s="104">
        <v>8.6E-3</v>
      </c>
      <c r="N23" s="104">
        <v>-1E-3</v>
      </c>
      <c r="O23" s="103">
        <v>140000</v>
      </c>
      <c r="P23" s="103">
        <v>109.65</v>
      </c>
      <c r="Q23" s="103">
        <v>0</v>
      </c>
      <c r="R23" s="103">
        <v>153.51</v>
      </c>
      <c r="S23" s="104">
        <v>1E-4</v>
      </c>
      <c r="T23" s="104">
        <v>1.01E-2</v>
      </c>
      <c r="U23" s="104">
        <v>2.0000000000000001E-4</v>
      </c>
    </row>
    <row r="24" spans="2:21" s="99" customFormat="1">
      <c r="B24" s="102" t="s">
        <v>335</v>
      </c>
      <c r="C24" s="102" t="s">
        <v>336</v>
      </c>
      <c r="D24" s="102" t="s">
        <v>100</v>
      </c>
      <c r="E24" s="102" t="s">
        <v>123</v>
      </c>
      <c r="F24" s="102" t="s">
        <v>323</v>
      </c>
      <c r="G24" s="102" t="s">
        <v>311</v>
      </c>
      <c r="H24" s="102" t="s">
        <v>206</v>
      </c>
      <c r="I24" s="102" t="s">
        <v>207</v>
      </c>
      <c r="J24" s="102" t="s">
        <v>337</v>
      </c>
      <c r="K24" s="103">
        <v>1.33</v>
      </c>
      <c r="L24" s="102" t="s">
        <v>102</v>
      </c>
      <c r="M24" s="104">
        <v>1E-3</v>
      </c>
      <c r="N24" s="104">
        <v>-1.14E-2</v>
      </c>
      <c r="O24" s="103">
        <v>1018483</v>
      </c>
      <c r="P24" s="103">
        <v>106.81</v>
      </c>
      <c r="Q24" s="103">
        <v>0</v>
      </c>
      <c r="R24" s="103">
        <v>1087.8416923</v>
      </c>
      <c r="S24" s="104">
        <v>4.0000000000000002E-4</v>
      </c>
      <c r="T24" s="104">
        <v>7.1900000000000006E-2</v>
      </c>
      <c r="U24" s="104">
        <v>1.8E-3</v>
      </c>
    </row>
    <row r="25" spans="2:21" s="99" customFormat="1">
      <c r="B25" s="102" t="s">
        <v>338</v>
      </c>
      <c r="C25" s="102" t="s">
        <v>339</v>
      </c>
      <c r="D25" s="102" t="s">
        <v>100</v>
      </c>
      <c r="E25" s="102" t="s">
        <v>123</v>
      </c>
      <c r="F25" s="102" t="s">
        <v>323</v>
      </c>
      <c r="G25" s="102" t="s">
        <v>311</v>
      </c>
      <c r="H25" s="102" t="s">
        <v>206</v>
      </c>
      <c r="I25" s="102" t="s">
        <v>207</v>
      </c>
      <c r="J25" s="102" t="s">
        <v>330</v>
      </c>
      <c r="K25" s="103">
        <v>0.24</v>
      </c>
      <c r="L25" s="102" t="s">
        <v>102</v>
      </c>
      <c r="M25" s="104">
        <v>9.9000000000000008E-3</v>
      </c>
      <c r="N25" s="104">
        <v>-1.9099999999999999E-2</v>
      </c>
      <c r="O25" s="103">
        <v>275000</v>
      </c>
      <c r="P25" s="103">
        <v>108.1</v>
      </c>
      <c r="Q25" s="103">
        <v>0</v>
      </c>
      <c r="R25" s="103">
        <v>297.27499999999998</v>
      </c>
      <c r="S25" s="104">
        <v>1E-4</v>
      </c>
      <c r="T25" s="104">
        <v>1.9699999999999999E-2</v>
      </c>
      <c r="U25" s="104">
        <v>5.0000000000000001E-4</v>
      </c>
    </row>
    <row r="26" spans="2:21" s="99" customFormat="1">
      <c r="B26" s="102" t="s">
        <v>340</v>
      </c>
      <c r="C26" s="102" t="s">
        <v>341</v>
      </c>
      <c r="D26" s="102" t="s">
        <v>100</v>
      </c>
      <c r="E26" s="102" t="s">
        <v>123</v>
      </c>
      <c r="F26" s="102" t="s">
        <v>342</v>
      </c>
      <c r="G26" s="102" t="s">
        <v>343</v>
      </c>
      <c r="H26" s="102" t="s">
        <v>206</v>
      </c>
      <c r="I26" s="102" t="s">
        <v>207</v>
      </c>
      <c r="J26" s="102" t="s">
        <v>246</v>
      </c>
      <c r="K26" s="103">
        <v>3.5</v>
      </c>
      <c r="L26" s="102" t="s">
        <v>102</v>
      </c>
      <c r="M26" s="104">
        <v>1E-3</v>
      </c>
      <c r="N26" s="104">
        <v>2.5000000000000001E-3</v>
      </c>
      <c r="O26" s="103">
        <v>34000</v>
      </c>
      <c r="P26" s="103">
        <v>103.51</v>
      </c>
      <c r="Q26" s="103">
        <v>0</v>
      </c>
      <c r="R26" s="103">
        <v>35.193399999999997</v>
      </c>
      <c r="S26" s="104">
        <v>0</v>
      </c>
      <c r="T26" s="104">
        <v>2.3E-3</v>
      </c>
      <c r="U26" s="104">
        <v>1E-4</v>
      </c>
    </row>
    <row r="27" spans="2:21" s="99" customFormat="1">
      <c r="B27" s="102" t="s">
        <v>344</v>
      </c>
      <c r="C27" s="102" t="s">
        <v>345</v>
      </c>
      <c r="D27" s="102" t="s">
        <v>100</v>
      </c>
      <c r="E27" s="102" t="s">
        <v>123</v>
      </c>
      <c r="F27" s="102" t="s">
        <v>346</v>
      </c>
      <c r="G27" s="102" t="s">
        <v>311</v>
      </c>
      <c r="H27" s="102" t="s">
        <v>206</v>
      </c>
      <c r="I27" s="102" t="s">
        <v>207</v>
      </c>
      <c r="J27" s="102" t="s">
        <v>347</v>
      </c>
      <c r="K27" s="103">
        <v>0.52</v>
      </c>
      <c r="L27" s="102" t="s">
        <v>102</v>
      </c>
      <c r="M27" s="104">
        <v>3.5499999999999997E-2</v>
      </c>
      <c r="N27" s="104">
        <v>0.25840000000000002</v>
      </c>
      <c r="O27" s="103">
        <v>7666.79</v>
      </c>
      <c r="P27" s="103">
        <v>120.63</v>
      </c>
      <c r="Q27" s="103">
        <v>0</v>
      </c>
      <c r="R27" s="103">
        <v>9.2484487770000001</v>
      </c>
      <c r="S27" s="104">
        <v>1E-4</v>
      </c>
      <c r="T27" s="104">
        <v>5.9999999999999995E-4</v>
      </c>
      <c r="U27" s="104">
        <v>0</v>
      </c>
    </row>
    <row r="28" spans="2:21" s="99" customFormat="1">
      <c r="B28" s="102" t="s">
        <v>348</v>
      </c>
      <c r="C28" s="102" t="s">
        <v>349</v>
      </c>
      <c r="D28" s="102" t="s">
        <v>100</v>
      </c>
      <c r="E28" s="102" t="s">
        <v>123</v>
      </c>
      <c r="F28" s="102" t="s">
        <v>346</v>
      </c>
      <c r="G28" s="102" t="s">
        <v>311</v>
      </c>
      <c r="H28" s="102" t="s">
        <v>206</v>
      </c>
      <c r="I28" s="102" t="s">
        <v>207</v>
      </c>
      <c r="J28" s="102" t="s">
        <v>279</v>
      </c>
      <c r="K28" s="103">
        <v>3.98</v>
      </c>
      <c r="L28" s="102" t="s">
        <v>102</v>
      </c>
      <c r="M28" s="104">
        <v>1.4999999999999999E-2</v>
      </c>
      <c r="N28" s="104">
        <v>8.3999999999999995E-3</v>
      </c>
      <c r="O28" s="103">
        <v>5000</v>
      </c>
      <c r="P28" s="103">
        <v>111.43</v>
      </c>
      <c r="Q28" s="103">
        <v>0</v>
      </c>
      <c r="R28" s="103">
        <v>5.5715000000000003</v>
      </c>
      <c r="S28" s="104">
        <v>0</v>
      </c>
      <c r="T28" s="104">
        <v>4.0000000000000002E-4</v>
      </c>
      <c r="U28" s="104">
        <v>0</v>
      </c>
    </row>
    <row r="29" spans="2:21" s="99" customFormat="1">
      <c r="B29" s="102" t="s">
        <v>350</v>
      </c>
      <c r="C29" s="102" t="s">
        <v>351</v>
      </c>
      <c r="D29" s="102" t="s">
        <v>100</v>
      </c>
      <c r="E29" s="102" t="s">
        <v>123</v>
      </c>
      <c r="F29" s="102" t="s">
        <v>352</v>
      </c>
      <c r="G29" s="102" t="s">
        <v>311</v>
      </c>
      <c r="H29" s="102" t="s">
        <v>206</v>
      </c>
      <c r="I29" s="102" t="s">
        <v>207</v>
      </c>
      <c r="J29" s="102" t="s">
        <v>353</v>
      </c>
      <c r="K29" s="103">
        <v>0.74</v>
      </c>
      <c r="L29" s="102" t="s">
        <v>102</v>
      </c>
      <c r="M29" s="104">
        <v>7.0000000000000001E-3</v>
      </c>
      <c r="N29" s="104">
        <v>-7.4000000000000003E-3</v>
      </c>
      <c r="O29" s="103">
        <v>38959.379999999997</v>
      </c>
      <c r="P29" s="103">
        <v>108.65</v>
      </c>
      <c r="Q29" s="103">
        <v>0</v>
      </c>
      <c r="R29" s="103">
        <v>42.329366370000002</v>
      </c>
      <c r="S29" s="104">
        <v>1E-4</v>
      </c>
      <c r="T29" s="104">
        <v>2.8E-3</v>
      </c>
      <c r="U29" s="104">
        <v>1E-4</v>
      </c>
    </row>
    <row r="30" spans="2:21" s="99" customFormat="1">
      <c r="B30" s="102" t="s">
        <v>354</v>
      </c>
      <c r="C30" s="102" t="s">
        <v>355</v>
      </c>
      <c r="D30" s="102" t="s">
        <v>100</v>
      </c>
      <c r="E30" s="102" t="s">
        <v>123</v>
      </c>
      <c r="F30" s="102" t="s">
        <v>352</v>
      </c>
      <c r="G30" s="102" t="s">
        <v>311</v>
      </c>
      <c r="H30" s="102" t="s">
        <v>206</v>
      </c>
      <c r="I30" s="102" t="s">
        <v>207</v>
      </c>
      <c r="J30" s="102" t="s">
        <v>263</v>
      </c>
      <c r="K30" s="103">
        <v>0.6</v>
      </c>
      <c r="L30" s="102" t="s">
        <v>102</v>
      </c>
      <c r="M30" s="104">
        <v>0.05</v>
      </c>
      <c r="N30" s="104">
        <v>-8.8999999999999999E-3</v>
      </c>
      <c r="O30" s="103">
        <v>85000.7</v>
      </c>
      <c r="P30" s="103">
        <v>115.13</v>
      </c>
      <c r="Q30" s="103">
        <v>0</v>
      </c>
      <c r="R30" s="103">
        <v>97.861305909999999</v>
      </c>
      <c r="S30" s="104">
        <v>0</v>
      </c>
      <c r="T30" s="104">
        <v>6.4999999999999997E-3</v>
      </c>
      <c r="U30" s="104">
        <v>2.0000000000000001E-4</v>
      </c>
    </row>
    <row r="31" spans="2:21" s="99" customFormat="1">
      <c r="B31" s="102" t="s">
        <v>356</v>
      </c>
      <c r="C31" s="102" t="s">
        <v>357</v>
      </c>
      <c r="D31" s="102" t="s">
        <v>100</v>
      </c>
      <c r="E31" s="102" t="s">
        <v>123</v>
      </c>
      <c r="F31" s="102" t="s">
        <v>358</v>
      </c>
      <c r="G31" s="102" t="s">
        <v>311</v>
      </c>
      <c r="H31" s="102" t="s">
        <v>359</v>
      </c>
      <c r="I31" s="102" t="s">
        <v>150</v>
      </c>
      <c r="J31" s="102" t="s">
        <v>360</v>
      </c>
      <c r="K31" s="103">
        <v>0.33</v>
      </c>
      <c r="L31" s="102" t="s">
        <v>102</v>
      </c>
      <c r="M31" s="104">
        <v>4.7500000000000001E-2</v>
      </c>
      <c r="N31" s="104">
        <v>0.70479999999999998</v>
      </c>
      <c r="O31" s="103">
        <v>84500.3</v>
      </c>
      <c r="P31" s="103">
        <v>131.07</v>
      </c>
      <c r="Q31" s="103">
        <v>0</v>
      </c>
      <c r="R31" s="103">
        <v>110.75454320999999</v>
      </c>
      <c r="S31" s="104">
        <v>1.1999999999999999E-3</v>
      </c>
      <c r="T31" s="104">
        <v>7.3000000000000001E-3</v>
      </c>
      <c r="U31" s="104">
        <v>2.0000000000000001E-4</v>
      </c>
    </row>
    <row r="32" spans="2:21" s="99" customFormat="1">
      <c r="B32" s="102" t="s">
        <v>361</v>
      </c>
      <c r="C32" s="102" t="s">
        <v>362</v>
      </c>
      <c r="D32" s="102" t="s">
        <v>100</v>
      </c>
      <c r="E32" s="102" t="s">
        <v>123</v>
      </c>
      <c r="F32" s="102" t="s">
        <v>363</v>
      </c>
      <c r="G32" s="102" t="s">
        <v>364</v>
      </c>
      <c r="H32" s="102" t="s">
        <v>365</v>
      </c>
      <c r="I32" s="102" t="s">
        <v>207</v>
      </c>
      <c r="J32" s="102" t="s">
        <v>366</v>
      </c>
      <c r="K32" s="103">
        <v>0.18</v>
      </c>
      <c r="L32" s="102" t="s">
        <v>102</v>
      </c>
      <c r="M32" s="104">
        <v>3.6400000000000002E-2</v>
      </c>
      <c r="N32" s="104">
        <v>-1.18E-2</v>
      </c>
      <c r="O32" s="103">
        <v>5000.13</v>
      </c>
      <c r="P32" s="103">
        <v>117.5</v>
      </c>
      <c r="Q32" s="103">
        <v>0</v>
      </c>
      <c r="R32" s="103">
        <v>5.8751527499999998</v>
      </c>
      <c r="S32" s="104">
        <v>2.9999999999999997E-4</v>
      </c>
      <c r="T32" s="104">
        <v>4.0000000000000002E-4</v>
      </c>
      <c r="U32" s="104">
        <v>0</v>
      </c>
    </row>
    <row r="33" spans="2:21" s="99" customFormat="1">
      <c r="B33" s="102" t="s">
        <v>367</v>
      </c>
      <c r="C33" s="102" t="s">
        <v>368</v>
      </c>
      <c r="D33" s="102" t="s">
        <v>100</v>
      </c>
      <c r="E33" s="102" t="s">
        <v>123</v>
      </c>
      <c r="F33" s="102" t="s">
        <v>369</v>
      </c>
      <c r="G33" s="102" t="s">
        <v>343</v>
      </c>
      <c r="H33" s="102" t="s">
        <v>359</v>
      </c>
      <c r="I33" s="102" t="s">
        <v>150</v>
      </c>
      <c r="J33" s="102" t="s">
        <v>370</v>
      </c>
      <c r="K33" s="103">
        <v>7.31</v>
      </c>
      <c r="L33" s="102" t="s">
        <v>102</v>
      </c>
      <c r="M33" s="104">
        <v>2.6499999999999999E-2</v>
      </c>
      <c r="N33" s="104">
        <v>1.4999999999999999E-2</v>
      </c>
      <c r="O33" s="103">
        <v>6828.64</v>
      </c>
      <c r="P33" s="103">
        <v>117.9</v>
      </c>
      <c r="Q33" s="103">
        <v>0</v>
      </c>
      <c r="R33" s="103">
        <v>8.0509665600000009</v>
      </c>
      <c r="S33" s="104">
        <v>0</v>
      </c>
      <c r="T33" s="104">
        <v>5.0000000000000001E-4</v>
      </c>
      <c r="U33" s="104">
        <v>0</v>
      </c>
    </row>
    <row r="34" spans="2:21" s="99" customFormat="1">
      <c r="B34" s="102" t="s">
        <v>371</v>
      </c>
      <c r="C34" s="102" t="s">
        <v>372</v>
      </c>
      <c r="D34" s="102" t="s">
        <v>100</v>
      </c>
      <c r="E34" s="102" t="s">
        <v>123</v>
      </c>
      <c r="F34" s="102" t="s">
        <v>352</v>
      </c>
      <c r="G34" s="102" t="s">
        <v>311</v>
      </c>
      <c r="H34" s="102" t="s">
        <v>359</v>
      </c>
      <c r="I34" s="102" t="s">
        <v>150</v>
      </c>
      <c r="J34" s="102" t="s">
        <v>373</v>
      </c>
      <c r="K34" s="103">
        <v>0.92</v>
      </c>
      <c r="L34" s="102" t="s">
        <v>102</v>
      </c>
      <c r="M34" s="104">
        <v>4.2000000000000003E-2</v>
      </c>
      <c r="N34" s="104">
        <v>-8.2000000000000007E-3</v>
      </c>
      <c r="O34" s="103">
        <v>20333.38</v>
      </c>
      <c r="P34" s="103">
        <v>113.08</v>
      </c>
      <c r="Q34" s="103">
        <v>0</v>
      </c>
      <c r="R34" s="103">
        <v>22.992986104</v>
      </c>
      <c r="S34" s="104">
        <v>1E-4</v>
      </c>
      <c r="T34" s="104">
        <v>1.5E-3</v>
      </c>
      <c r="U34" s="104">
        <v>0</v>
      </c>
    </row>
    <row r="35" spans="2:21" s="99" customFormat="1">
      <c r="B35" s="102" t="s">
        <v>374</v>
      </c>
      <c r="C35" s="102" t="s">
        <v>375</v>
      </c>
      <c r="D35" s="102" t="s">
        <v>100</v>
      </c>
      <c r="E35" s="102" t="s">
        <v>123</v>
      </c>
      <c r="F35" s="102" t="s">
        <v>352</v>
      </c>
      <c r="G35" s="102" t="s">
        <v>311</v>
      </c>
      <c r="H35" s="102" t="s">
        <v>365</v>
      </c>
      <c r="I35" s="102" t="s">
        <v>207</v>
      </c>
      <c r="J35" s="102" t="s">
        <v>282</v>
      </c>
      <c r="K35" s="103">
        <v>0.44</v>
      </c>
      <c r="L35" s="102" t="s">
        <v>102</v>
      </c>
      <c r="M35" s="104">
        <v>0.04</v>
      </c>
      <c r="N35" s="104">
        <v>-1.5100000000000001E-2</v>
      </c>
      <c r="O35" s="103">
        <v>30000</v>
      </c>
      <c r="P35" s="103">
        <v>114.94</v>
      </c>
      <c r="Q35" s="103">
        <v>0</v>
      </c>
      <c r="R35" s="103">
        <v>34.481999999999999</v>
      </c>
      <c r="S35" s="104">
        <v>0</v>
      </c>
      <c r="T35" s="104">
        <v>2.3E-3</v>
      </c>
      <c r="U35" s="104">
        <v>1E-4</v>
      </c>
    </row>
    <row r="36" spans="2:21" s="99" customFormat="1">
      <c r="B36" s="102" t="s">
        <v>376</v>
      </c>
      <c r="C36" s="102" t="s">
        <v>377</v>
      </c>
      <c r="D36" s="102" t="s">
        <v>100</v>
      </c>
      <c r="E36" s="102" t="s">
        <v>123</v>
      </c>
      <c r="F36" s="102" t="s">
        <v>378</v>
      </c>
      <c r="G36" s="102" t="s">
        <v>364</v>
      </c>
      <c r="H36" s="102" t="s">
        <v>379</v>
      </c>
      <c r="I36" s="102" t="s">
        <v>207</v>
      </c>
      <c r="J36" s="102" t="s">
        <v>380</v>
      </c>
      <c r="K36" s="103">
        <v>0.01</v>
      </c>
      <c r="L36" s="102" t="s">
        <v>102</v>
      </c>
      <c r="M36" s="104">
        <v>4.8000000000000001E-2</v>
      </c>
      <c r="N36" s="104">
        <v>2.7900000000000001E-2</v>
      </c>
      <c r="O36" s="103">
        <v>43000</v>
      </c>
      <c r="P36" s="103">
        <v>112.87</v>
      </c>
      <c r="Q36" s="103">
        <v>0</v>
      </c>
      <c r="R36" s="103">
        <v>48.534100000000002</v>
      </c>
      <c r="S36" s="104">
        <v>1E-4</v>
      </c>
      <c r="T36" s="104">
        <v>3.2000000000000002E-3</v>
      </c>
      <c r="U36" s="104">
        <v>1E-4</v>
      </c>
    </row>
    <row r="37" spans="2:21" s="99" customFormat="1">
      <c r="B37" s="102" t="s">
        <v>381</v>
      </c>
      <c r="C37" s="102" t="s">
        <v>382</v>
      </c>
      <c r="D37" s="102" t="s">
        <v>100</v>
      </c>
      <c r="E37" s="102" t="s">
        <v>123</v>
      </c>
      <c r="F37" s="102" t="s">
        <v>383</v>
      </c>
      <c r="G37" s="102" t="s">
        <v>364</v>
      </c>
      <c r="H37" s="102" t="s">
        <v>379</v>
      </c>
      <c r="I37" s="102" t="s">
        <v>207</v>
      </c>
      <c r="J37" s="102" t="s">
        <v>384</v>
      </c>
      <c r="K37" s="103">
        <v>6.34</v>
      </c>
      <c r="L37" s="102" t="s">
        <v>102</v>
      </c>
      <c r="M37" s="104">
        <v>6.4999999999999997E-3</v>
      </c>
      <c r="N37" s="104">
        <v>1.78E-2</v>
      </c>
      <c r="O37" s="103">
        <v>25000</v>
      </c>
      <c r="P37" s="103">
        <v>98.25</v>
      </c>
      <c r="Q37" s="103">
        <v>0</v>
      </c>
      <c r="R37" s="103">
        <v>24.5625</v>
      </c>
      <c r="S37" s="104">
        <v>0</v>
      </c>
      <c r="T37" s="104">
        <v>1.6000000000000001E-3</v>
      </c>
      <c r="U37" s="104">
        <v>0</v>
      </c>
    </row>
    <row r="38" spans="2:21" s="99" customFormat="1">
      <c r="B38" s="102" t="s">
        <v>385</v>
      </c>
      <c r="C38" s="102" t="s">
        <v>386</v>
      </c>
      <c r="D38" s="102" t="s">
        <v>100</v>
      </c>
      <c r="E38" s="102" t="s">
        <v>123</v>
      </c>
      <c r="F38" s="102" t="s">
        <v>387</v>
      </c>
      <c r="G38" s="102" t="s">
        <v>364</v>
      </c>
      <c r="H38" s="102" t="s">
        <v>388</v>
      </c>
      <c r="I38" s="102" t="s">
        <v>150</v>
      </c>
      <c r="J38" s="102" t="s">
        <v>389</v>
      </c>
      <c r="K38" s="103">
        <v>3.29</v>
      </c>
      <c r="L38" s="102" t="s">
        <v>102</v>
      </c>
      <c r="M38" s="104">
        <v>1.34E-2</v>
      </c>
      <c r="N38" s="104">
        <v>3.5000000000000001E-3</v>
      </c>
      <c r="O38" s="103">
        <v>2000</v>
      </c>
      <c r="P38" s="103">
        <v>110.37</v>
      </c>
      <c r="Q38" s="103">
        <v>0</v>
      </c>
      <c r="R38" s="103">
        <v>2.2073999999999998</v>
      </c>
      <c r="S38" s="104">
        <v>0</v>
      </c>
      <c r="T38" s="104">
        <v>1E-4</v>
      </c>
      <c r="U38" s="104">
        <v>0</v>
      </c>
    </row>
    <row r="39" spans="2:21" s="99" customFormat="1">
      <c r="B39" s="102" t="s">
        <v>390</v>
      </c>
      <c r="C39" s="102" t="s">
        <v>391</v>
      </c>
      <c r="D39" s="102" t="s">
        <v>100</v>
      </c>
      <c r="E39" s="102" t="s">
        <v>123</v>
      </c>
      <c r="F39" s="102" t="s">
        <v>387</v>
      </c>
      <c r="G39" s="102" t="s">
        <v>364</v>
      </c>
      <c r="H39" s="102" t="s">
        <v>379</v>
      </c>
      <c r="I39" s="102" t="s">
        <v>207</v>
      </c>
      <c r="J39" s="102" t="s">
        <v>392</v>
      </c>
      <c r="K39" s="103">
        <v>5.14</v>
      </c>
      <c r="L39" s="102" t="s">
        <v>102</v>
      </c>
      <c r="M39" s="104">
        <v>6.8999999999999999E-3</v>
      </c>
      <c r="N39" s="104">
        <v>8.0000000000000002E-3</v>
      </c>
      <c r="O39" s="103">
        <v>5000</v>
      </c>
      <c r="P39" s="103">
        <v>105.61</v>
      </c>
      <c r="Q39" s="103">
        <v>0</v>
      </c>
      <c r="R39" s="103">
        <v>5.2805</v>
      </c>
      <c r="S39" s="104">
        <v>0</v>
      </c>
      <c r="T39" s="104">
        <v>2.9999999999999997E-4</v>
      </c>
      <c r="U39" s="104">
        <v>0</v>
      </c>
    </row>
    <row r="40" spans="2:21" s="99" customFormat="1">
      <c r="B40" s="102" t="s">
        <v>393</v>
      </c>
      <c r="C40" s="102" t="s">
        <v>394</v>
      </c>
      <c r="D40" s="102" t="s">
        <v>100</v>
      </c>
      <c r="E40" s="102" t="s">
        <v>123</v>
      </c>
      <c r="F40" s="102" t="s">
        <v>387</v>
      </c>
      <c r="G40" s="102" t="s">
        <v>364</v>
      </c>
      <c r="H40" s="102" t="s">
        <v>379</v>
      </c>
      <c r="I40" s="102" t="s">
        <v>207</v>
      </c>
      <c r="J40" s="102" t="s">
        <v>395</v>
      </c>
      <c r="K40" s="103">
        <v>5.09</v>
      </c>
      <c r="L40" s="102" t="s">
        <v>102</v>
      </c>
      <c r="M40" s="104">
        <v>6.8999999999999999E-3</v>
      </c>
      <c r="N40" s="104">
        <v>1.04E-2</v>
      </c>
      <c r="O40" s="103">
        <v>16000</v>
      </c>
      <c r="P40" s="103">
        <v>104.01</v>
      </c>
      <c r="Q40" s="103">
        <v>0</v>
      </c>
      <c r="R40" s="103">
        <v>16.6416</v>
      </c>
      <c r="S40" s="104">
        <v>1E-4</v>
      </c>
      <c r="T40" s="104">
        <v>1.1000000000000001E-3</v>
      </c>
      <c r="U40" s="104">
        <v>0</v>
      </c>
    </row>
    <row r="41" spans="2:21" s="99" customFormat="1">
      <c r="B41" s="102" t="s">
        <v>396</v>
      </c>
      <c r="C41" s="102" t="s">
        <v>397</v>
      </c>
      <c r="D41" s="102" t="s">
        <v>100</v>
      </c>
      <c r="E41" s="102" t="s">
        <v>123</v>
      </c>
      <c r="F41" s="102" t="s">
        <v>398</v>
      </c>
      <c r="G41" s="102" t="s">
        <v>364</v>
      </c>
      <c r="H41" s="102" t="s">
        <v>388</v>
      </c>
      <c r="I41" s="102" t="s">
        <v>150</v>
      </c>
      <c r="J41" s="102" t="s">
        <v>389</v>
      </c>
      <c r="K41" s="103">
        <v>2.17</v>
      </c>
      <c r="L41" s="102" t="s">
        <v>102</v>
      </c>
      <c r="M41" s="104">
        <v>4.7500000000000001E-2</v>
      </c>
      <c r="N41" s="104">
        <v>2.5999999999999999E-3</v>
      </c>
      <c r="O41" s="103">
        <v>30000</v>
      </c>
      <c r="P41" s="103">
        <v>142.55000000000001</v>
      </c>
      <c r="Q41" s="103">
        <v>0</v>
      </c>
      <c r="R41" s="103">
        <v>42.765000000000001</v>
      </c>
      <c r="S41" s="104">
        <v>0</v>
      </c>
      <c r="T41" s="104">
        <v>2.8E-3</v>
      </c>
      <c r="U41" s="104">
        <v>1E-4</v>
      </c>
    </row>
    <row r="42" spans="2:21" s="99" customFormat="1">
      <c r="B42" s="102" t="s">
        <v>399</v>
      </c>
      <c r="C42" s="102" t="s">
        <v>400</v>
      </c>
      <c r="D42" s="102" t="s">
        <v>100</v>
      </c>
      <c r="E42" s="102" t="s">
        <v>123</v>
      </c>
      <c r="F42" s="102" t="s">
        <v>401</v>
      </c>
      <c r="G42" s="102" t="s">
        <v>364</v>
      </c>
      <c r="H42" s="102" t="s">
        <v>379</v>
      </c>
      <c r="I42" s="102" t="s">
        <v>207</v>
      </c>
      <c r="J42" s="102" t="s">
        <v>402</v>
      </c>
      <c r="K42" s="103">
        <v>3.51</v>
      </c>
      <c r="L42" s="102" t="s">
        <v>102</v>
      </c>
      <c r="M42" s="104">
        <v>2.4E-2</v>
      </c>
      <c r="N42" s="104">
        <v>5.5999999999999999E-3</v>
      </c>
      <c r="O42" s="103">
        <v>10000</v>
      </c>
      <c r="P42" s="103">
        <v>113.78</v>
      </c>
      <c r="Q42" s="103">
        <v>0</v>
      </c>
      <c r="R42" s="103">
        <v>11.378</v>
      </c>
      <c r="S42" s="104">
        <v>0</v>
      </c>
      <c r="T42" s="104">
        <v>8.0000000000000004E-4</v>
      </c>
      <c r="U42" s="104">
        <v>0</v>
      </c>
    </row>
    <row r="43" spans="2:21" s="99" customFormat="1">
      <c r="B43" s="102" t="s">
        <v>403</v>
      </c>
      <c r="C43" s="102" t="s">
        <v>404</v>
      </c>
      <c r="D43" s="102" t="s">
        <v>100</v>
      </c>
      <c r="E43" s="102" t="s">
        <v>123</v>
      </c>
      <c r="F43" s="102" t="s">
        <v>405</v>
      </c>
      <c r="G43" s="102" t="s">
        <v>364</v>
      </c>
      <c r="H43" s="102" t="s">
        <v>379</v>
      </c>
      <c r="I43" s="102" t="s">
        <v>207</v>
      </c>
      <c r="J43" s="102" t="s">
        <v>406</v>
      </c>
      <c r="K43" s="103">
        <v>3.54</v>
      </c>
      <c r="L43" s="102" t="s">
        <v>102</v>
      </c>
      <c r="M43" s="104">
        <v>2.1499999999999998E-2</v>
      </c>
      <c r="N43" s="104">
        <v>6.1999999999999998E-3</v>
      </c>
      <c r="O43" s="103">
        <v>31000.5</v>
      </c>
      <c r="P43" s="103">
        <v>113.88</v>
      </c>
      <c r="Q43" s="103">
        <v>0</v>
      </c>
      <c r="R43" s="103">
        <v>35.303369400000001</v>
      </c>
      <c r="S43" s="104">
        <v>0</v>
      </c>
      <c r="T43" s="104">
        <v>2.3E-3</v>
      </c>
      <c r="U43" s="104">
        <v>1E-4</v>
      </c>
    </row>
    <row r="44" spans="2:21" s="99" customFormat="1">
      <c r="B44" s="102" t="s">
        <v>407</v>
      </c>
      <c r="C44" s="102" t="s">
        <v>408</v>
      </c>
      <c r="D44" s="102" t="s">
        <v>100</v>
      </c>
      <c r="E44" s="102" t="s">
        <v>123</v>
      </c>
      <c r="F44" s="102" t="s">
        <v>405</v>
      </c>
      <c r="G44" s="102" t="s">
        <v>364</v>
      </c>
      <c r="H44" s="102" t="s">
        <v>379</v>
      </c>
      <c r="I44" s="102" t="s">
        <v>207</v>
      </c>
      <c r="J44" s="102" t="s">
        <v>392</v>
      </c>
      <c r="K44" s="103">
        <v>6.25</v>
      </c>
      <c r="L44" s="102" t="s">
        <v>102</v>
      </c>
      <c r="M44" s="104">
        <v>1.43E-2</v>
      </c>
      <c r="N44" s="104">
        <v>1.5900000000000001E-2</v>
      </c>
      <c r="O44" s="103">
        <v>9896.91</v>
      </c>
      <c r="P44" s="103">
        <v>104.6</v>
      </c>
      <c r="Q44" s="103">
        <v>0.18437999999999999</v>
      </c>
      <c r="R44" s="103">
        <v>10.536547860000001</v>
      </c>
      <c r="S44" s="104">
        <v>0</v>
      </c>
      <c r="T44" s="104">
        <v>6.9999999999999999E-4</v>
      </c>
      <c r="U44" s="104">
        <v>0</v>
      </c>
    </row>
    <row r="45" spans="2:21" s="99" customFormat="1">
      <c r="B45" s="102" t="s">
        <v>409</v>
      </c>
      <c r="C45" s="102" t="s">
        <v>410</v>
      </c>
      <c r="D45" s="102" t="s">
        <v>100</v>
      </c>
      <c r="E45" s="102" t="s">
        <v>123</v>
      </c>
      <c r="F45" s="102" t="s">
        <v>405</v>
      </c>
      <c r="G45" s="102" t="s">
        <v>364</v>
      </c>
      <c r="H45" s="102" t="s">
        <v>379</v>
      </c>
      <c r="I45" s="102" t="s">
        <v>207</v>
      </c>
      <c r="J45" s="102" t="s">
        <v>411</v>
      </c>
      <c r="K45" s="103">
        <v>4.29</v>
      </c>
      <c r="L45" s="102" t="s">
        <v>102</v>
      </c>
      <c r="M45" s="104">
        <v>2.35E-2</v>
      </c>
      <c r="N45" s="104">
        <v>8.0999999999999996E-3</v>
      </c>
      <c r="O45" s="103">
        <v>7824.31</v>
      </c>
      <c r="P45" s="103">
        <v>114.75</v>
      </c>
      <c r="Q45" s="103">
        <v>0</v>
      </c>
      <c r="R45" s="103">
        <v>8.9783957250000004</v>
      </c>
      <c r="S45" s="104">
        <v>0</v>
      </c>
      <c r="T45" s="104">
        <v>5.9999999999999995E-4</v>
      </c>
      <c r="U45" s="104">
        <v>0</v>
      </c>
    </row>
    <row r="46" spans="2:21" s="99" customFormat="1">
      <c r="B46" s="102" t="s">
        <v>412</v>
      </c>
      <c r="C46" s="102" t="s">
        <v>413</v>
      </c>
      <c r="D46" s="102" t="s">
        <v>100</v>
      </c>
      <c r="E46" s="102" t="s">
        <v>123</v>
      </c>
      <c r="F46" s="102" t="s">
        <v>405</v>
      </c>
      <c r="G46" s="102" t="s">
        <v>364</v>
      </c>
      <c r="H46" s="102" t="s">
        <v>379</v>
      </c>
      <c r="I46" s="102" t="s">
        <v>207</v>
      </c>
      <c r="J46" s="102" t="s">
        <v>414</v>
      </c>
      <c r="K46" s="103">
        <v>2.88</v>
      </c>
      <c r="L46" s="102" t="s">
        <v>102</v>
      </c>
      <c r="M46" s="104">
        <v>1.7600000000000001E-2</v>
      </c>
      <c r="N46" s="104">
        <v>2.8E-3</v>
      </c>
      <c r="O46" s="103">
        <v>49425.29</v>
      </c>
      <c r="P46" s="103">
        <v>111.9</v>
      </c>
      <c r="Q46" s="103">
        <v>1.08887</v>
      </c>
      <c r="R46" s="103">
        <v>56.395769510000001</v>
      </c>
      <c r="S46" s="104">
        <v>0</v>
      </c>
      <c r="T46" s="104">
        <v>3.7000000000000002E-3</v>
      </c>
      <c r="U46" s="104">
        <v>1E-4</v>
      </c>
    </row>
    <row r="47" spans="2:21" s="99" customFormat="1">
      <c r="B47" s="102" t="s">
        <v>415</v>
      </c>
      <c r="C47" s="102" t="s">
        <v>416</v>
      </c>
      <c r="D47" s="102" t="s">
        <v>100</v>
      </c>
      <c r="E47" s="102" t="s">
        <v>123</v>
      </c>
      <c r="F47" s="102" t="s">
        <v>417</v>
      </c>
      <c r="G47" s="102" t="s">
        <v>418</v>
      </c>
      <c r="H47" s="102" t="s">
        <v>388</v>
      </c>
      <c r="I47" s="102" t="s">
        <v>150</v>
      </c>
      <c r="J47" s="102" t="s">
        <v>419</v>
      </c>
      <c r="K47" s="103">
        <v>0</v>
      </c>
      <c r="L47" s="102" t="s">
        <v>102</v>
      </c>
      <c r="M47" s="104">
        <v>4.0500000000000001E-2</v>
      </c>
      <c r="N47" s="104">
        <v>0.3992</v>
      </c>
      <c r="O47" s="103">
        <v>2750.03</v>
      </c>
      <c r="P47" s="103">
        <v>132.27000000000001</v>
      </c>
      <c r="Q47" s="103">
        <v>0</v>
      </c>
      <c r="R47" s="103">
        <v>3.637464681</v>
      </c>
      <c r="S47" s="104">
        <v>1E-4</v>
      </c>
      <c r="T47" s="104">
        <v>2.0000000000000001E-4</v>
      </c>
      <c r="U47" s="104">
        <v>0</v>
      </c>
    </row>
    <row r="48" spans="2:21" s="99" customFormat="1">
      <c r="B48" s="102" t="s">
        <v>420</v>
      </c>
      <c r="C48" s="102" t="s">
        <v>421</v>
      </c>
      <c r="D48" s="102" t="s">
        <v>100</v>
      </c>
      <c r="E48" s="102" t="s">
        <v>123</v>
      </c>
      <c r="F48" s="102" t="s">
        <v>422</v>
      </c>
      <c r="G48" s="102" t="s">
        <v>364</v>
      </c>
      <c r="H48" s="102" t="s">
        <v>379</v>
      </c>
      <c r="I48" s="102" t="s">
        <v>207</v>
      </c>
      <c r="J48" s="102" t="s">
        <v>423</v>
      </c>
      <c r="K48" s="103">
        <v>3.98</v>
      </c>
      <c r="L48" s="102" t="s">
        <v>102</v>
      </c>
      <c r="M48" s="104">
        <v>1.4200000000000001E-2</v>
      </c>
      <c r="N48" s="104">
        <v>9.7000000000000003E-3</v>
      </c>
      <c r="O48" s="103">
        <v>37000.44</v>
      </c>
      <c r="P48" s="103">
        <v>108.15</v>
      </c>
      <c r="Q48" s="103">
        <v>0</v>
      </c>
      <c r="R48" s="103">
        <v>40.015975859999998</v>
      </c>
      <c r="S48" s="104">
        <v>0</v>
      </c>
      <c r="T48" s="104">
        <v>2.5999999999999999E-3</v>
      </c>
      <c r="U48" s="104">
        <v>1E-4</v>
      </c>
    </row>
    <row r="49" spans="2:21" s="99" customFormat="1">
      <c r="B49" s="102" t="s">
        <v>424</v>
      </c>
      <c r="C49" s="102" t="s">
        <v>425</v>
      </c>
      <c r="D49" s="102" t="s">
        <v>100</v>
      </c>
      <c r="E49" s="102" t="s">
        <v>123</v>
      </c>
      <c r="F49" s="102" t="s">
        <v>426</v>
      </c>
      <c r="G49" s="102" t="s">
        <v>364</v>
      </c>
      <c r="H49" s="102" t="s">
        <v>379</v>
      </c>
      <c r="I49" s="102" t="s">
        <v>207</v>
      </c>
      <c r="J49" s="102" t="s">
        <v>427</v>
      </c>
      <c r="K49" s="103">
        <v>7.04</v>
      </c>
      <c r="L49" s="102" t="s">
        <v>102</v>
      </c>
      <c r="M49" s="104">
        <v>2.5000000000000001E-2</v>
      </c>
      <c r="N49" s="104">
        <v>0.02</v>
      </c>
      <c r="O49" s="103">
        <v>12480</v>
      </c>
      <c r="P49" s="103">
        <v>110.5</v>
      </c>
      <c r="Q49" s="103">
        <v>0</v>
      </c>
      <c r="R49" s="103">
        <v>13.7904</v>
      </c>
      <c r="S49" s="104">
        <v>0</v>
      </c>
      <c r="T49" s="104">
        <v>8.9999999999999998E-4</v>
      </c>
      <c r="U49" s="104">
        <v>0</v>
      </c>
    </row>
    <row r="50" spans="2:21" s="99" customFormat="1">
      <c r="B50" s="102" t="s">
        <v>428</v>
      </c>
      <c r="C50" s="102" t="s">
        <v>429</v>
      </c>
      <c r="D50" s="102" t="s">
        <v>100</v>
      </c>
      <c r="E50" s="102" t="s">
        <v>123</v>
      </c>
      <c r="F50" s="102" t="s">
        <v>426</v>
      </c>
      <c r="G50" s="102" t="s">
        <v>364</v>
      </c>
      <c r="H50" s="102" t="s">
        <v>379</v>
      </c>
      <c r="I50" s="102" t="s">
        <v>207</v>
      </c>
      <c r="J50" s="102" t="s">
        <v>370</v>
      </c>
      <c r="K50" s="103">
        <v>1.22</v>
      </c>
      <c r="L50" s="102" t="s">
        <v>102</v>
      </c>
      <c r="M50" s="104">
        <v>0.04</v>
      </c>
      <c r="N50" s="104">
        <v>-1.21E-2</v>
      </c>
      <c r="O50" s="103">
        <v>48800.15</v>
      </c>
      <c r="P50" s="103">
        <v>113.37</v>
      </c>
      <c r="Q50" s="103">
        <v>0</v>
      </c>
      <c r="R50" s="103">
        <v>55.324730055000003</v>
      </c>
      <c r="S50" s="104">
        <v>2.0000000000000001E-4</v>
      </c>
      <c r="T50" s="104">
        <v>3.7000000000000002E-3</v>
      </c>
      <c r="U50" s="104">
        <v>1E-4</v>
      </c>
    </row>
    <row r="51" spans="2:21" s="99" customFormat="1">
      <c r="B51" s="102" t="s">
        <v>430</v>
      </c>
      <c r="C51" s="102" t="s">
        <v>431</v>
      </c>
      <c r="D51" s="102" t="s">
        <v>100</v>
      </c>
      <c r="E51" s="102" t="s">
        <v>123</v>
      </c>
      <c r="F51" s="102" t="s">
        <v>432</v>
      </c>
      <c r="G51" s="102" t="s">
        <v>343</v>
      </c>
      <c r="H51" s="102" t="s">
        <v>379</v>
      </c>
      <c r="I51" s="102" t="s">
        <v>207</v>
      </c>
      <c r="J51" s="102" t="s">
        <v>433</v>
      </c>
      <c r="K51" s="103">
        <v>2.0699999999999998</v>
      </c>
      <c r="L51" s="102" t="s">
        <v>102</v>
      </c>
      <c r="M51" s="104">
        <v>1.7999999999999999E-2</v>
      </c>
      <c r="N51" s="104">
        <v>2.3999999999999998E-3</v>
      </c>
      <c r="O51" s="103">
        <v>58665.59</v>
      </c>
      <c r="P51" s="103">
        <v>109.65</v>
      </c>
      <c r="Q51" s="103">
        <v>0</v>
      </c>
      <c r="R51" s="103">
        <v>64.326819435000004</v>
      </c>
      <c r="S51" s="104">
        <v>0</v>
      </c>
      <c r="T51" s="104">
        <v>4.3E-3</v>
      </c>
      <c r="U51" s="104">
        <v>1E-4</v>
      </c>
    </row>
    <row r="52" spans="2:21" s="99" customFormat="1">
      <c r="B52" s="102" t="s">
        <v>434</v>
      </c>
      <c r="C52" s="102" t="s">
        <v>435</v>
      </c>
      <c r="D52" s="102" t="s">
        <v>100</v>
      </c>
      <c r="E52" s="102" t="s">
        <v>123</v>
      </c>
      <c r="F52" s="102" t="s">
        <v>436</v>
      </c>
      <c r="G52" s="102" t="s">
        <v>132</v>
      </c>
      <c r="H52" s="102" t="s">
        <v>437</v>
      </c>
      <c r="I52" s="102" t="s">
        <v>150</v>
      </c>
      <c r="J52" s="102" t="s">
        <v>438</v>
      </c>
      <c r="K52" s="103">
        <v>0.42</v>
      </c>
      <c r="L52" s="102" t="s">
        <v>102</v>
      </c>
      <c r="M52" s="104">
        <v>3.6999999999999998E-2</v>
      </c>
      <c r="N52" s="104">
        <v>-2.0899999999999998E-2</v>
      </c>
      <c r="O52" s="103">
        <v>32500</v>
      </c>
      <c r="P52" s="103">
        <v>112.5</v>
      </c>
      <c r="Q52" s="103">
        <v>0</v>
      </c>
      <c r="R52" s="103">
        <v>36.5625</v>
      </c>
      <c r="S52" s="104">
        <v>1E-4</v>
      </c>
      <c r="T52" s="104">
        <v>2.3999999999999998E-3</v>
      </c>
      <c r="U52" s="104">
        <v>1E-4</v>
      </c>
    </row>
    <row r="53" spans="2:21" s="99" customFormat="1">
      <c r="B53" s="102" t="s">
        <v>439</v>
      </c>
      <c r="C53" s="102" t="s">
        <v>440</v>
      </c>
      <c r="D53" s="102" t="s">
        <v>100</v>
      </c>
      <c r="E53" s="102" t="s">
        <v>123</v>
      </c>
      <c r="F53" s="102" t="s">
        <v>441</v>
      </c>
      <c r="G53" s="102" t="s">
        <v>442</v>
      </c>
      <c r="H53" s="102" t="s">
        <v>443</v>
      </c>
      <c r="I53" s="102" t="s">
        <v>207</v>
      </c>
      <c r="J53" s="102" t="s">
        <v>444</v>
      </c>
      <c r="K53" s="103">
        <v>0.61</v>
      </c>
      <c r="L53" s="102" t="s">
        <v>102</v>
      </c>
      <c r="M53" s="104">
        <v>2.6499999999999999E-2</v>
      </c>
      <c r="N53" s="104">
        <v>-4.5999999999999999E-3</v>
      </c>
      <c r="O53" s="103">
        <v>25833.82</v>
      </c>
      <c r="P53" s="103">
        <v>108.22</v>
      </c>
      <c r="Q53" s="103">
        <v>0</v>
      </c>
      <c r="R53" s="103">
        <v>27.957360004000002</v>
      </c>
      <c r="S53" s="104">
        <v>1E-4</v>
      </c>
      <c r="T53" s="104">
        <v>1.8E-3</v>
      </c>
      <c r="U53" s="104">
        <v>0</v>
      </c>
    </row>
    <row r="54" spans="2:21" s="99" customFormat="1">
      <c r="B54" s="102" t="s">
        <v>445</v>
      </c>
      <c r="C54" s="102" t="s">
        <v>446</v>
      </c>
      <c r="D54" s="102" t="s">
        <v>100</v>
      </c>
      <c r="E54" s="102" t="s">
        <v>123</v>
      </c>
      <c r="F54" s="102" t="s">
        <v>441</v>
      </c>
      <c r="G54" s="102" t="s">
        <v>442</v>
      </c>
      <c r="H54" s="102" t="s">
        <v>443</v>
      </c>
      <c r="I54" s="102" t="s">
        <v>207</v>
      </c>
      <c r="J54" s="102" t="s">
        <v>447</v>
      </c>
      <c r="K54" s="103">
        <v>2.58</v>
      </c>
      <c r="L54" s="102" t="s">
        <v>102</v>
      </c>
      <c r="M54" s="104">
        <v>1.0500000000000001E-2</v>
      </c>
      <c r="N54" s="104">
        <v>4.8999999999999998E-3</v>
      </c>
      <c r="O54" s="103">
        <v>28428.86</v>
      </c>
      <c r="P54" s="103">
        <v>106.5</v>
      </c>
      <c r="Q54" s="103">
        <v>0</v>
      </c>
      <c r="R54" s="103">
        <v>30.276735899999998</v>
      </c>
      <c r="S54" s="104">
        <v>1E-4</v>
      </c>
      <c r="T54" s="104">
        <v>2E-3</v>
      </c>
      <c r="U54" s="104">
        <v>0</v>
      </c>
    </row>
    <row r="55" spans="2:21" s="99" customFormat="1">
      <c r="B55" s="102" t="s">
        <v>448</v>
      </c>
      <c r="C55" s="102" t="s">
        <v>449</v>
      </c>
      <c r="D55" s="102" t="s">
        <v>100</v>
      </c>
      <c r="E55" s="102" t="s">
        <v>123</v>
      </c>
      <c r="F55" s="102" t="s">
        <v>450</v>
      </c>
      <c r="G55" s="102" t="s">
        <v>311</v>
      </c>
      <c r="H55" s="102" t="s">
        <v>443</v>
      </c>
      <c r="I55" s="102" t="s">
        <v>207</v>
      </c>
      <c r="J55" s="102" t="s">
        <v>451</v>
      </c>
      <c r="K55" s="103">
        <v>5.21</v>
      </c>
      <c r="L55" s="102" t="s">
        <v>102</v>
      </c>
      <c r="M55" s="104">
        <v>2E-3</v>
      </c>
      <c r="N55" s="104">
        <v>7.9000000000000008E-3</v>
      </c>
      <c r="O55" s="103">
        <v>37000</v>
      </c>
      <c r="P55" s="103">
        <v>100.06</v>
      </c>
      <c r="Q55" s="103">
        <v>0</v>
      </c>
      <c r="R55" s="103">
        <v>37.022199999999998</v>
      </c>
      <c r="S55" s="104">
        <v>1E-4</v>
      </c>
      <c r="T55" s="104">
        <v>2.3999999999999998E-3</v>
      </c>
      <c r="U55" s="104">
        <v>1E-4</v>
      </c>
    </row>
    <row r="56" spans="2:21" s="99" customFormat="1">
      <c r="B56" s="102" t="s">
        <v>452</v>
      </c>
      <c r="C56" s="102" t="s">
        <v>453</v>
      </c>
      <c r="D56" s="102" t="s">
        <v>100</v>
      </c>
      <c r="E56" s="102" t="s">
        <v>123</v>
      </c>
      <c r="F56" s="102" t="s">
        <v>450</v>
      </c>
      <c r="G56" s="102" t="s">
        <v>311</v>
      </c>
      <c r="H56" s="102" t="s">
        <v>443</v>
      </c>
      <c r="I56" s="102" t="s">
        <v>207</v>
      </c>
      <c r="J56" s="102" t="s">
        <v>454</v>
      </c>
      <c r="K56" s="103">
        <v>1.42</v>
      </c>
      <c r="L56" s="102" t="s">
        <v>102</v>
      </c>
      <c r="M56" s="104">
        <v>6.7999999999999996E-3</v>
      </c>
      <c r="N56" s="104">
        <v>-4.4999999999999997E-3</v>
      </c>
      <c r="O56" s="103">
        <v>10000</v>
      </c>
      <c r="P56" s="103">
        <v>108.01</v>
      </c>
      <c r="Q56" s="103">
        <v>0</v>
      </c>
      <c r="R56" s="103">
        <v>10.801</v>
      </c>
      <c r="S56" s="104">
        <v>0</v>
      </c>
      <c r="T56" s="104">
        <v>6.9999999999999999E-4</v>
      </c>
      <c r="U56" s="104">
        <v>0</v>
      </c>
    </row>
    <row r="57" spans="2:21" s="99" customFormat="1">
      <c r="B57" s="102" t="s">
        <v>455</v>
      </c>
      <c r="C57" s="102" t="s">
        <v>456</v>
      </c>
      <c r="D57" s="102" t="s">
        <v>100</v>
      </c>
      <c r="E57" s="102" t="s">
        <v>123</v>
      </c>
      <c r="F57" s="102" t="s">
        <v>457</v>
      </c>
      <c r="G57" s="102" t="s">
        <v>364</v>
      </c>
      <c r="H57" s="102" t="s">
        <v>443</v>
      </c>
      <c r="I57" s="102" t="s">
        <v>207</v>
      </c>
      <c r="J57" s="102" t="s">
        <v>458</v>
      </c>
      <c r="K57" s="103">
        <v>3.46</v>
      </c>
      <c r="L57" s="102" t="s">
        <v>102</v>
      </c>
      <c r="M57" s="104">
        <v>1.4E-2</v>
      </c>
      <c r="N57" s="104">
        <v>1.38E-2</v>
      </c>
      <c r="O57" s="103">
        <v>34000</v>
      </c>
      <c r="P57" s="103">
        <v>107.98</v>
      </c>
      <c r="Q57" s="103">
        <v>0</v>
      </c>
      <c r="R57" s="103">
        <v>36.713200000000001</v>
      </c>
      <c r="S57" s="104">
        <v>0</v>
      </c>
      <c r="T57" s="104">
        <v>2.3999999999999998E-3</v>
      </c>
      <c r="U57" s="104">
        <v>1E-4</v>
      </c>
    </row>
    <row r="58" spans="2:21" s="99" customFormat="1">
      <c r="B58" s="102" t="s">
        <v>459</v>
      </c>
      <c r="C58" s="102" t="s">
        <v>460</v>
      </c>
      <c r="D58" s="102" t="s">
        <v>100</v>
      </c>
      <c r="E58" s="102" t="s">
        <v>123</v>
      </c>
      <c r="F58" s="102" t="s">
        <v>461</v>
      </c>
      <c r="G58" s="102" t="s">
        <v>364</v>
      </c>
      <c r="H58" s="102" t="s">
        <v>437</v>
      </c>
      <c r="I58" s="102" t="s">
        <v>150</v>
      </c>
      <c r="J58" s="102" t="s">
        <v>462</v>
      </c>
      <c r="K58" s="103">
        <v>1.53</v>
      </c>
      <c r="L58" s="102" t="s">
        <v>102</v>
      </c>
      <c r="M58" s="104">
        <v>2.75E-2</v>
      </c>
      <c r="N58" s="104">
        <v>-5.4000000000000003E-3</v>
      </c>
      <c r="O58" s="103">
        <v>68000.61</v>
      </c>
      <c r="P58" s="103">
        <v>112.03</v>
      </c>
      <c r="Q58" s="103">
        <v>0</v>
      </c>
      <c r="R58" s="103">
        <v>76.181083383000001</v>
      </c>
      <c r="S58" s="104">
        <v>2.0000000000000001E-4</v>
      </c>
      <c r="T58" s="104">
        <v>5.0000000000000001E-3</v>
      </c>
      <c r="U58" s="104">
        <v>1E-4</v>
      </c>
    </row>
    <row r="59" spans="2:21" s="99" customFormat="1">
      <c r="B59" s="102" t="s">
        <v>463</v>
      </c>
      <c r="C59" s="102" t="s">
        <v>464</v>
      </c>
      <c r="D59" s="102" t="s">
        <v>100</v>
      </c>
      <c r="E59" s="102" t="s">
        <v>123</v>
      </c>
      <c r="F59" s="102" t="s">
        <v>461</v>
      </c>
      <c r="G59" s="102" t="s">
        <v>364</v>
      </c>
      <c r="H59" s="102" t="s">
        <v>437</v>
      </c>
      <c r="I59" s="102" t="s">
        <v>150</v>
      </c>
      <c r="J59" s="102" t="s">
        <v>462</v>
      </c>
      <c r="K59" s="103">
        <v>6.69</v>
      </c>
      <c r="L59" s="102" t="s">
        <v>102</v>
      </c>
      <c r="M59" s="104">
        <v>1.5800000000000002E-2</v>
      </c>
      <c r="N59" s="104">
        <v>1.8100000000000002E-2</v>
      </c>
      <c r="O59" s="103">
        <v>84000.5</v>
      </c>
      <c r="P59" s="103">
        <v>104.59</v>
      </c>
      <c r="Q59" s="103">
        <v>0</v>
      </c>
      <c r="R59" s="103">
        <v>87.85612295</v>
      </c>
      <c r="S59" s="104">
        <v>1E-4</v>
      </c>
      <c r="T59" s="104">
        <v>5.7999999999999996E-3</v>
      </c>
      <c r="U59" s="104">
        <v>1E-4</v>
      </c>
    </row>
    <row r="60" spans="2:21" s="99" customFormat="1">
      <c r="B60" s="102" t="s">
        <v>465</v>
      </c>
      <c r="C60" s="102" t="s">
        <v>466</v>
      </c>
      <c r="D60" s="102" t="s">
        <v>100</v>
      </c>
      <c r="E60" s="102" t="s">
        <v>123</v>
      </c>
      <c r="F60" s="102" t="s">
        <v>422</v>
      </c>
      <c r="G60" s="102" t="s">
        <v>364</v>
      </c>
      <c r="H60" s="102" t="s">
        <v>437</v>
      </c>
      <c r="I60" s="102" t="s">
        <v>150</v>
      </c>
      <c r="J60" s="102" t="s">
        <v>467</v>
      </c>
      <c r="K60" s="103">
        <v>3.36</v>
      </c>
      <c r="L60" s="102" t="s">
        <v>102</v>
      </c>
      <c r="M60" s="104">
        <v>1.6E-2</v>
      </c>
      <c r="N60" s="104">
        <v>5.8999999999999999E-3</v>
      </c>
      <c r="O60" s="103">
        <v>20000.22</v>
      </c>
      <c r="P60" s="103">
        <v>110.91</v>
      </c>
      <c r="Q60" s="103">
        <v>0</v>
      </c>
      <c r="R60" s="103">
        <v>22.182244002000001</v>
      </c>
      <c r="S60" s="104">
        <v>1E-4</v>
      </c>
      <c r="T60" s="104">
        <v>1.5E-3</v>
      </c>
      <c r="U60" s="104">
        <v>0</v>
      </c>
    </row>
    <row r="61" spans="2:21" s="99" customFormat="1">
      <c r="B61" s="102" t="s">
        <v>468</v>
      </c>
      <c r="C61" s="102" t="s">
        <v>469</v>
      </c>
      <c r="D61" s="102" t="s">
        <v>100</v>
      </c>
      <c r="E61" s="102" t="s">
        <v>123</v>
      </c>
      <c r="F61" s="102" t="s">
        <v>470</v>
      </c>
      <c r="G61" s="102" t="s">
        <v>364</v>
      </c>
      <c r="H61" s="102" t="s">
        <v>471</v>
      </c>
      <c r="I61" s="102" t="s">
        <v>207</v>
      </c>
      <c r="J61" s="102" t="s">
        <v>467</v>
      </c>
      <c r="K61" s="103">
        <v>5.08</v>
      </c>
      <c r="L61" s="102" t="s">
        <v>102</v>
      </c>
      <c r="M61" s="104">
        <v>1.9400000000000001E-2</v>
      </c>
      <c r="N61" s="104">
        <v>5.5999999999999999E-3</v>
      </c>
      <c r="O61" s="103">
        <v>14166.67</v>
      </c>
      <c r="P61" s="103">
        <v>107.51</v>
      </c>
      <c r="Q61" s="103">
        <v>0</v>
      </c>
      <c r="R61" s="103">
        <v>15.230586917</v>
      </c>
      <c r="S61" s="104">
        <v>1E-4</v>
      </c>
      <c r="T61" s="104">
        <v>1E-3</v>
      </c>
      <c r="U61" s="104">
        <v>0</v>
      </c>
    </row>
    <row r="62" spans="2:21" s="99" customFormat="1">
      <c r="B62" s="102" t="s">
        <v>472</v>
      </c>
      <c r="C62" s="102" t="s">
        <v>473</v>
      </c>
      <c r="D62" s="102" t="s">
        <v>100</v>
      </c>
      <c r="E62" s="102" t="s">
        <v>123</v>
      </c>
      <c r="F62" s="102" t="s">
        <v>474</v>
      </c>
      <c r="G62" s="102" t="s">
        <v>475</v>
      </c>
      <c r="H62" s="102" t="s">
        <v>471</v>
      </c>
      <c r="I62" s="102" t="s">
        <v>207</v>
      </c>
      <c r="J62" s="102" t="s">
        <v>476</v>
      </c>
      <c r="K62" s="103">
        <v>5.12</v>
      </c>
      <c r="L62" s="102" t="s">
        <v>102</v>
      </c>
      <c r="M62" s="104">
        <v>1.2500000000000001E-2</v>
      </c>
      <c r="N62" s="104">
        <v>5.0500000000000003E-2</v>
      </c>
      <c r="O62" s="103">
        <v>18000</v>
      </c>
      <c r="P62" s="103">
        <v>85.89</v>
      </c>
      <c r="Q62" s="103">
        <v>0</v>
      </c>
      <c r="R62" s="103">
        <v>15.4602</v>
      </c>
      <c r="S62" s="104">
        <v>0</v>
      </c>
      <c r="T62" s="104">
        <v>1E-3</v>
      </c>
      <c r="U62" s="104">
        <v>0</v>
      </c>
    </row>
    <row r="63" spans="2:21" s="99" customFormat="1">
      <c r="B63" s="102" t="s">
        <v>477</v>
      </c>
      <c r="C63" s="102" t="s">
        <v>478</v>
      </c>
      <c r="D63" s="102" t="s">
        <v>100</v>
      </c>
      <c r="E63" s="102" t="s">
        <v>123</v>
      </c>
      <c r="F63" s="102" t="s">
        <v>474</v>
      </c>
      <c r="G63" s="102" t="s">
        <v>475</v>
      </c>
      <c r="H63" s="102" t="s">
        <v>471</v>
      </c>
      <c r="I63" s="102" t="s">
        <v>207</v>
      </c>
      <c r="J63" s="102" t="s">
        <v>479</v>
      </c>
      <c r="K63" s="103">
        <v>4.1500000000000004</v>
      </c>
      <c r="L63" s="102" t="s">
        <v>102</v>
      </c>
      <c r="M63" s="104">
        <v>1.29E-2</v>
      </c>
      <c r="N63" s="104">
        <v>5.3800000000000001E-2</v>
      </c>
      <c r="O63" s="103">
        <v>190000</v>
      </c>
      <c r="P63" s="103">
        <v>88.5</v>
      </c>
      <c r="Q63" s="103">
        <v>0</v>
      </c>
      <c r="R63" s="103">
        <v>168.15</v>
      </c>
      <c r="S63" s="104">
        <v>2.0000000000000001E-4</v>
      </c>
      <c r="T63" s="104">
        <v>1.11E-2</v>
      </c>
      <c r="U63" s="104">
        <v>2.9999999999999997E-4</v>
      </c>
    </row>
    <row r="64" spans="2:21" s="99" customFormat="1">
      <c r="B64" s="102" t="s">
        <v>480</v>
      </c>
      <c r="C64" s="102" t="s">
        <v>481</v>
      </c>
      <c r="D64" s="102" t="s">
        <v>100</v>
      </c>
      <c r="E64" s="102" t="s">
        <v>123</v>
      </c>
      <c r="F64" s="102" t="s">
        <v>482</v>
      </c>
      <c r="G64" s="102" t="s">
        <v>364</v>
      </c>
      <c r="H64" s="102" t="s">
        <v>483</v>
      </c>
      <c r="I64" s="102" t="s">
        <v>150</v>
      </c>
      <c r="J64" s="102" t="s">
        <v>389</v>
      </c>
      <c r="K64" s="103">
        <v>2.98</v>
      </c>
      <c r="L64" s="102" t="s">
        <v>102</v>
      </c>
      <c r="M64" s="104">
        <v>2.5000000000000001E-2</v>
      </c>
      <c r="N64" s="104">
        <v>1.55E-2</v>
      </c>
      <c r="O64" s="103">
        <v>53000.44</v>
      </c>
      <c r="P64" s="103">
        <v>111.07</v>
      </c>
      <c r="Q64" s="103">
        <v>0</v>
      </c>
      <c r="R64" s="103">
        <v>58.867588708</v>
      </c>
      <c r="S64" s="104">
        <v>1E-4</v>
      </c>
      <c r="T64" s="104">
        <v>3.8999999999999998E-3</v>
      </c>
      <c r="U64" s="104">
        <v>1E-4</v>
      </c>
    </row>
    <row r="65" spans="2:21" s="99" customFormat="1">
      <c r="B65" s="102" t="s">
        <v>484</v>
      </c>
      <c r="C65" s="102" t="s">
        <v>485</v>
      </c>
      <c r="D65" s="102" t="s">
        <v>100</v>
      </c>
      <c r="E65" s="102" t="s">
        <v>123</v>
      </c>
      <c r="F65" s="102" t="s">
        <v>482</v>
      </c>
      <c r="G65" s="102" t="s">
        <v>364</v>
      </c>
      <c r="H65" s="102" t="s">
        <v>483</v>
      </c>
      <c r="I65" s="102" t="s">
        <v>150</v>
      </c>
      <c r="J65" s="102" t="s">
        <v>486</v>
      </c>
      <c r="K65" s="103">
        <v>5.81</v>
      </c>
      <c r="L65" s="102" t="s">
        <v>102</v>
      </c>
      <c r="M65" s="104">
        <v>1.9E-2</v>
      </c>
      <c r="N65" s="104">
        <v>2.3300000000000001E-2</v>
      </c>
      <c r="O65" s="103">
        <v>25243.9</v>
      </c>
      <c r="P65" s="103">
        <v>103.7</v>
      </c>
      <c r="Q65" s="103">
        <v>0</v>
      </c>
      <c r="R65" s="103">
        <v>26.177924300000001</v>
      </c>
      <c r="S65" s="104">
        <v>1E-4</v>
      </c>
      <c r="T65" s="104">
        <v>1.6999999999999999E-3</v>
      </c>
      <c r="U65" s="104">
        <v>0</v>
      </c>
    </row>
    <row r="66" spans="2:21" s="99" customFormat="1">
      <c r="B66" s="102" t="s">
        <v>487</v>
      </c>
      <c r="C66" s="102" t="s">
        <v>488</v>
      </c>
      <c r="D66" s="102" t="s">
        <v>100</v>
      </c>
      <c r="E66" s="102" t="s">
        <v>123</v>
      </c>
      <c r="F66" s="102" t="s">
        <v>474</v>
      </c>
      <c r="G66" s="102" t="s">
        <v>475</v>
      </c>
      <c r="H66" s="102" t="s">
        <v>471</v>
      </c>
      <c r="I66" s="102" t="s">
        <v>207</v>
      </c>
      <c r="J66" s="102" t="s">
        <v>489</v>
      </c>
      <c r="K66" s="103">
        <v>3.3</v>
      </c>
      <c r="L66" s="102" t="s">
        <v>102</v>
      </c>
      <c r="M66" s="104">
        <v>0.04</v>
      </c>
      <c r="N66" s="104">
        <v>5.1299999999999998E-2</v>
      </c>
      <c r="O66" s="103">
        <v>7000</v>
      </c>
      <c r="P66" s="103">
        <v>101.8</v>
      </c>
      <c r="Q66" s="103">
        <v>0</v>
      </c>
      <c r="R66" s="103">
        <v>7.1260000000000003</v>
      </c>
      <c r="S66" s="104">
        <v>0</v>
      </c>
      <c r="T66" s="104">
        <v>5.0000000000000001E-4</v>
      </c>
      <c r="U66" s="104">
        <v>0</v>
      </c>
    </row>
    <row r="67" spans="2:21" s="99" customFormat="1">
      <c r="B67" s="102" t="s">
        <v>490</v>
      </c>
      <c r="C67" s="102" t="s">
        <v>491</v>
      </c>
      <c r="D67" s="102" t="s">
        <v>100</v>
      </c>
      <c r="E67" s="102" t="s">
        <v>123</v>
      </c>
      <c r="F67" s="102" t="s">
        <v>492</v>
      </c>
      <c r="G67" s="102" t="s">
        <v>493</v>
      </c>
      <c r="H67" s="102" t="s">
        <v>471</v>
      </c>
      <c r="I67" s="102" t="s">
        <v>207</v>
      </c>
      <c r="J67" s="102" t="s">
        <v>494</v>
      </c>
      <c r="K67" s="103">
        <v>5.35</v>
      </c>
      <c r="L67" s="102" t="s">
        <v>102</v>
      </c>
      <c r="M67" s="104">
        <v>7.4999999999999997E-3</v>
      </c>
      <c r="N67" s="104">
        <v>2.4799999999999999E-2</v>
      </c>
      <c r="O67" s="103">
        <v>10000</v>
      </c>
      <c r="P67" s="103">
        <v>95</v>
      </c>
      <c r="Q67" s="103">
        <v>0</v>
      </c>
      <c r="R67" s="103">
        <v>9.5</v>
      </c>
      <c r="S67" s="104">
        <v>0</v>
      </c>
      <c r="T67" s="104">
        <v>5.9999999999999995E-4</v>
      </c>
      <c r="U67" s="104">
        <v>0</v>
      </c>
    </row>
    <row r="68" spans="2:21" s="99" customFormat="1">
      <c r="B68" s="102" t="s">
        <v>495</v>
      </c>
      <c r="C68" s="102" t="s">
        <v>496</v>
      </c>
      <c r="D68" s="102" t="s">
        <v>100</v>
      </c>
      <c r="E68" s="102" t="s">
        <v>123</v>
      </c>
      <c r="F68" s="102" t="s">
        <v>457</v>
      </c>
      <c r="G68" s="102" t="s">
        <v>364</v>
      </c>
      <c r="H68" s="102" t="s">
        <v>471</v>
      </c>
      <c r="I68" s="102" t="s">
        <v>207</v>
      </c>
      <c r="J68" s="102" t="s">
        <v>497</v>
      </c>
      <c r="K68" s="103">
        <v>6.96</v>
      </c>
      <c r="L68" s="102" t="s">
        <v>102</v>
      </c>
      <c r="M68" s="104">
        <v>5.0000000000000001E-3</v>
      </c>
      <c r="N68" s="104">
        <v>2.46E-2</v>
      </c>
      <c r="O68" s="103">
        <v>10000</v>
      </c>
      <c r="P68" s="103">
        <v>91</v>
      </c>
      <c r="Q68" s="103">
        <v>0</v>
      </c>
      <c r="R68" s="103">
        <v>9.1</v>
      </c>
      <c r="S68" s="104">
        <v>1E-4</v>
      </c>
      <c r="T68" s="104">
        <v>5.9999999999999995E-4</v>
      </c>
      <c r="U68" s="104">
        <v>0</v>
      </c>
    </row>
    <row r="69" spans="2:21" s="99" customFormat="1">
      <c r="B69" s="102" t="s">
        <v>498</v>
      </c>
      <c r="C69" s="102" t="s">
        <v>499</v>
      </c>
      <c r="D69" s="102" t="s">
        <v>100</v>
      </c>
      <c r="E69" s="102" t="s">
        <v>123</v>
      </c>
      <c r="F69" s="102" t="s">
        <v>457</v>
      </c>
      <c r="G69" s="102" t="s">
        <v>364</v>
      </c>
      <c r="H69" s="102" t="s">
        <v>471</v>
      </c>
      <c r="I69" s="102" t="s">
        <v>207</v>
      </c>
      <c r="J69" s="102" t="s">
        <v>500</v>
      </c>
      <c r="K69" s="103">
        <v>1.35</v>
      </c>
      <c r="L69" s="102" t="s">
        <v>102</v>
      </c>
      <c r="M69" s="104">
        <v>3.3500000000000002E-2</v>
      </c>
      <c r="N69" s="104">
        <v>-1.9E-3</v>
      </c>
      <c r="O69" s="103">
        <v>40000</v>
      </c>
      <c r="P69" s="103">
        <v>110.71</v>
      </c>
      <c r="Q69" s="103">
        <v>0</v>
      </c>
      <c r="R69" s="103">
        <v>44.283999999999999</v>
      </c>
      <c r="S69" s="104">
        <v>2.0000000000000001E-4</v>
      </c>
      <c r="T69" s="104">
        <v>2.8999999999999998E-3</v>
      </c>
      <c r="U69" s="104">
        <v>1E-4</v>
      </c>
    </row>
    <row r="70" spans="2:21" s="99" customFormat="1">
      <c r="B70" s="102" t="s">
        <v>501</v>
      </c>
      <c r="C70" s="102" t="s">
        <v>502</v>
      </c>
      <c r="D70" s="102" t="s">
        <v>100</v>
      </c>
      <c r="E70" s="102" t="s">
        <v>123</v>
      </c>
      <c r="F70" s="102" t="s">
        <v>503</v>
      </c>
      <c r="G70" s="102" t="s">
        <v>504</v>
      </c>
      <c r="H70" s="102" t="s">
        <v>483</v>
      </c>
      <c r="I70" s="102" t="s">
        <v>150</v>
      </c>
      <c r="J70" s="102" t="s">
        <v>505</v>
      </c>
      <c r="K70" s="103">
        <v>0.63</v>
      </c>
      <c r="L70" s="102" t="s">
        <v>102</v>
      </c>
      <c r="M70" s="104">
        <v>1.35E-2</v>
      </c>
      <c r="N70" s="104">
        <v>2.0999999999999999E-3</v>
      </c>
      <c r="O70" s="103">
        <v>33846.230000000003</v>
      </c>
      <c r="P70" s="103">
        <v>106.32</v>
      </c>
      <c r="Q70" s="103">
        <v>0</v>
      </c>
      <c r="R70" s="103">
        <v>35.985311736</v>
      </c>
      <c r="S70" s="104">
        <v>1E-4</v>
      </c>
      <c r="T70" s="104">
        <v>2.3999999999999998E-3</v>
      </c>
      <c r="U70" s="104">
        <v>1E-4</v>
      </c>
    </row>
    <row r="71" spans="2:21" s="99" customFormat="1">
      <c r="B71" s="102" t="s">
        <v>506</v>
      </c>
      <c r="C71" s="102">
        <v>11756600</v>
      </c>
      <c r="D71" s="102" t="s">
        <v>100</v>
      </c>
      <c r="E71" s="102" t="s">
        <v>123</v>
      </c>
      <c r="F71" s="102" t="s">
        <v>503</v>
      </c>
      <c r="G71" s="102" t="s">
        <v>504</v>
      </c>
      <c r="H71" s="102" t="s">
        <v>483</v>
      </c>
      <c r="I71" s="102" t="s">
        <v>150</v>
      </c>
      <c r="J71" s="102" t="s">
        <v>507</v>
      </c>
      <c r="K71" s="103">
        <v>1.88</v>
      </c>
      <c r="L71" s="102" t="s">
        <v>102</v>
      </c>
      <c r="M71" s="104">
        <v>0.01</v>
      </c>
      <c r="N71" s="104">
        <v>1.0999999999999999E-2</v>
      </c>
      <c r="O71" s="103">
        <v>70000</v>
      </c>
      <c r="P71" s="103">
        <f>R71/O71*100*1000</f>
        <v>104.2076112412178</v>
      </c>
      <c r="Q71" s="103">
        <v>0</v>
      </c>
      <c r="R71" s="103">
        <f>73.36-0.35672131147541-0.0579508196721308</f>
        <v>72.945327868852459</v>
      </c>
      <c r="S71" s="104">
        <v>1E-4</v>
      </c>
      <c r="T71" s="104">
        <f>R71/$R$11</f>
        <v>4.8230702019800191E-3</v>
      </c>
      <c r="U71" s="104">
        <f>R71/'סכום נכסי הקרן'!$C$42</f>
        <v>1.1872848855175965E-4</v>
      </c>
    </row>
    <row r="72" spans="2:21" s="99" customFormat="1">
      <c r="B72" s="102" t="s">
        <v>508</v>
      </c>
      <c r="C72" s="102" t="s">
        <v>509</v>
      </c>
      <c r="D72" s="102" t="s">
        <v>100</v>
      </c>
      <c r="E72" s="102" t="s">
        <v>123</v>
      </c>
      <c r="F72" s="102" t="s">
        <v>503</v>
      </c>
      <c r="G72" s="102" t="s">
        <v>504</v>
      </c>
      <c r="H72" s="102" t="s">
        <v>483</v>
      </c>
      <c r="I72" s="102" t="s">
        <v>150</v>
      </c>
      <c r="J72" s="102" t="s">
        <v>510</v>
      </c>
      <c r="K72" s="103">
        <v>2.04</v>
      </c>
      <c r="L72" s="102" t="s">
        <v>102</v>
      </c>
      <c r="M72" s="104">
        <v>1.8499999999999999E-2</v>
      </c>
      <c r="N72" s="104">
        <v>9.1999999999999998E-3</v>
      </c>
      <c r="O72" s="103">
        <v>39600</v>
      </c>
      <c r="P72" s="103">
        <v>107.61</v>
      </c>
      <c r="Q72" s="103">
        <v>0</v>
      </c>
      <c r="R72" s="103">
        <v>42.61356</v>
      </c>
      <c r="S72" s="104">
        <v>0</v>
      </c>
      <c r="T72" s="104">
        <v>2.8E-3</v>
      </c>
      <c r="U72" s="104">
        <v>1E-4</v>
      </c>
    </row>
    <row r="73" spans="2:21" s="99" customFormat="1">
      <c r="B73" s="102" t="s">
        <v>511</v>
      </c>
      <c r="C73" s="102" t="s">
        <v>512</v>
      </c>
      <c r="D73" s="102" t="s">
        <v>100</v>
      </c>
      <c r="E73" s="102" t="s">
        <v>123</v>
      </c>
      <c r="F73" s="102" t="s">
        <v>422</v>
      </c>
      <c r="G73" s="102" t="s">
        <v>364</v>
      </c>
      <c r="H73" s="102" t="s">
        <v>483</v>
      </c>
      <c r="I73" s="102" t="s">
        <v>150</v>
      </c>
      <c r="J73" s="102" t="s">
        <v>500</v>
      </c>
      <c r="K73" s="103">
        <v>8.43</v>
      </c>
      <c r="L73" s="102" t="s">
        <v>102</v>
      </c>
      <c r="M73" s="104">
        <v>1.15E-2</v>
      </c>
      <c r="N73" s="104">
        <v>2.58E-2</v>
      </c>
      <c r="O73" s="103">
        <v>30000</v>
      </c>
      <c r="P73" s="103">
        <v>93.67</v>
      </c>
      <c r="Q73" s="103">
        <v>0</v>
      </c>
      <c r="R73" s="103">
        <v>28.100999999999999</v>
      </c>
      <c r="S73" s="104">
        <v>1E-4</v>
      </c>
      <c r="T73" s="104">
        <v>1.9E-3</v>
      </c>
      <c r="U73" s="104">
        <v>0</v>
      </c>
    </row>
    <row r="74" spans="2:21" s="99" customFormat="1">
      <c r="B74" s="102" t="s">
        <v>513</v>
      </c>
      <c r="C74" s="102" t="s">
        <v>514</v>
      </c>
      <c r="D74" s="102" t="s">
        <v>100</v>
      </c>
      <c r="E74" s="102" t="s">
        <v>123</v>
      </c>
      <c r="F74" s="102" t="s">
        <v>515</v>
      </c>
      <c r="G74" s="102" t="s">
        <v>475</v>
      </c>
      <c r="H74" s="102" t="s">
        <v>516</v>
      </c>
      <c r="I74" s="102" t="s">
        <v>150</v>
      </c>
      <c r="J74" s="102" t="s">
        <v>517</v>
      </c>
      <c r="K74" s="103">
        <v>3.03</v>
      </c>
      <c r="L74" s="102" t="s">
        <v>102</v>
      </c>
      <c r="M74" s="104">
        <v>2.8500000000000001E-2</v>
      </c>
      <c r="N74" s="104">
        <v>1.54E-2</v>
      </c>
      <c r="O74" s="103">
        <v>10000</v>
      </c>
      <c r="P74" s="103">
        <v>112.2</v>
      </c>
      <c r="Q74" s="103">
        <v>0</v>
      </c>
      <c r="R74" s="103">
        <v>11.22</v>
      </c>
      <c r="S74" s="104">
        <v>0</v>
      </c>
      <c r="T74" s="104">
        <v>6.9999999999999999E-4</v>
      </c>
      <c r="U74" s="104">
        <v>0</v>
      </c>
    </row>
    <row r="75" spans="2:21" s="99" customFormat="1">
      <c r="B75" s="102" t="s">
        <v>518</v>
      </c>
      <c r="C75" s="102">
        <v>11847790</v>
      </c>
      <c r="D75" s="102" t="s">
        <v>100</v>
      </c>
      <c r="E75" s="102" t="s">
        <v>123</v>
      </c>
      <c r="F75" s="102" t="s">
        <v>519</v>
      </c>
      <c r="G75" s="102" t="s">
        <v>343</v>
      </c>
      <c r="H75" s="102" t="s">
        <v>520</v>
      </c>
      <c r="I75" s="102" t="s">
        <v>207</v>
      </c>
      <c r="J75" s="102" t="s">
        <v>521</v>
      </c>
      <c r="K75" s="103">
        <v>3.45</v>
      </c>
      <c r="L75" s="102" t="s">
        <v>102</v>
      </c>
      <c r="M75" s="104">
        <v>0.01</v>
      </c>
      <c r="N75" s="104">
        <v>1.6500000000000001E-2</v>
      </c>
      <c r="O75" s="103">
        <v>40000</v>
      </c>
      <c r="P75" s="103">
        <f t="shared" ref="P75:P76" si="0">R75/O75*100*1000</f>
        <v>97.631639344262254</v>
      </c>
      <c r="Q75" s="103">
        <v>0</v>
      </c>
      <c r="R75" s="103">
        <f>39052.6557377049/1000</f>
        <v>39.052655737704903</v>
      </c>
      <c r="S75" s="104">
        <v>4.0000000000000002E-4</v>
      </c>
      <c r="T75" s="104">
        <f t="shared" ref="T75:T76" si="1">R75/$R$11</f>
        <v>2.5821215107202948E-3</v>
      </c>
      <c r="U75" s="104">
        <f>R75/'סכום נכסי הקרן'!$C$42</f>
        <v>6.3563533472714098E-5</v>
      </c>
    </row>
    <row r="76" spans="2:21" s="99" customFormat="1">
      <c r="B76" s="102" t="s">
        <v>518</v>
      </c>
      <c r="C76" s="102">
        <v>1184779</v>
      </c>
      <c r="D76" s="102" t="s">
        <v>100</v>
      </c>
      <c r="E76" s="102" t="s">
        <v>123</v>
      </c>
      <c r="F76" s="102" t="s">
        <v>519</v>
      </c>
      <c r="G76" s="102" t="s">
        <v>343</v>
      </c>
      <c r="H76" s="102" t="s">
        <v>520</v>
      </c>
      <c r="I76" s="102" t="s">
        <v>207</v>
      </c>
      <c r="J76" s="102" t="s">
        <v>521</v>
      </c>
      <c r="K76" s="103">
        <v>0</v>
      </c>
      <c r="L76" s="102" t="s">
        <v>102</v>
      </c>
      <c r="M76" s="104">
        <v>0</v>
      </c>
      <c r="N76" s="104">
        <v>0</v>
      </c>
      <c r="O76" s="103">
        <v>65000</v>
      </c>
      <c r="P76" s="103">
        <f t="shared" si="0"/>
        <v>100.73</v>
      </c>
      <c r="Q76" s="103">
        <v>0</v>
      </c>
      <c r="R76" s="103">
        <f>65474.5/1000</f>
        <v>65.474500000000006</v>
      </c>
      <c r="S76" s="104">
        <v>0</v>
      </c>
      <c r="T76" s="104">
        <f t="shared" si="1"/>
        <v>4.3291067319252098E-3</v>
      </c>
      <c r="U76" s="104">
        <f>R76/'סכום נכסי הקרן'!$C$42</f>
        <v>1.0656869536124932E-4</v>
      </c>
    </row>
    <row r="77" spans="2:21" s="99" customFormat="1">
      <c r="B77" s="102" t="s">
        <v>522</v>
      </c>
      <c r="C77" s="102" t="s">
        <v>523</v>
      </c>
      <c r="D77" s="102" t="s">
        <v>100</v>
      </c>
      <c r="E77" s="102" t="s">
        <v>123</v>
      </c>
      <c r="F77" s="102" t="s">
        <v>524</v>
      </c>
      <c r="G77" s="102" t="s">
        <v>525</v>
      </c>
      <c r="H77" s="102" t="s">
        <v>520</v>
      </c>
      <c r="I77" s="102" t="s">
        <v>207</v>
      </c>
      <c r="J77" s="102" t="s">
        <v>526</v>
      </c>
      <c r="K77" s="103">
        <v>4.79</v>
      </c>
      <c r="L77" s="102" t="s">
        <v>102</v>
      </c>
      <c r="M77" s="104">
        <v>1E-3</v>
      </c>
      <c r="N77" s="104">
        <v>1.9900000000000001E-2</v>
      </c>
      <c r="O77" s="103">
        <v>105000</v>
      </c>
      <c r="P77" s="103">
        <v>93.95</v>
      </c>
      <c r="Q77" s="103">
        <v>0</v>
      </c>
      <c r="R77" s="103">
        <v>98.647499999999994</v>
      </c>
      <c r="S77" s="104">
        <v>2.9999999999999997E-4</v>
      </c>
      <c r="T77" s="104">
        <v>6.4999999999999997E-3</v>
      </c>
      <c r="U77" s="104">
        <v>2.0000000000000001E-4</v>
      </c>
    </row>
    <row r="78" spans="2:21" s="99" customFormat="1">
      <c r="B78" s="102" t="s">
        <v>527</v>
      </c>
      <c r="C78" s="102" t="s">
        <v>528</v>
      </c>
      <c r="D78" s="102" t="s">
        <v>100</v>
      </c>
      <c r="E78" s="102" t="s">
        <v>123</v>
      </c>
      <c r="F78" s="102" t="s">
        <v>529</v>
      </c>
      <c r="G78" s="102" t="s">
        <v>475</v>
      </c>
      <c r="H78" s="102" t="s">
        <v>516</v>
      </c>
      <c r="I78" s="102" t="s">
        <v>150</v>
      </c>
      <c r="J78" s="102" t="s">
        <v>530</v>
      </c>
      <c r="K78" s="103">
        <v>6.28</v>
      </c>
      <c r="L78" s="102" t="s">
        <v>102</v>
      </c>
      <c r="M78" s="104">
        <v>1.09E-2</v>
      </c>
      <c r="N78" s="104">
        <v>2.63E-2</v>
      </c>
      <c r="O78" s="103">
        <v>30000</v>
      </c>
      <c r="P78" s="103">
        <v>94.69</v>
      </c>
      <c r="Q78" s="103">
        <v>0</v>
      </c>
      <c r="R78" s="103">
        <v>28.407</v>
      </c>
      <c r="S78" s="104">
        <v>1E-4</v>
      </c>
      <c r="T78" s="104">
        <v>1.9E-3</v>
      </c>
      <c r="U78" s="104">
        <v>0</v>
      </c>
    </row>
    <row r="79" spans="2:21" s="99" customFormat="1">
      <c r="B79" s="102" t="s">
        <v>531</v>
      </c>
      <c r="C79" s="102" t="s">
        <v>532</v>
      </c>
      <c r="D79" s="102" t="s">
        <v>100</v>
      </c>
      <c r="E79" s="102" t="s">
        <v>123</v>
      </c>
      <c r="F79" s="102" t="s">
        <v>470</v>
      </c>
      <c r="G79" s="102" t="s">
        <v>364</v>
      </c>
      <c r="H79" s="102" t="s">
        <v>520</v>
      </c>
      <c r="I79" s="102" t="s">
        <v>207</v>
      </c>
      <c r="J79" s="102" t="s">
        <v>533</v>
      </c>
      <c r="K79" s="103">
        <v>0.42</v>
      </c>
      <c r="L79" s="102" t="s">
        <v>102</v>
      </c>
      <c r="M79" s="104">
        <v>4.5999999999999999E-2</v>
      </c>
      <c r="N79" s="104">
        <v>-8.3999999999999995E-3</v>
      </c>
      <c r="O79" s="103">
        <v>5000.03</v>
      </c>
      <c r="P79" s="103">
        <v>109.85</v>
      </c>
      <c r="Q79" s="103">
        <v>0</v>
      </c>
      <c r="R79" s="103">
        <v>5.4925329549999997</v>
      </c>
      <c r="S79" s="104">
        <v>1E-4</v>
      </c>
      <c r="T79" s="104">
        <v>4.0000000000000002E-4</v>
      </c>
      <c r="U79" s="104">
        <v>0</v>
      </c>
    </row>
    <row r="80" spans="2:21" s="99" customFormat="1">
      <c r="B80" s="102" t="s">
        <v>534</v>
      </c>
      <c r="C80" s="102" t="s">
        <v>535</v>
      </c>
      <c r="D80" s="102" t="s">
        <v>100</v>
      </c>
      <c r="E80" s="102" t="s">
        <v>123</v>
      </c>
      <c r="F80" s="102" t="s">
        <v>536</v>
      </c>
      <c r="G80" s="102" t="s">
        <v>537</v>
      </c>
      <c r="H80" s="102" t="s">
        <v>516</v>
      </c>
      <c r="I80" s="102" t="s">
        <v>150</v>
      </c>
      <c r="J80" s="102" t="s">
        <v>538</v>
      </c>
      <c r="K80" s="103">
        <v>5.44</v>
      </c>
      <c r="L80" s="102" t="s">
        <v>102</v>
      </c>
      <c r="M80" s="104">
        <v>1.5699999999999999E-2</v>
      </c>
      <c r="N80" s="104">
        <v>2.4E-2</v>
      </c>
      <c r="O80" s="103">
        <v>55000</v>
      </c>
      <c r="P80" s="103">
        <v>98.5</v>
      </c>
      <c r="Q80" s="103">
        <v>0</v>
      </c>
      <c r="R80" s="103">
        <v>54.174999999999997</v>
      </c>
      <c r="S80" s="104">
        <v>1E-4</v>
      </c>
      <c r="T80" s="104">
        <v>3.5999999999999999E-3</v>
      </c>
      <c r="U80" s="104">
        <v>1E-4</v>
      </c>
    </row>
    <row r="81" spans="2:21" s="99" customFormat="1">
      <c r="B81" s="102" t="s">
        <v>539</v>
      </c>
      <c r="C81" s="102" t="s">
        <v>540</v>
      </c>
      <c r="D81" s="102" t="s">
        <v>100</v>
      </c>
      <c r="E81" s="102" t="s">
        <v>123</v>
      </c>
      <c r="F81" s="102" t="s">
        <v>541</v>
      </c>
      <c r="G81" s="102" t="s">
        <v>537</v>
      </c>
      <c r="H81" s="102" t="s">
        <v>520</v>
      </c>
      <c r="I81" s="102" t="s">
        <v>207</v>
      </c>
      <c r="J81" s="102" t="s">
        <v>392</v>
      </c>
      <c r="K81" s="103">
        <v>5.45</v>
      </c>
      <c r="L81" s="102" t="s">
        <v>102</v>
      </c>
      <c r="M81" s="104">
        <v>3.2500000000000001E-2</v>
      </c>
      <c r="N81" s="104">
        <v>2.46E-2</v>
      </c>
      <c r="O81" s="103">
        <v>10000</v>
      </c>
      <c r="P81" s="103">
        <v>111.59</v>
      </c>
      <c r="Q81" s="103">
        <v>0</v>
      </c>
      <c r="R81" s="103">
        <v>11.159000000000001</v>
      </c>
      <c r="S81" s="104">
        <v>0</v>
      </c>
      <c r="T81" s="104">
        <v>6.9999999999999999E-4</v>
      </c>
      <c r="U81" s="104">
        <v>0</v>
      </c>
    </row>
    <row r="82" spans="2:21" s="99" customFormat="1">
      <c r="B82" s="102" t="s">
        <v>542</v>
      </c>
      <c r="C82" s="102">
        <v>11283470</v>
      </c>
      <c r="D82" s="102" t="s">
        <v>123</v>
      </c>
      <c r="F82" s="102" t="s">
        <v>543</v>
      </c>
      <c r="G82" s="102" t="s">
        <v>475</v>
      </c>
      <c r="H82" s="102" t="s">
        <v>544</v>
      </c>
      <c r="I82" s="102" t="s">
        <v>150</v>
      </c>
      <c r="J82" s="102" t="s">
        <v>433</v>
      </c>
      <c r="K82" s="103">
        <v>1.5</v>
      </c>
      <c r="L82" s="102" t="s">
        <v>102</v>
      </c>
      <c r="M82" s="104">
        <v>3.2899999999999999E-2</v>
      </c>
      <c r="N82" s="104">
        <v>-1.0699999999999999E-2</v>
      </c>
      <c r="O82" s="103">
        <v>50000</v>
      </c>
      <c r="P82" s="103">
        <f t="shared" ref="P82:P84" si="2">R82/O82*100*1000</f>
        <v>112.37092896174865</v>
      </c>
      <c r="Q82" s="103">
        <v>0</v>
      </c>
      <c r="R82" s="103">
        <f>56.975-0.789535519125678</f>
        <v>56.185464480874323</v>
      </c>
      <c r="S82" s="104">
        <v>1E-4</v>
      </c>
      <c r="T82" s="104">
        <f t="shared" ref="T82" si="3">R82/$R$11</f>
        <v>3.7149252383828477E-3</v>
      </c>
      <c r="U82" s="104">
        <f>R82/'סכום נכסי הקרן'!$C$42</f>
        <v>9.1449520775150473E-5</v>
      </c>
    </row>
    <row r="83" spans="2:21" s="99" customFormat="1">
      <c r="B83" s="102" t="s">
        <v>546</v>
      </c>
      <c r="C83" s="102" t="s">
        <v>547</v>
      </c>
      <c r="D83" s="102" t="s">
        <v>100</v>
      </c>
      <c r="E83" s="102" t="s">
        <v>123</v>
      </c>
      <c r="F83" s="102" t="s">
        <v>548</v>
      </c>
      <c r="G83" s="102" t="s">
        <v>364</v>
      </c>
      <c r="H83" s="102" t="s">
        <v>545</v>
      </c>
      <c r="I83" s="102" t="s">
        <v>207</v>
      </c>
      <c r="J83" s="102" t="s">
        <v>392</v>
      </c>
      <c r="K83" s="103">
        <v>4.72</v>
      </c>
      <c r="L83" s="102" t="s">
        <v>102</v>
      </c>
      <c r="M83" s="104">
        <v>3.0000000000000001E-3</v>
      </c>
      <c r="N83" s="104">
        <v>7.9000000000000008E-3</v>
      </c>
      <c r="O83" s="103">
        <v>80000</v>
      </c>
      <c r="P83" s="103">
        <v>99.68</v>
      </c>
      <c r="Q83" s="103">
        <v>0</v>
      </c>
      <c r="R83" s="103">
        <v>79.744</v>
      </c>
      <c r="S83" s="104">
        <v>2.0000000000000001E-4</v>
      </c>
      <c r="T83" s="104">
        <v>5.3E-3</v>
      </c>
      <c r="U83" s="104">
        <v>1E-4</v>
      </c>
    </row>
    <row r="84" spans="2:21" s="99" customFormat="1">
      <c r="B84" s="102" t="s">
        <v>549</v>
      </c>
      <c r="C84" s="102">
        <v>11683500</v>
      </c>
      <c r="D84" s="102" t="s">
        <v>100</v>
      </c>
      <c r="E84" s="102" t="s">
        <v>123</v>
      </c>
      <c r="F84" s="102" t="s">
        <v>548</v>
      </c>
      <c r="G84" s="102" t="s">
        <v>364</v>
      </c>
      <c r="H84" s="102" t="s">
        <v>545</v>
      </c>
      <c r="I84" s="102" t="s">
        <v>207</v>
      </c>
      <c r="J84" s="102" t="s">
        <v>550</v>
      </c>
      <c r="K84" s="103">
        <v>3.5</v>
      </c>
      <c r="L84" s="102" t="s">
        <v>102</v>
      </c>
      <c r="M84" s="104">
        <v>1E-3</v>
      </c>
      <c r="N84" s="104">
        <v>6.1999999999999998E-3</v>
      </c>
      <c r="O84" s="103">
        <v>40000</v>
      </c>
      <c r="P84" s="103">
        <f t="shared" si="2"/>
        <v>103.61043715846994</v>
      </c>
      <c r="Q84" s="103">
        <v>0</v>
      </c>
      <c r="R84" s="103">
        <f>41.476-0.0318251366120213</f>
        <v>41.444174863387978</v>
      </c>
      <c r="S84" s="104">
        <v>1E-4</v>
      </c>
      <c r="T84" s="104">
        <f t="shared" ref="T84" si="4">R84/$R$11</f>
        <v>2.7402463004708466E-3</v>
      </c>
      <c r="U84" s="104">
        <f>R84/'סכום נכסי הקרן'!$C$42</f>
        <v>6.7456057633349467E-5</v>
      </c>
    </row>
    <row r="85" spans="2:21" s="99" customFormat="1">
      <c r="B85" s="102" t="s">
        <v>551</v>
      </c>
      <c r="C85" s="102" t="s">
        <v>552</v>
      </c>
      <c r="D85" s="102" t="s">
        <v>100</v>
      </c>
      <c r="E85" s="102" t="s">
        <v>123</v>
      </c>
      <c r="F85" s="102" t="s">
        <v>548</v>
      </c>
      <c r="G85" s="102" t="s">
        <v>364</v>
      </c>
      <c r="H85" s="102" t="s">
        <v>545</v>
      </c>
      <c r="I85" s="102" t="s">
        <v>207</v>
      </c>
      <c r="J85" s="102" t="s">
        <v>553</v>
      </c>
      <c r="K85" s="103">
        <v>6.2</v>
      </c>
      <c r="L85" s="102" t="s">
        <v>102</v>
      </c>
      <c r="M85" s="104">
        <v>3.0000000000000001E-3</v>
      </c>
      <c r="N85" s="104">
        <v>1.37E-2</v>
      </c>
      <c r="O85" s="103">
        <v>8000</v>
      </c>
      <c r="P85" s="103">
        <v>98</v>
      </c>
      <c r="Q85" s="103">
        <v>0</v>
      </c>
      <c r="R85" s="103">
        <v>7.84</v>
      </c>
      <c r="S85" s="104">
        <v>0</v>
      </c>
      <c r="T85" s="104">
        <v>5.0000000000000001E-4</v>
      </c>
      <c r="U85" s="104">
        <v>0</v>
      </c>
    </row>
    <row r="86" spans="2:21" s="99" customFormat="1">
      <c r="B86" s="102" t="s">
        <v>555</v>
      </c>
      <c r="C86" s="102" t="s">
        <v>556</v>
      </c>
      <c r="D86" s="102" t="s">
        <v>100</v>
      </c>
      <c r="E86" s="102" t="s">
        <v>123</v>
      </c>
      <c r="F86" s="102" t="s">
        <v>557</v>
      </c>
      <c r="G86" s="102" t="s">
        <v>475</v>
      </c>
      <c r="H86" s="102" t="s">
        <v>558</v>
      </c>
      <c r="I86" s="102" t="s">
        <v>150</v>
      </c>
      <c r="J86" s="102" t="s">
        <v>559</v>
      </c>
      <c r="K86" s="103">
        <v>4.6100000000000003</v>
      </c>
      <c r="L86" s="102" t="s">
        <v>102</v>
      </c>
      <c r="M86" s="104">
        <v>3.3700000000000001E-2</v>
      </c>
      <c r="N86" s="104">
        <v>3.6700000000000003E-2</v>
      </c>
      <c r="O86" s="103">
        <v>40000</v>
      </c>
      <c r="P86" s="103">
        <v>101.46</v>
      </c>
      <c r="Q86" s="103">
        <v>0</v>
      </c>
      <c r="R86" s="103">
        <v>40.584000000000003</v>
      </c>
      <c r="S86" s="104">
        <v>2.9999999999999997E-4</v>
      </c>
      <c r="T86" s="104">
        <v>2.7000000000000001E-3</v>
      </c>
      <c r="U86" s="104">
        <v>1E-4</v>
      </c>
    </row>
    <row r="87" spans="2:21" s="99" customFormat="1">
      <c r="B87" s="102" t="s">
        <v>560</v>
      </c>
      <c r="C87" s="102" t="s">
        <v>561</v>
      </c>
      <c r="D87" s="102" t="s">
        <v>100</v>
      </c>
      <c r="E87" s="102" t="s">
        <v>123</v>
      </c>
      <c r="F87" s="102" t="s">
        <v>562</v>
      </c>
      <c r="G87" s="102" t="s">
        <v>525</v>
      </c>
      <c r="H87" s="102" t="s">
        <v>563</v>
      </c>
      <c r="I87" s="102" t="s">
        <v>207</v>
      </c>
      <c r="J87" s="102" t="s">
        <v>479</v>
      </c>
      <c r="K87" s="103">
        <v>1.91</v>
      </c>
      <c r="L87" s="102" t="s">
        <v>102</v>
      </c>
      <c r="M87" s="104">
        <v>4.9500000000000002E-2</v>
      </c>
      <c r="N87" s="104">
        <v>3.61E-2</v>
      </c>
      <c r="O87" s="103">
        <v>120000</v>
      </c>
      <c r="P87" s="103">
        <v>133.9</v>
      </c>
      <c r="Q87" s="103">
        <v>0</v>
      </c>
      <c r="R87" s="103">
        <v>160.68</v>
      </c>
      <c r="S87" s="104">
        <v>2.0000000000000001E-4</v>
      </c>
      <c r="T87" s="104">
        <v>1.06E-2</v>
      </c>
      <c r="U87" s="104">
        <v>2.9999999999999997E-4</v>
      </c>
    </row>
    <row r="88" spans="2:21" s="99" customFormat="1">
      <c r="B88" s="102" t="s">
        <v>564</v>
      </c>
      <c r="C88" s="102" t="s">
        <v>565</v>
      </c>
      <c r="D88" s="102" t="s">
        <v>100</v>
      </c>
      <c r="E88" s="102" t="s">
        <v>123</v>
      </c>
      <c r="F88" s="102" t="s">
        <v>566</v>
      </c>
      <c r="G88" s="102" t="s">
        <v>364</v>
      </c>
      <c r="H88" s="102" t="s">
        <v>222</v>
      </c>
      <c r="I88" s="102" t="s">
        <v>567</v>
      </c>
      <c r="J88" s="102" t="s">
        <v>389</v>
      </c>
      <c r="K88" s="103">
        <v>4.3600000000000003</v>
      </c>
      <c r="L88" s="102" t="s">
        <v>102</v>
      </c>
      <c r="M88" s="104">
        <v>1.9E-2</v>
      </c>
      <c r="N88" s="104">
        <v>2.0400000000000001E-2</v>
      </c>
      <c r="O88" s="103">
        <v>30000</v>
      </c>
      <c r="P88" s="103">
        <v>101</v>
      </c>
      <c r="Q88" s="103">
        <v>0</v>
      </c>
      <c r="R88" s="103">
        <v>30.3</v>
      </c>
      <c r="S88" s="104">
        <v>1E-4</v>
      </c>
      <c r="T88" s="104">
        <v>2E-3</v>
      </c>
      <c r="U88" s="104">
        <v>0</v>
      </c>
    </row>
    <row r="89" spans="2:21" s="99" customFormat="1">
      <c r="B89" s="102" t="s">
        <v>568</v>
      </c>
      <c r="C89" s="102" t="s">
        <v>569</v>
      </c>
      <c r="D89" s="102" t="s">
        <v>100</v>
      </c>
      <c r="E89" s="102" t="s">
        <v>123</v>
      </c>
      <c r="F89" s="102" t="s">
        <v>570</v>
      </c>
      <c r="G89" s="102" t="s">
        <v>571</v>
      </c>
      <c r="H89" s="102" t="s">
        <v>222</v>
      </c>
      <c r="I89" s="102" t="s">
        <v>567</v>
      </c>
      <c r="J89" s="102" t="s">
        <v>395</v>
      </c>
      <c r="K89" s="103">
        <v>3.9</v>
      </c>
      <c r="L89" s="102" t="s">
        <v>102</v>
      </c>
      <c r="M89" s="104">
        <v>1.5800000000000002E-2</v>
      </c>
      <c r="N89" s="104">
        <v>2.6700000000000002E-2</v>
      </c>
      <c r="O89" s="103">
        <v>135000</v>
      </c>
      <c r="P89" s="103">
        <v>99.8</v>
      </c>
      <c r="Q89" s="103">
        <v>0</v>
      </c>
      <c r="R89" s="103">
        <v>134.72999999999999</v>
      </c>
      <c r="S89" s="104">
        <v>2.0000000000000001E-4</v>
      </c>
      <c r="T89" s="104">
        <v>8.8999999999999999E-3</v>
      </c>
      <c r="U89" s="104">
        <v>2.0000000000000001E-4</v>
      </c>
    </row>
    <row r="90" spans="2:21" s="99" customFormat="1">
      <c r="B90" s="102" t="s">
        <v>572</v>
      </c>
      <c r="C90" s="102" t="s">
        <v>573</v>
      </c>
      <c r="D90" s="102" t="s">
        <v>100</v>
      </c>
      <c r="E90" s="102" t="s">
        <v>123</v>
      </c>
      <c r="F90" s="102" t="s">
        <v>574</v>
      </c>
      <c r="G90" s="102" t="s">
        <v>537</v>
      </c>
      <c r="H90" s="102" t="s">
        <v>222</v>
      </c>
      <c r="I90" s="102" t="s">
        <v>567</v>
      </c>
      <c r="J90" s="102" t="s">
        <v>575</v>
      </c>
      <c r="K90" s="103">
        <v>3.49</v>
      </c>
      <c r="L90" s="102" t="s">
        <v>102</v>
      </c>
      <c r="M90" s="104">
        <v>3.5000000000000003E-2</v>
      </c>
      <c r="N90" s="104">
        <v>3.4500000000000003E-2</v>
      </c>
      <c r="O90" s="103">
        <v>42000</v>
      </c>
      <c r="P90" s="103">
        <v>100.28</v>
      </c>
      <c r="Q90" s="103">
        <v>0</v>
      </c>
      <c r="R90" s="103">
        <v>42.117600000000003</v>
      </c>
      <c r="S90" s="104">
        <v>2.0000000000000001E-4</v>
      </c>
      <c r="T90" s="104">
        <v>2.8E-3</v>
      </c>
      <c r="U90" s="104">
        <v>1E-4</v>
      </c>
    </row>
    <row r="91" spans="2:21" s="99" customFormat="1">
      <c r="B91" s="102" t="s">
        <v>576</v>
      </c>
      <c r="C91" s="102" t="s">
        <v>577</v>
      </c>
      <c r="D91" s="102" t="s">
        <v>100</v>
      </c>
      <c r="E91" s="102" t="s">
        <v>123</v>
      </c>
      <c r="F91" s="102" t="s">
        <v>578</v>
      </c>
      <c r="G91" s="102" t="s">
        <v>537</v>
      </c>
      <c r="H91" s="102" t="s">
        <v>222</v>
      </c>
      <c r="I91" s="102" t="s">
        <v>567</v>
      </c>
      <c r="J91" s="102" t="s">
        <v>579</v>
      </c>
      <c r="K91" s="103">
        <v>3.18</v>
      </c>
      <c r="L91" s="102" t="s">
        <v>102</v>
      </c>
      <c r="M91" s="104">
        <v>2.35E-2</v>
      </c>
      <c r="N91" s="104">
        <v>2.7400000000000001E-2</v>
      </c>
      <c r="O91" s="103">
        <v>19000.18</v>
      </c>
      <c r="P91" s="103">
        <v>105.18</v>
      </c>
      <c r="Q91" s="103">
        <v>0</v>
      </c>
      <c r="R91" s="103">
        <v>19.984389323999999</v>
      </c>
      <c r="S91" s="104">
        <v>1E-4</v>
      </c>
      <c r="T91" s="104">
        <v>1.2999999999999999E-3</v>
      </c>
      <c r="U91" s="104">
        <v>0</v>
      </c>
    </row>
    <row r="92" spans="2:21" s="99" customFormat="1">
      <c r="B92" s="102" t="s">
        <v>580</v>
      </c>
      <c r="C92" s="102" t="s">
        <v>581</v>
      </c>
      <c r="D92" s="102" t="s">
        <v>100</v>
      </c>
      <c r="E92" s="102" t="s">
        <v>123</v>
      </c>
      <c r="F92" s="102" t="s">
        <v>582</v>
      </c>
      <c r="G92" s="102" t="s">
        <v>364</v>
      </c>
      <c r="H92" s="102" t="s">
        <v>222</v>
      </c>
      <c r="I92" s="102" t="s">
        <v>567</v>
      </c>
      <c r="J92" s="102" t="s">
        <v>583</v>
      </c>
      <c r="K92" s="103">
        <v>0.73</v>
      </c>
      <c r="L92" s="102" t="s">
        <v>102</v>
      </c>
      <c r="M92" s="104">
        <v>2.1000000000000001E-2</v>
      </c>
      <c r="N92" s="104">
        <v>5.0000000000000001E-4</v>
      </c>
      <c r="O92" s="103">
        <v>96202.91</v>
      </c>
      <c r="P92" s="103">
        <v>109.25</v>
      </c>
      <c r="Q92" s="103">
        <v>0</v>
      </c>
      <c r="R92" s="103">
        <v>105.101679175</v>
      </c>
      <c r="S92" s="104">
        <v>5.0000000000000001E-4</v>
      </c>
      <c r="T92" s="104">
        <v>6.8999999999999999E-3</v>
      </c>
      <c r="U92" s="104">
        <v>2.0000000000000001E-4</v>
      </c>
    </row>
    <row r="93" spans="2:21" s="99" customFormat="1">
      <c r="B93" s="102" t="s">
        <v>584</v>
      </c>
      <c r="C93" s="102" t="s">
        <v>585</v>
      </c>
      <c r="D93" s="102" t="s">
        <v>100</v>
      </c>
      <c r="E93" s="102" t="s">
        <v>123</v>
      </c>
      <c r="F93" s="102" t="s">
        <v>582</v>
      </c>
      <c r="G93" s="102" t="s">
        <v>364</v>
      </c>
      <c r="H93" s="102" t="s">
        <v>222</v>
      </c>
      <c r="I93" s="102" t="s">
        <v>567</v>
      </c>
      <c r="J93" s="102" t="s">
        <v>586</v>
      </c>
      <c r="K93" s="103">
        <v>6.38</v>
      </c>
      <c r="L93" s="102" t="s">
        <v>102</v>
      </c>
      <c r="M93" s="104">
        <v>8.5000000000000006E-3</v>
      </c>
      <c r="N93" s="104">
        <v>2.1499999999999998E-2</v>
      </c>
      <c r="O93" s="103">
        <v>18000</v>
      </c>
      <c r="P93" s="103">
        <v>96.35</v>
      </c>
      <c r="Q93" s="103">
        <v>0</v>
      </c>
      <c r="R93" s="103">
        <v>17.343</v>
      </c>
      <c r="S93" s="104">
        <v>1E-4</v>
      </c>
      <c r="T93" s="104">
        <v>1.1000000000000001E-3</v>
      </c>
      <c r="U93" s="104">
        <v>0</v>
      </c>
    </row>
    <row r="94" spans="2:21" s="99" customFormat="1">
      <c r="B94" s="102" t="s">
        <v>587</v>
      </c>
      <c r="C94" s="102" t="s">
        <v>588</v>
      </c>
      <c r="D94" s="102" t="s">
        <v>100</v>
      </c>
      <c r="E94" s="102" t="s">
        <v>123</v>
      </c>
      <c r="F94" s="102" t="s">
        <v>589</v>
      </c>
      <c r="G94" s="102" t="s">
        <v>493</v>
      </c>
      <c r="H94" s="102" t="s">
        <v>222</v>
      </c>
      <c r="I94" s="102" t="s">
        <v>567</v>
      </c>
      <c r="J94" s="102" t="s">
        <v>590</v>
      </c>
      <c r="K94" s="103">
        <v>3.4</v>
      </c>
      <c r="L94" s="102" t="s">
        <v>102</v>
      </c>
      <c r="M94" s="104">
        <v>1.6400000000000001E-2</v>
      </c>
      <c r="N94" s="104">
        <v>1.67E-2</v>
      </c>
      <c r="O94" s="103">
        <v>3000.8</v>
      </c>
      <c r="P94" s="103">
        <v>106.05</v>
      </c>
      <c r="Q94" s="103">
        <v>0</v>
      </c>
      <c r="R94" s="103">
        <v>3.1823484</v>
      </c>
      <c r="S94" s="104">
        <v>0</v>
      </c>
      <c r="T94" s="104">
        <v>2.0000000000000001E-4</v>
      </c>
      <c r="U94" s="104">
        <v>0</v>
      </c>
    </row>
    <row r="95" spans="2:21" s="99" customFormat="1">
      <c r="B95" s="102" t="s">
        <v>591</v>
      </c>
      <c r="C95" s="102" t="s">
        <v>592</v>
      </c>
      <c r="D95" s="102" t="s">
        <v>100</v>
      </c>
      <c r="E95" s="102" t="s">
        <v>123</v>
      </c>
      <c r="F95" s="102" t="s">
        <v>593</v>
      </c>
      <c r="G95" s="102" t="s">
        <v>571</v>
      </c>
      <c r="H95" s="102" t="s">
        <v>222</v>
      </c>
      <c r="I95" s="102" t="s">
        <v>567</v>
      </c>
      <c r="J95" s="102" t="s">
        <v>533</v>
      </c>
      <c r="K95" s="103">
        <v>3.93</v>
      </c>
      <c r="L95" s="102" t="s">
        <v>102</v>
      </c>
      <c r="M95" s="104">
        <v>1.4800000000000001E-2</v>
      </c>
      <c r="N95" s="104">
        <v>2.29E-2</v>
      </c>
      <c r="O95" s="103">
        <v>47000</v>
      </c>
      <c r="P95" s="103">
        <v>100.44</v>
      </c>
      <c r="Q95" s="103">
        <v>0</v>
      </c>
      <c r="R95" s="103">
        <v>47.206800000000001</v>
      </c>
      <c r="S95" s="104">
        <v>1E-4</v>
      </c>
      <c r="T95" s="104">
        <v>3.0999999999999999E-3</v>
      </c>
      <c r="U95" s="104">
        <v>1E-4</v>
      </c>
    </row>
    <row r="96" spans="2:21" s="99" customFormat="1">
      <c r="B96" s="102" t="s">
        <v>594</v>
      </c>
      <c r="C96" s="102" t="s">
        <v>595</v>
      </c>
      <c r="D96" s="102" t="s">
        <v>100</v>
      </c>
      <c r="E96" s="102" t="s">
        <v>123</v>
      </c>
      <c r="F96" s="102" t="s">
        <v>596</v>
      </c>
      <c r="G96" s="102" t="s">
        <v>571</v>
      </c>
      <c r="H96" s="102" t="s">
        <v>222</v>
      </c>
      <c r="I96" s="102" t="s">
        <v>567</v>
      </c>
      <c r="J96" s="102" t="s">
        <v>479</v>
      </c>
      <c r="K96" s="103">
        <v>3.9</v>
      </c>
      <c r="L96" s="102" t="s">
        <v>102</v>
      </c>
      <c r="M96" s="104">
        <v>2.3E-2</v>
      </c>
      <c r="N96" s="104">
        <v>5.6899999999999999E-2</v>
      </c>
      <c r="O96" s="103">
        <v>105000</v>
      </c>
      <c r="P96" s="103">
        <v>90.5</v>
      </c>
      <c r="Q96" s="103">
        <v>0</v>
      </c>
      <c r="R96" s="103">
        <v>95.025000000000006</v>
      </c>
      <c r="S96" s="104">
        <v>4.0000000000000002E-4</v>
      </c>
      <c r="T96" s="104">
        <v>6.3E-3</v>
      </c>
      <c r="U96" s="104">
        <v>2.0000000000000001E-4</v>
      </c>
    </row>
    <row r="97" spans="2:21" s="99" customFormat="1">
      <c r="B97" s="102" t="s">
        <v>597</v>
      </c>
      <c r="C97" s="102" t="s">
        <v>598</v>
      </c>
      <c r="D97" s="102" t="s">
        <v>100</v>
      </c>
      <c r="E97" s="102" t="s">
        <v>123</v>
      </c>
      <c r="F97" s="102" t="s">
        <v>599</v>
      </c>
      <c r="G97" s="102" t="s">
        <v>571</v>
      </c>
      <c r="H97" s="102" t="s">
        <v>222</v>
      </c>
      <c r="I97" s="102" t="s">
        <v>567</v>
      </c>
      <c r="J97" s="102" t="s">
        <v>263</v>
      </c>
      <c r="K97" s="103">
        <v>4.03</v>
      </c>
      <c r="L97" s="102" t="s">
        <v>102</v>
      </c>
      <c r="M97" s="104">
        <v>2.9499999999999998E-2</v>
      </c>
      <c r="N97" s="104">
        <v>3.56E-2</v>
      </c>
      <c r="O97" s="103">
        <v>35000</v>
      </c>
      <c r="P97" s="103">
        <v>99.46</v>
      </c>
      <c r="Q97" s="103">
        <v>0</v>
      </c>
      <c r="R97" s="103">
        <v>34.811</v>
      </c>
      <c r="S97" s="104">
        <v>2.0000000000000001E-4</v>
      </c>
      <c r="T97" s="104">
        <v>2.3E-3</v>
      </c>
      <c r="U97" s="104">
        <v>1E-4</v>
      </c>
    </row>
    <row r="98" spans="2:21" s="99" customFormat="1">
      <c r="B98" s="102" t="s">
        <v>600</v>
      </c>
      <c r="C98" s="102" t="s">
        <v>601</v>
      </c>
      <c r="D98" s="102" t="s">
        <v>100</v>
      </c>
      <c r="E98" s="102" t="s">
        <v>123</v>
      </c>
      <c r="F98" s="102" t="s">
        <v>602</v>
      </c>
      <c r="G98" s="102" t="s">
        <v>571</v>
      </c>
      <c r="H98" s="102" t="s">
        <v>222</v>
      </c>
      <c r="I98" s="102" t="s">
        <v>567</v>
      </c>
      <c r="J98" s="102" t="s">
        <v>479</v>
      </c>
      <c r="K98" s="103">
        <v>3.89</v>
      </c>
      <c r="L98" s="102" t="s">
        <v>102</v>
      </c>
      <c r="M98" s="104">
        <v>0.04</v>
      </c>
      <c r="N98" s="104">
        <v>8.8700000000000001E-2</v>
      </c>
      <c r="O98" s="103">
        <v>70000</v>
      </c>
      <c r="P98" s="103">
        <v>87.18</v>
      </c>
      <c r="Q98" s="103">
        <v>0</v>
      </c>
      <c r="R98" s="103">
        <v>61.026000000000003</v>
      </c>
      <c r="S98" s="104">
        <v>1.2999999999999999E-3</v>
      </c>
      <c r="T98" s="104">
        <v>4.0000000000000001E-3</v>
      </c>
      <c r="U98" s="104">
        <v>1E-4</v>
      </c>
    </row>
    <row r="99" spans="2:21" s="99" customFormat="1">
      <c r="B99" s="98" t="s">
        <v>239</v>
      </c>
      <c r="K99" s="100">
        <v>1.89</v>
      </c>
      <c r="N99" s="101">
        <v>-5.3E-3</v>
      </c>
      <c r="O99" s="100">
        <f>SUM(O100:O198)</f>
        <v>6989445.1500000022</v>
      </c>
      <c r="Q99" s="100">
        <v>40.729950000000002</v>
      </c>
      <c r="R99" s="100">
        <v>7168.3393163471801</v>
      </c>
      <c r="T99" s="101">
        <v>0.47399999999999998</v>
      </c>
      <c r="U99" s="101">
        <v>1.17E-2</v>
      </c>
    </row>
    <row r="100" spans="2:21" s="99" customFormat="1">
      <c r="B100" s="102" t="s">
        <v>603</v>
      </c>
      <c r="C100" s="102" t="s">
        <v>604</v>
      </c>
      <c r="D100" s="102" t="s">
        <v>100</v>
      </c>
      <c r="E100" s="102" t="s">
        <v>123</v>
      </c>
      <c r="F100" s="102" t="s">
        <v>358</v>
      </c>
      <c r="G100" s="102" t="s">
        <v>311</v>
      </c>
      <c r="H100" s="102" t="s">
        <v>319</v>
      </c>
      <c r="I100" s="102" t="s">
        <v>150</v>
      </c>
      <c r="J100" s="102" t="s">
        <v>279</v>
      </c>
      <c r="K100" s="103">
        <v>1.41</v>
      </c>
      <c r="L100" s="102" t="s">
        <v>102</v>
      </c>
      <c r="M100" s="104">
        <v>1.8700000000000001E-2</v>
      </c>
      <c r="N100" s="104">
        <v>1.84E-2</v>
      </c>
      <c r="O100" s="103">
        <v>1030000.02</v>
      </c>
      <c r="P100" s="103">
        <v>101.1</v>
      </c>
      <c r="Q100" s="103">
        <v>0</v>
      </c>
      <c r="R100" s="103">
        <v>1041.3300202200001</v>
      </c>
      <c r="S100" s="104">
        <v>1.1999999999999999E-3</v>
      </c>
      <c r="T100" s="104">
        <v>6.8900000000000003E-2</v>
      </c>
      <c r="U100" s="104">
        <v>1.6999999999999999E-3</v>
      </c>
    </row>
    <row r="101" spans="2:21" s="99" customFormat="1">
      <c r="B101" s="102" t="s">
        <v>605</v>
      </c>
      <c r="C101" s="102" t="s">
        <v>606</v>
      </c>
      <c r="D101" s="102" t="s">
        <v>100</v>
      </c>
      <c r="E101" s="102" t="s">
        <v>123</v>
      </c>
      <c r="F101" s="102" t="s">
        <v>607</v>
      </c>
      <c r="G101" s="102" t="s">
        <v>304</v>
      </c>
      <c r="H101" s="102" t="s">
        <v>319</v>
      </c>
      <c r="I101" s="102" t="s">
        <v>150</v>
      </c>
      <c r="J101" s="102" t="s">
        <v>608</v>
      </c>
      <c r="K101" s="103">
        <v>2.1</v>
      </c>
      <c r="L101" s="102" t="s">
        <v>102</v>
      </c>
      <c r="M101" s="104">
        <v>9.9000000000000008E-3</v>
      </c>
      <c r="N101" s="104">
        <v>7.0000000000000001E-3</v>
      </c>
      <c r="O101" s="103">
        <v>13000</v>
      </c>
      <c r="P101" s="103">
        <v>101.69</v>
      </c>
      <c r="Q101" s="103">
        <v>0</v>
      </c>
      <c r="R101" s="103">
        <v>13.2197</v>
      </c>
      <c r="S101" s="104">
        <v>0</v>
      </c>
      <c r="T101" s="104">
        <v>8.9999999999999998E-4</v>
      </c>
      <c r="U101" s="104">
        <v>0</v>
      </c>
    </row>
    <row r="102" spans="2:21" s="99" customFormat="1">
      <c r="B102" s="102" t="s">
        <v>609</v>
      </c>
      <c r="C102" s="102" t="s">
        <v>610</v>
      </c>
      <c r="D102" s="102" t="s">
        <v>100</v>
      </c>
      <c r="E102" s="102" t="s">
        <v>123</v>
      </c>
      <c r="F102" s="102" t="s">
        <v>315</v>
      </c>
      <c r="G102" s="102" t="s">
        <v>311</v>
      </c>
      <c r="H102" s="102" t="s">
        <v>319</v>
      </c>
      <c r="I102" s="102" t="s">
        <v>150</v>
      </c>
      <c r="J102" s="102" t="s">
        <v>611</v>
      </c>
      <c r="K102" s="103">
        <v>1.71</v>
      </c>
      <c r="L102" s="102" t="s">
        <v>102</v>
      </c>
      <c r="M102" s="104">
        <v>3.0099999999999998E-2</v>
      </c>
      <c r="N102" s="104">
        <v>2.53E-2</v>
      </c>
      <c r="O102" s="103">
        <v>411000</v>
      </c>
      <c r="P102" s="103">
        <v>101.58</v>
      </c>
      <c r="Q102" s="103">
        <v>0</v>
      </c>
      <c r="R102" s="103">
        <v>417.49380000000002</v>
      </c>
      <c r="S102" s="104">
        <v>4.0000000000000002E-4</v>
      </c>
      <c r="T102" s="104">
        <v>2.76E-2</v>
      </c>
      <c r="U102" s="104">
        <v>6.9999999999999999E-4</v>
      </c>
    </row>
    <row r="103" spans="2:21" s="99" customFormat="1">
      <c r="B103" s="102" t="s">
        <v>612</v>
      </c>
      <c r="C103" s="102" t="s">
        <v>613</v>
      </c>
      <c r="D103" s="102" t="s">
        <v>100</v>
      </c>
      <c r="E103" s="102" t="s">
        <v>123</v>
      </c>
      <c r="F103" s="102" t="s">
        <v>315</v>
      </c>
      <c r="G103" s="102" t="s">
        <v>311</v>
      </c>
      <c r="H103" s="102" t="s">
        <v>206</v>
      </c>
      <c r="I103" s="102" t="s">
        <v>207</v>
      </c>
      <c r="J103" s="102" t="s">
        <v>282</v>
      </c>
      <c r="K103" s="103">
        <v>1.63</v>
      </c>
      <c r="L103" s="102" t="s">
        <v>102</v>
      </c>
      <c r="M103" s="104">
        <v>2.0199999999999999E-2</v>
      </c>
      <c r="N103" s="104">
        <v>2.3900000000000001E-2</v>
      </c>
      <c r="O103" s="103">
        <v>670000</v>
      </c>
      <c r="P103" s="103">
        <v>100.08</v>
      </c>
      <c r="Q103" s="103">
        <v>0</v>
      </c>
      <c r="R103" s="103">
        <v>670.53599999999994</v>
      </c>
      <c r="S103" s="104">
        <v>4.0000000000000002E-4</v>
      </c>
      <c r="T103" s="104">
        <v>4.4299999999999999E-2</v>
      </c>
      <c r="U103" s="104">
        <v>1.1000000000000001E-3</v>
      </c>
    </row>
    <row r="104" spans="2:21" s="99" customFormat="1">
      <c r="B104" s="102" t="s">
        <v>614</v>
      </c>
      <c r="C104" s="102" t="s">
        <v>615</v>
      </c>
      <c r="D104" s="102" t="s">
        <v>100</v>
      </c>
      <c r="E104" s="102" t="s">
        <v>123</v>
      </c>
      <c r="F104" s="102" t="s">
        <v>616</v>
      </c>
      <c r="G104" s="102" t="s">
        <v>493</v>
      </c>
      <c r="H104" s="102" t="s">
        <v>359</v>
      </c>
      <c r="I104" s="102" t="s">
        <v>150</v>
      </c>
      <c r="J104" s="102" t="s">
        <v>433</v>
      </c>
      <c r="K104" s="103">
        <v>0.78</v>
      </c>
      <c r="L104" s="102" t="s">
        <v>102</v>
      </c>
      <c r="M104" s="104">
        <v>4.8000000000000001E-2</v>
      </c>
      <c r="N104" s="104">
        <v>1.61E-2</v>
      </c>
      <c r="O104" s="103">
        <v>132000.16</v>
      </c>
      <c r="P104" s="103">
        <v>103.51</v>
      </c>
      <c r="Q104" s="103">
        <v>0</v>
      </c>
      <c r="R104" s="103">
        <v>136.63336561599999</v>
      </c>
      <c r="S104" s="104">
        <v>1E-4</v>
      </c>
      <c r="T104" s="104">
        <v>8.9999999999999993E-3</v>
      </c>
      <c r="U104" s="104">
        <v>2.0000000000000001E-4</v>
      </c>
    </row>
    <row r="105" spans="2:21" s="99" customFormat="1">
      <c r="B105" s="102" t="s">
        <v>617</v>
      </c>
      <c r="C105" s="102" t="s">
        <v>618</v>
      </c>
      <c r="D105" s="102" t="s">
        <v>100</v>
      </c>
      <c r="E105" s="102" t="s">
        <v>123</v>
      </c>
      <c r="F105" s="102" t="s">
        <v>352</v>
      </c>
      <c r="G105" s="102" t="s">
        <v>311</v>
      </c>
      <c r="H105" s="102" t="s">
        <v>365</v>
      </c>
      <c r="I105" s="102" t="s">
        <v>207</v>
      </c>
      <c r="J105" s="102" t="s">
        <v>282</v>
      </c>
      <c r="K105" s="103">
        <v>0.92</v>
      </c>
      <c r="L105" s="102" t="s">
        <v>102</v>
      </c>
      <c r="M105" s="104">
        <v>6.5000000000000002E-2</v>
      </c>
      <c r="N105" s="104">
        <v>1.3100000000000001E-2</v>
      </c>
      <c r="O105" s="103">
        <v>45000.24</v>
      </c>
      <c r="P105" s="103">
        <v>105.24</v>
      </c>
      <c r="Q105" s="103">
        <v>0</v>
      </c>
      <c r="R105" s="103">
        <v>47.358252575999998</v>
      </c>
      <c r="S105" s="104">
        <v>5.9999999999999995E-4</v>
      </c>
      <c r="T105" s="104">
        <v>3.0999999999999999E-3</v>
      </c>
      <c r="U105" s="104">
        <v>1E-4</v>
      </c>
    </row>
    <row r="106" spans="2:21" s="99" customFormat="1">
      <c r="B106" s="102" t="s">
        <v>619</v>
      </c>
      <c r="C106" s="102" t="s">
        <v>620</v>
      </c>
      <c r="D106" s="102" t="s">
        <v>100</v>
      </c>
      <c r="E106" s="102" t="s">
        <v>123</v>
      </c>
      <c r="F106" s="102" t="s">
        <v>621</v>
      </c>
      <c r="G106" s="102" t="s">
        <v>622</v>
      </c>
      <c r="H106" s="102" t="s">
        <v>359</v>
      </c>
      <c r="I106" s="102" t="s">
        <v>150</v>
      </c>
      <c r="J106" s="102" t="s">
        <v>260</v>
      </c>
      <c r="K106" s="103">
        <v>3.21</v>
      </c>
      <c r="L106" s="102" t="s">
        <v>102</v>
      </c>
      <c r="M106" s="104">
        <v>2.6100000000000002E-2</v>
      </c>
      <c r="N106" s="104">
        <v>2.7699999999999999E-2</v>
      </c>
      <c r="O106" s="103">
        <v>14166.67</v>
      </c>
      <c r="P106" s="103">
        <v>99.56</v>
      </c>
      <c r="Q106" s="103">
        <v>0</v>
      </c>
      <c r="R106" s="103">
        <v>14.104336652000001</v>
      </c>
      <c r="S106" s="104">
        <v>0</v>
      </c>
      <c r="T106" s="104">
        <v>8.9999999999999998E-4</v>
      </c>
      <c r="U106" s="104">
        <v>0</v>
      </c>
    </row>
    <row r="107" spans="2:21" s="99" customFormat="1">
      <c r="B107" s="102" t="s">
        <v>623</v>
      </c>
      <c r="C107" s="102" t="s">
        <v>624</v>
      </c>
      <c r="D107" s="102" t="s">
        <v>100</v>
      </c>
      <c r="E107" s="102" t="s">
        <v>123</v>
      </c>
      <c r="F107" s="102" t="s">
        <v>625</v>
      </c>
      <c r="G107" s="102" t="s">
        <v>626</v>
      </c>
      <c r="H107" s="102" t="s">
        <v>365</v>
      </c>
      <c r="I107" s="102" t="s">
        <v>207</v>
      </c>
      <c r="J107" s="102" t="s">
        <v>627</v>
      </c>
      <c r="K107" s="103">
        <v>0.92</v>
      </c>
      <c r="L107" s="102" t="s">
        <v>102</v>
      </c>
      <c r="M107" s="104">
        <v>1.7000000000000001E-2</v>
      </c>
      <c r="N107" s="104">
        <v>1.03E-2</v>
      </c>
      <c r="O107" s="103">
        <v>50000.2</v>
      </c>
      <c r="P107" s="103">
        <v>100.75</v>
      </c>
      <c r="Q107" s="103">
        <v>0</v>
      </c>
      <c r="R107" s="103">
        <v>50.375201500000003</v>
      </c>
      <c r="S107" s="104">
        <v>2.0000000000000001E-4</v>
      </c>
      <c r="T107" s="104">
        <v>3.3E-3</v>
      </c>
      <c r="U107" s="104">
        <v>1E-4</v>
      </c>
    </row>
    <row r="108" spans="2:21" s="99" customFormat="1">
      <c r="B108" s="102" t="s">
        <v>628</v>
      </c>
      <c r="C108" s="102" t="s">
        <v>629</v>
      </c>
      <c r="D108" s="102" t="s">
        <v>100</v>
      </c>
      <c r="E108" s="102" t="s">
        <v>123</v>
      </c>
      <c r="F108" s="102" t="s">
        <v>630</v>
      </c>
      <c r="G108" s="102" t="s">
        <v>525</v>
      </c>
      <c r="H108" s="102" t="s">
        <v>379</v>
      </c>
      <c r="I108" s="102" t="s">
        <v>207</v>
      </c>
      <c r="J108" s="102" t="s">
        <v>392</v>
      </c>
      <c r="K108" s="103">
        <v>0.91</v>
      </c>
      <c r="L108" s="102" t="s">
        <v>102</v>
      </c>
      <c r="M108" s="104">
        <v>1.9099999999999999E-2</v>
      </c>
      <c r="N108" s="104">
        <v>2.7199999999999998E-2</v>
      </c>
      <c r="O108" s="103">
        <v>52000.28</v>
      </c>
      <c r="P108" s="103">
        <v>100.1</v>
      </c>
      <c r="Q108" s="103">
        <v>0</v>
      </c>
      <c r="R108" s="103">
        <v>52.052280279999998</v>
      </c>
      <c r="S108" s="104">
        <v>1E-4</v>
      </c>
      <c r="T108" s="104">
        <v>3.3999999999999998E-3</v>
      </c>
      <c r="U108" s="104">
        <v>1E-4</v>
      </c>
    </row>
    <row r="109" spans="2:21" s="99" customFormat="1">
      <c r="B109" s="102" t="s">
        <v>631</v>
      </c>
      <c r="C109" s="102" t="s">
        <v>632</v>
      </c>
      <c r="D109" s="102" t="s">
        <v>100</v>
      </c>
      <c r="E109" s="102" t="s">
        <v>123</v>
      </c>
      <c r="F109" s="102" t="s">
        <v>387</v>
      </c>
      <c r="G109" s="102" t="s">
        <v>364</v>
      </c>
      <c r="H109" s="102" t="s">
        <v>379</v>
      </c>
      <c r="I109" s="102" t="s">
        <v>207</v>
      </c>
      <c r="J109" s="102" t="s">
        <v>307</v>
      </c>
      <c r="K109" s="103">
        <v>1</v>
      </c>
      <c r="L109" s="102" t="s">
        <v>102</v>
      </c>
      <c r="M109" s="104">
        <v>3.5000000000000003E-2</v>
      </c>
      <c r="N109" s="104">
        <v>1.32E-2</v>
      </c>
      <c r="O109" s="103">
        <v>923.08</v>
      </c>
      <c r="P109" s="103">
        <v>102.15</v>
      </c>
      <c r="Q109" s="103">
        <v>9.4420000000000004E-2</v>
      </c>
      <c r="R109" s="103">
        <v>1.0373462200000001</v>
      </c>
      <c r="S109" s="104">
        <v>0</v>
      </c>
      <c r="T109" s="104">
        <v>1E-4</v>
      </c>
      <c r="U109" s="104">
        <v>0</v>
      </c>
    </row>
    <row r="110" spans="2:21" s="99" customFormat="1">
      <c r="B110" s="102" t="s">
        <v>633</v>
      </c>
      <c r="C110" s="102" t="s">
        <v>634</v>
      </c>
      <c r="D110" s="102" t="s">
        <v>100</v>
      </c>
      <c r="E110" s="102" t="s">
        <v>123</v>
      </c>
      <c r="F110" s="102" t="s">
        <v>635</v>
      </c>
      <c r="G110" s="102" t="s">
        <v>475</v>
      </c>
      <c r="H110" s="102" t="s">
        <v>379</v>
      </c>
      <c r="I110" s="102" t="s">
        <v>207</v>
      </c>
      <c r="J110" s="102" t="s">
        <v>458</v>
      </c>
      <c r="K110" s="103">
        <v>2.78</v>
      </c>
      <c r="L110" s="102" t="s">
        <v>102</v>
      </c>
      <c r="M110" s="104">
        <v>5.45E-2</v>
      </c>
      <c r="N110" s="104">
        <v>6.6699999999999995E-2</v>
      </c>
      <c r="O110" s="103">
        <v>87000.83</v>
      </c>
      <c r="P110" s="103">
        <v>97.57</v>
      </c>
      <c r="Q110" s="103">
        <v>0</v>
      </c>
      <c r="R110" s="103">
        <v>84.886709831000005</v>
      </c>
      <c r="S110" s="104">
        <v>2.9999999999999997E-4</v>
      </c>
      <c r="T110" s="104">
        <v>5.5999999999999999E-3</v>
      </c>
      <c r="U110" s="104">
        <v>1E-4</v>
      </c>
    </row>
    <row r="111" spans="2:21" s="99" customFormat="1">
      <c r="B111" s="102" t="s">
        <v>636</v>
      </c>
      <c r="C111" s="102" t="s">
        <v>637</v>
      </c>
      <c r="D111" s="102" t="s">
        <v>100</v>
      </c>
      <c r="E111" s="102" t="s">
        <v>123</v>
      </c>
      <c r="F111" s="102" t="s">
        <v>635</v>
      </c>
      <c r="G111" s="102" t="s">
        <v>475</v>
      </c>
      <c r="H111" s="102" t="s">
        <v>379</v>
      </c>
      <c r="I111" s="102" t="s">
        <v>207</v>
      </c>
      <c r="J111" s="102" t="s">
        <v>638</v>
      </c>
      <c r="K111" s="103">
        <v>1.83</v>
      </c>
      <c r="L111" s="102" t="s">
        <v>102</v>
      </c>
      <c r="M111" s="104">
        <v>3.15E-2</v>
      </c>
      <c r="N111" s="104">
        <v>6.6500000000000004E-2</v>
      </c>
      <c r="O111" s="103">
        <v>38000.35</v>
      </c>
      <c r="P111" s="103">
        <v>94.39</v>
      </c>
      <c r="Q111" s="103">
        <v>0</v>
      </c>
      <c r="R111" s="103">
        <v>35.868530364999998</v>
      </c>
      <c r="S111" s="104">
        <v>2.0000000000000001E-4</v>
      </c>
      <c r="T111" s="104">
        <v>2.3999999999999998E-3</v>
      </c>
      <c r="U111" s="104">
        <v>1E-4</v>
      </c>
    </row>
    <row r="112" spans="2:21" s="99" customFormat="1">
      <c r="B112" s="102" t="s">
        <v>639</v>
      </c>
      <c r="C112" s="102" t="s">
        <v>640</v>
      </c>
      <c r="D112" s="102" t="s">
        <v>100</v>
      </c>
      <c r="E112" s="102" t="s">
        <v>123</v>
      </c>
      <c r="F112" s="102" t="s">
        <v>641</v>
      </c>
      <c r="G112" s="102" t="s">
        <v>642</v>
      </c>
      <c r="H112" s="102" t="s">
        <v>379</v>
      </c>
      <c r="I112" s="102" t="s">
        <v>207</v>
      </c>
      <c r="J112" s="102" t="s">
        <v>307</v>
      </c>
      <c r="K112" s="103">
        <v>0.5</v>
      </c>
      <c r="L112" s="102" t="s">
        <v>102</v>
      </c>
      <c r="M112" s="104">
        <v>2.7900000000000001E-2</v>
      </c>
      <c r="N112" s="104">
        <v>5.4000000000000003E-3</v>
      </c>
      <c r="O112" s="103">
        <v>8667.1</v>
      </c>
      <c r="P112" s="103">
        <v>101.82</v>
      </c>
      <c r="Q112" s="103">
        <v>0</v>
      </c>
      <c r="R112" s="103">
        <v>8.8248412199999997</v>
      </c>
      <c r="S112" s="104">
        <v>1E-4</v>
      </c>
      <c r="T112" s="104">
        <v>5.9999999999999995E-4</v>
      </c>
      <c r="U112" s="104">
        <v>0</v>
      </c>
    </row>
    <row r="113" spans="2:21" s="99" customFormat="1">
      <c r="B113" s="102" t="s">
        <v>643</v>
      </c>
      <c r="C113" s="102" t="s">
        <v>644</v>
      </c>
      <c r="D113" s="102" t="s">
        <v>100</v>
      </c>
      <c r="E113" s="102" t="s">
        <v>123</v>
      </c>
      <c r="F113" s="102" t="s">
        <v>645</v>
      </c>
      <c r="G113" s="102" t="s">
        <v>646</v>
      </c>
      <c r="H113" s="102" t="s">
        <v>379</v>
      </c>
      <c r="I113" s="102" t="s">
        <v>207</v>
      </c>
      <c r="J113" s="102" t="s">
        <v>647</v>
      </c>
      <c r="K113" s="103">
        <v>1.23</v>
      </c>
      <c r="L113" s="102" t="s">
        <v>102</v>
      </c>
      <c r="M113" s="104">
        <v>2.4500000000000001E-2</v>
      </c>
      <c r="N113" s="104">
        <v>2.1299999999999999E-2</v>
      </c>
      <c r="O113" s="103">
        <v>82666.67</v>
      </c>
      <c r="P113" s="103">
        <v>101.01</v>
      </c>
      <c r="Q113" s="103">
        <v>0</v>
      </c>
      <c r="R113" s="103">
        <v>83.501603367000001</v>
      </c>
      <c r="S113" s="104">
        <v>1E-4</v>
      </c>
      <c r="T113" s="104">
        <v>5.4999999999999997E-3</v>
      </c>
      <c r="U113" s="104">
        <v>1E-4</v>
      </c>
    </row>
    <row r="114" spans="2:21" s="99" customFormat="1">
      <c r="B114" s="102" t="s">
        <v>648</v>
      </c>
      <c r="C114" s="102" t="s">
        <v>649</v>
      </c>
      <c r="D114" s="102" t="s">
        <v>100</v>
      </c>
      <c r="E114" s="102" t="s">
        <v>123</v>
      </c>
      <c r="F114" s="102" t="s">
        <v>650</v>
      </c>
      <c r="G114" s="102" t="s">
        <v>651</v>
      </c>
      <c r="H114" s="102" t="s">
        <v>379</v>
      </c>
      <c r="I114" s="102" t="s">
        <v>207</v>
      </c>
      <c r="J114" s="102" t="s">
        <v>414</v>
      </c>
      <c r="K114" s="103">
        <v>1.35</v>
      </c>
      <c r="L114" s="102" t="s">
        <v>102</v>
      </c>
      <c r="M114" s="104">
        <v>2.3599999999999999E-2</v>
      </c>
      <c r="N114" s="104">
        <v>2.6800000000000001E-2</v>
      </c>
      <c r="O114" s="103">
        <v>70000.429999999993</v>
      </c>
      <c r="P114" s="103">
        <v>100.6</v>
      </c>
      <c r="Q114" s="103">
        <v>0</v>
      </c>
      <c r="R114" s="103">
        <v>70.420432579999996</v>
      </c>
      <c r="S114" s="104">
        <v>4.0000000000000002E-4</v>
      </c>
      <c r="T114" s="104">
        <v>4.7000000000000002E-3</v>
      </c>
      <c r="U114" s="104">
        <v>1E-4</v>
      </c>
    </row>
    <row r="115" spans="2:21" s="99" customFormat="1">
      <c r="B115" s="102" t="s">
        <v>652</v>
      </c>
      <c r="C115" s="102" t="s">
        <v>653</v>
      </c>
      <c r="D115" s="102" t="s">
        <v>100</v>
      </c>
      <c r="E115" s="102" t="s">
        <v>123</v>
      </c>
      <c r="F115" s="102" t="s">
        <v>654</v>
      </c>
      <c r="G115" s="102" t="s">
        <v>655</v>
      </c>
      <c r="H115" s="102" t="s">
        <v>443</v>
      </c>
      <c r="I115" s="102" t="s">
        <v>207</v>
      </c>
      <c r="J115" s="102" t="s">
        <v>656</v>
      </c>
      <c r="K115" s="103">
        <v>4.5</v>
      </c>
      <c r="L115" s="102" t="s">
        <v>102</v>
      </c>
      <c r="M115" s="104">
        <v>2.1000000000000001E-2</v>
      </c>
      <c r="N115" s="104">
        <v>3.5299999999999998E-2</v>
      </c>
      <c r="O115" s="103">
        <v>44000</v>
      </c>
      <c r="P115" s="103">
        <v>93.95</v>
      </c>
      <c r="Q115" s="103">
        <v>0</v>
      </c>
      <c r="R115" s="103">
        <v>41.338000000000001</v>
      </c>
      <c r="S115" s="104">
        <v>2.0000000000000001E-4</v>
      </c>
      <c r="T115" s="104">
        <v>2.7000000000000001E-3</v>
      </c>
      <c r="U115" s="104">
        <v>1E-4</v>
      </c>
    </row>
    <row r="116" spans="2:21" s="99" customFormat="1">
      <c r="B116" s="102" t="s">
        <v>657</v>
      </c>
      <c r="C116" s="102" t="s">
        <v>658</v>
      </c>
      <c r="D116" s="102" t="s">
        <v>100</v>
      </c>
      <c r="E116" s="102" t="s">
        <v>123</v>
      </c>
      <c r="F116" s="102" t="s">
        <v>387</v>
      </c>
      <c r="G116" s="102" t="s">
        <v>364</v>
      </c>
      <c r="H116" s="102" t="s">
        <v>443</v>
      </c>
      <c r="I116" s="102" t="s">
        <v>207</v>
      </c>
      <c r="J116" s="102" t="s">
        <v>559</v>
      </c>
      <c r="K116" s="103">
        <v>5.86</v>
      </c>
      <c r="L116" s="102" t="s">
        <v>102</v>
      </c>
      <c r="M116" s="104">
        <v>2.0899999999999998E-2</v>
      </c>
      <c r="N116" s="104">
        <v>3.7999999999999999E-2</v>
      </c>
      <c r="O116" s="103">
        <v>4000</v>
      </c>
      <c r="P116" s="103">
        <v>91</v>
      </c>
      <c r="Q116" s="103">
        <v>0</v>
      </c>
      <c r="R116" s="103">
        <v>3.64</v>
      </c>
      <c r="S116" s="104">
        <v>0</v>
      </c>
      <c r="T116" s="104">
        <v>2.0000000000000001E-4</v>
      </c>
      <c r="U116" s="104">
        <v>0</v>
      </c>
    </row>
    <row r="117" spans="2:21" s="99" customFormat="1">
      <c r="B117" s="102" t="s">
        <v>659</v>
      </c>
      <c r="C117" s="102" t="s">
        <v>660</v>
      </c>
      <c r="D117" s="102" t="s">
        <v>100</v>
      </c>
      <c r="E117" s="102" t="s">
        <v>123</v>
      </c>
      <c r="F117" s="102" t="s">
        <v>635</v>
      </c>
      <c r="G117" s="102" t="s">
        <v>475</v>
      </c>
      <c r="H117" s="102" t="s">
        <v>443</v>
      </c>
      <c r="I117" s="102" t="s">
        <v>207</v>
      </c>
      <c r="J117" s="102" t="s">
        <v>661</v>
      </c>
      <c r="K117" s="103">
        <v>2.4700000000000002</v>
      </c>
      <c r="L117" s="102" t="s">
        <v>102</v>
      </c>
      <c r="M117" s="104">
        <v>4.3499999999999997E-2</v>
      </c>
      <c r="N117" s="104">
        <v>0.13439999999999999</v>
      </c>
      <c r="O117" s="103">
        <v>140000.38</v>
      </c>
      <c r="P117" s="103">
        <v>81.2</v>
      </c>
      <c r="Q117" s="103">
        <v>0</v>
      </c>
      <c r="R117" s="103">
        <v>113.68030856</v>
      </c>
      <c r="S117" s="104">
        <v>1E-4</v>
      </c>
      <c r="T117" s="104">
        <v>7.4999999999999997E-3</v>
      </c>
      <c r="U117" s="104">
        <v>2.0000000000000001E-4</v>
      </c>
    </row>
    <row r="118" spans="2:21" s="99" customFormat="1">
      <c r="B118" s="102" t="s">
        <v>662</v>
      </c>
      <c r="C118" s="102">
        <v>11722530</v>
      </c>
      <c r="D118" s="102" t="s">
        <v>100</v>
      </c>
      <c r="E118" s="102" t="s">
        <v>123</v>
      </c>
      <c r="F118" s="102" t="s">
        <v>441</v>
      </c>
      <c r="G118" s="102" t="s">
        <v>442</v>
      </c>
      <c r="H118" s="102" t="s">
        <v>443</v>
      </c>
      <c r="I118" s="102" t="s">
        <v>207</v>
      </c>
      <c r="J118" s="102" t="s">
        <v>521</v>
      </c>
      <c r="K118" s="103">
        <v>3.15</v>
      </c>
      <c r="L118" s="102" t="s">
        <v>102</v>
      </c>
      <c r="M118" s="104">
        <v>2.18E-2</v>
      </c>
      <c r="N118" s="104">
        <v>3.7699999999999997E-2</v>
      </c>
      <c r="O118" s="103">
        <v>150000</v>
      </c>
      <c r="P118" s="103">
        <f t="shared" ref="P118" si="5">R118/O118*100*1000</f>
        <v>92.579508196721306</v>
      </c>
      <c r="Q118" s="103">
        <v>0</v>
      </c>
      <c r="R118" s="103">
        <f>143.325-4.45573770491803</f>
        <v>138.86926229508197</v>
      </c>
      <c r="S118" s="104">
        <v>4.0000000000000002E-4</v>
      </c>
      <c r="T118" s="104">
        <f>R118/$R$11</f>
        <v>9.1818930768333782E-3</v>
      </c>
      <c r="U118" s="104">
        <f>R118/'סכום נכסי הקרן'!$C$42</f>
        <v>2.2602869985362264E-4</v>
      </c>
    </row>
    <row r="119" spans="2:21" s="99" customFormat="1">
      <c r="B119" s="102" t="s">
        <v>663</v>
      </c>
      <c r="C119" s="102" t="s">
        <v>664</v>
      </c>
      <c r="D119" s="102" t="s">
        <v>100</v>
      </c>
      <c r="E119" s="102" t="s">
        <v>123</v>
      </c>
      <c r="F119" s="102" t="s">
        <v>441</v>
      </c>
      <c r="G119" s="102" t="s">
        <v>442</v>
      </c>
      <c r="H119" s="102" t="s">
        <v>443</v>
      </c>
      <c r="I119" s="102" t="s">
        <v>207</v>
      </c>
      <c r="J119" s="102" t="s">
        <v>402</v>
      </c>
      <c r="K119" s="103">
        <v>0.6</v>
      </c>
      <c r="L119" s="102" t="s">
        <v>102</v>
      </c>
      <c r="M119" s="104">
        <v>3.4000000000000002E-2</v>
      </c>
      <c r="N119" s="104">
        <v>2.07E-2</v>
      </c>
      <c r="O119" s="103">
        <v>50000.09</v>
      </c>
      <c r="P119" s="103">
        <v>101.29</v>
      </c>
      <c r="Q119" s="103">
        <v>0</v>
      </c>
      <c r="R119" s="103">
        <v>50.645091161000003</v>
      </c>
      <c r="S119" s="104">
        <v>2.9999999999999997E-4</v>
      </c>
      <c r="T119" s="104">
        <v>3.3E-3</v>
      </c>
      <c r="U119" s="104">
        <v>1E-4</v>
      </c>
    </row>
    <row r="120" spans="2:21" s="99" customFormat="1">
      <c r="B120" s="102" t="s">
        <v>665</v>
      </c>
      <c r="C120" s="102" t="s">
        <v>666</v>
      </c>
      <c r="D120" s="102" t="s">
        <v>100</v>
      </c>
      <c r="E120" s="102" t="s">
        <v>123</v>
      </c>
      <c r="F120" s="102" t="s">
        <v>667</v>
      </c>
      <c r="G120" s="102" t="s">
        <v>418</v>
      </c>
      <c r="H120" s="102" t="s">
        <v>437</v>
      </c>
      <c r="I120" s="102" t="s">
        <v>150</v>
      </c>
      <c r="J120" s="102" t="s">
        <v>414</v>
      </c>
      <c r="K120" s="103">
        <v>0.75</v>
      </c>
      <c r="L120" s="102" t="s">
        <v>102</v>
      </c>
      <c r="M120" s="104">
        <v>3.5799999999999998E-2</v>
      </c>
      <c r="N120" s="104">
        <v>2.5000000000000001E-2</v>
      </c>
      <c r="O120" s="103">
        <v>24000</v>
      </c>
      <c r="P120" s="103">
        <v>101.68</v>
      </c>
      <c r="Q120" s="103">
        <v>0</v>
      </c>
      <c r="R120" s="103">
        <v>24.403199999999998</v>
      </c>
      <c r="S120" s="104">
        <v>0</v>
      </c>
      <c r="T120" s="104">
        <v>1.6000000000000001E-3</v>
      </c>
      <c r="U120" s="104">
        <v>0</v>
      </c>
    </row>
    <row r="121" spans="2:21" s="99" customFormat="1">
      <c r="B121" s="102" t="s">
        <v>668</v>
      </c>
      <c r="C121" s="102" t="s">
        <v>669</v>
      </c>
      <c r="D121" s="102" t="s">
        <v>100</v>
      </c>
      <c r="E121" s="102" t="s">
        <v>123</v>
      </c>
      <c r="F121" s="102" t="s">
        <v>670</v>
      </c>
      <c r="G121" s="102" t="s">
        <v>671</v>
      </c>
      <c r="H121" s="102" t="s">
        <v>443</v>
      </c>
      <c r="I121" s="102" t="s">
        <v>207</v>
      </c>
      <c r="J121" s="102" t="s">
        <v>647</v>
      </c>
      <c r="K121" s="103">
        <v>1.48</v>
      </c>
      <c r="L121" s="102" t="s">
        <v>102</v>
      </c>
      <c r="M121" s="104">
        <v>2.8000000000000001E-2</v>
      </c>
      <c r="N121" s="104">
        <v>2.64E-2</v>
      </c>
      <c r="O121" s="103">
        <v>20666.669999999998</v>
      </c>
      <c r="P121" s="103">
        <v>100.21</v>
      </c>
      <c r="Q121" s="103">
        <v>10.767329999999999</v>
      </c>
      <c r="R121" s="103">
        <v>31.477400007</v>
      </c>
      <c r="S121" s="104">
        <v>2.9999999999999997E-4</v>
      </c>
      <c r="T121" s="104">
        <v>2.0999999999999999E-3</v>
      </c>
      <c r="U121" s="104">
        <v>1E-4</v>
      </c>
    </row>
    <row r="122" spans="2:21" s="99" customFormat="1">
      <c r="B122" s="102" t="s">
        <v>672</v>
      </c>
      <c r="C122" s="102" t="s">
        <v>673</v>
      </c>
      <c r="D122" s="102" t="s">
        <v>100</v>
      </c>
      <c r="E122" s="102" t="s">
        <v>123</v>
      </c>
      <c r="F122" s="102" t="s">
        <v>670</v>
      </c>
      <c r="G122" s="102" t="s">
        <v>671</v>
      </c>
      <c r="H122" s="102" t="s">
        <v>443</v>
      </c>
      <c r="I122" s="102" t="s">
        <v>207</v>
      </c>
      <c r="J122" s="102" t="s">
        <v>674</v>
      </c>
      <c r="K122" s="103">
        <v>2.76</v>
      </c>
      <c r="L122" s="102" t="s">
        <v>102</v>
      </c>
      <c r="M122" s="104">
        <v>2.29E-2</v>
      </c>
      <c r="N122" s="104">
        <v>2.75E-2</v>
      </c>
      <c r="O122" s="103">
        <v>14022.47</v>
      </c>
      <c r="P122" s="103">
        <v>98.98</v>
      </c>
      <c r="Q122" s="103">
        <v>0</v>
      </c>
      <c r="R122" s="103">
        <v>13.879440806</v>
      </c>
      <c r="S122" s="104">
        <v>0</v>
      </c>
      <c r="T122" s="104">
        <v>8.9999999999999998E-4</v>
      </c>
      <c r="U122" s="104">
        <v>0</v>
      </c>
    </row>
    <row r="123" spans="2:21" s="99" customFormat="1">
      <c r="B123" s="102" t="s">
        <v>675</v>
      </c>
      <c r="C123" s="102" t="s">
        <v>676</v>
      </c>
      <c r="D123" s="102" t="s">
        <v>100</v>
      </c>
      <c r="E123" s="102" t="s">
        <v>123</v>
      </c>
      <c r="F123" s="102" t="s">
        <v>677</v>
      </c>
      <c r="G123" s="102" t="s">
        <v>442</v>
      </c>
      <c r="H123" s="102" t="s">
        <v>443</v>
      </c>
      <c r="I123" s="102" t="s">
        <v>207</v>
      </c>
      <c r="J123" s="102" t="s">
        <v>533</v>
      </c>
      <c r="K123" s="103">
        <v>3.1</v>
      </c>
      <c r="L123" s="102" t="s">
        <v>102</v>
      </c>
      <c r="M123" s="104">
        <v>2.1499999999999998E-2</v>
      </c>
      <c r="N123" s="104">
        <v>3.1399999999999997E-2</v>
      </c>
      <c r="O123" s="103">
        <v>45000.71</v>
      </c>
      <c r="P123" s="103">
        <v>97.1</v>
      </c>
      <c r="Q123" s="103">
        <v>2.1458300000000001</v>
      </c>
      <c r="R123" s="103">
        <v>45.841519409999997</v>
      </c>
      <c r="S123" s="104">
        <v>2.0000000000000001E-4</v>
      </c>
      <c r="T123" s="104">
        <v>3.0000000000000001E-3</v>
      </c>
      <c r="U123" s="104">
        <v>1E-4</v>
      </c>
    </row>
    <row r="124" spans="2:21" s="99" customFormat="1">
      <c r="B124" s="102" t="s">
        <v>678</v>
      </c>
      <c r="C124" s="102" t="s">
        <v>679</v>
      </c>
      <c r="D124" s="102" t="s">
        <v>100</v>
      </c>
      <c r="E124" s="102" t="s">
        <v>123</v>
      </c>
      <c r="F124" s="102" t="s">
        <v>677</v>
      </c>
      <c r="G124" s="102" t="s">
        <v>442</v>
      </c>
      <c r="H124" s="102" t="s">
        <v>443</v>
      </c>
      <c r="I124" s="102" t="s">
        <v>207</v>
      </c>
      <c r="J124" s="102" t="s">
        <v>680</v>
      </c>
      <c r="K124" s="103">
        <v>2.09</v>
      </c>
      <c r="L124" s="102" t="s">
        <v>102</v>
      </c>
      <c r="M124" s="104">
        <v>2.75E-2</v>
      </c>
      <c r="N124" s="104">
        <v>2.53E-2</v>
      </c>
      <c r="O124" s="103">
        <v>21284.28</v>
      </c>
      <c r="P124" s="103">
        <v>101.4</v>
      </c>
      <c r="Q124" s="103">
        <v>0</v>
      </c>
      <c r="R124" s="103">
        <v>21.582259919999998</v>
      </c>
      <c r="S124" s="104">
        <v>1E-4</v>
      </c>
      <c r="T124" s="104">
        <v>1.4E-3</v>
      </c>
      <c r="U124" s="104">
        <v>0</v>
      </c>
    </row>
    <row r="125" spans="2:21" s="99" customFormat="1">
      <c r="B125" s="102" t="s">
        <v>681</v>
      </c>
      <c r="C125" s="102" t="s">
        <v>682</v>
      </c>
      <c r="D125" s="102" t="s">
        <v>100</v>
      </c>
      <c r="E125" s="102" t="s">
        <v>123</v>
      </c>
      <c r="F125" s="102" t="s">
        <v>677</v>
      </c>
      <c r="G125" s="102" t="s">
        <v>442</v>
      </c>
      <c r="H125" s="102" t="s">
        <v>443</v>
      </c>
      <c r="I125" s="102" t="s">
        <v>207</v>
      </c>
      <c r="J125" s="102" t="s">
        <v>392</v>
      </c>
      <c r="K125" s="103">
        <v>1.04</v>
      </c>
      <c r="L125" s="102" t="s">
        <v>102</v>
      </c>
      <c r="M125" s="104">
        <v>2.4E-2</v>
      </c>
      <c r="N125" s="104">
        <v>1.6E-2</v>
      </c>
      <c r="O125" s="103">
        <v>19563.68</v>
      </c>
      <c r="P125" s="103">
        <v>101.03</v>
      </c>
      <c r="Q125" s="103">
        <v>0</v>
      </c>
      <c r="R125" s="103">
        <v>19.765185903999999</v>
      </c>
      <c r="S125" s="104">
        <v>1E-4</v>
      </c>
      <c r="T125" s="104">
        <v>1.2999999999999999E-3</v>
      </c>
      <c r="U125" s="104">
        <v>0</v>
      </c>
    </row>
    <row r="126" spans="2:21" s="99" customFormat="1">
      <c r="B126" s="102" t="s">
        <v>683</v>
      </c>
      <c r="C126" s="102" t="s">
        <v>684</v>
      </c>
      <c r="D126" s="102" t="s">
        <v>100</v>
      </c>
      <c r="E126" s="102" t="s">
        <v>123</v>
      </c>
      <c r="F126" s="102" t="s">
        <v>685</v>
      </c>
      <c r="G126" s="102" t="s">
        <v>475</v>
      </c>
      <c r="H126" s="102" t="s">
        <v>471</v>
      </c>
      <c r="I126" s="102" t="s">
        <v>207</v>
      </c>
      <c r="J126" s="102" t="s">
        <v>686</v>
      </c>
      <c r="K126" s="103">
        <v>2.1</v>
      </c>
      <c r="L126" s="102" t="s">
        <v>102</v>
      </c>
      <c r="M126" s="104">
        <v>4.7500000000000001E-2</v>
      </c>
      <c r="N126" s="104">
        <v>5.5599999999999997E-2</v>
      </c>
      <c r="O126" s="103">
        <v>127000.67</v>
      </c>
      <c r="P126" s="103">
        <v>99.8</v>
      </c>
      <c r="Q126" s="103">
        <v>0</v>
      </c>
      <c r="R126" s="103">
        <v>126.74666866</v>
      </c>
      <c r="S126" s="104">
        <v>2.0000000000000001E-4</v>
      </c>
      <c r="T126" s="104">
        <v>8.3999999999999995E-3</v>
      </c>
      <c r="U126" s="104">
        <v>2.0000000000000001E-4</v>
      </c>
    </row>
    <row r="127" spans="2:21" s="99" customFormat="1">
      <c r="B127" s="102" t="s">
        <v>687</v>
      </c>
      <c r="C127" s="102" t="s">
        <v>688</v>
      </c>
      <c r="D127" s="102" t="s">
        <v>100</v>
      </c>
      <c r="E127" s="102" t="s">
        <v>123</v>
      </c>
      <c r="F127" s="102" t="s">
        <v>689</v>
      </c>
      <c r="G127" s="102" t="s">
        <v>537</v>
      </c>
      <c r="H127" s="102" t="s">
        <v>483</v>
      </c>
      <c r="I127" s="102" t="s">
        <v>150</v>
      </c>
      <c r="J127" s="102" t="s">
        <v>690</v>
      </c>
      <c r="K127" s="103">
        <v>0.51</v>
      </c>
      <c r="L127" s="102" t="s">
        <v>102</v>
      </c>
      <c r="M127" s="104">
        <v>3.4500000000000003E-2</v>
      </c>
      <c r="N127" s="104">
        <v>1.54E-2</v>
      </c>
      <c r="O127" s="103">
        <v>11000</v>
      </c>
      <c r="P127" s="103">
        <v>100.95</v>
      </c>
      <c r="Q127" s="103">
        <v>0</v>
      </c>
      <c r="R127" s="103">
        <v>11.1045</v>
      </c>
      <c r="S127" s="104">
        <v>2.0000000000000001E-4</v>
      </c>
      <c r="T127" s="104">
        <v>6.9999999999999999E-4</v>
      </c>
      <c r="U127" s="104">
        <v>0</v>
      </c>
    </row>
    <row r="128" spans="2:21" s="99" customFormat="1">
      <c r="B128" s="102" t="s">
        <v>691</v>
      </c>
      <c r="C128" s="102" t="s">
        <v>692</v>
      </c>
      <c r="D128" s="102" t="s">
        <v>100</v>
      </c>
      <c r="E128" s="102" t="s">
        <v>123</v>
      </c>
      <c r="F128" s="102" t="s">
        <v>693</v>
      </c>
      <c r="G128" s="102" t="s">
        <v>622</v>
      </c>
      <c r="H128" s="102" t="s">
        <v>483</v>
      </c>
      <c r="I128" s="102" t="s">
        <v>150</v>
      </c>
      <c r="J128" s="102" t="s">
        <v>694</v>
      </c>
      <c r="K128" s="103">
        <v>1.48</v>
      </c>
      <c r="L128" s="102" t="s">
        <v>102</v>
      </c>
      <c r="M128" s="104">
        <v>3.2000000000000001E-2</v>
      </c>
      <c r="N128" s="104">
        <v>2.6200000000000001E-2</v>
      </c>
      <c r="O128" s="103">
        <v>10000</v>
      </c>
      <c r="P128" s="103">
        <v>100.85</v>
      </c>
      <c r="Q128" s="103">
        <v>0</v>
      </c>
      <c r="R128" s="103">
        <v>10.085000000000001</v>
      </c>
      <c r="S128" s="104">
        <v>2.0000000000000001E-4</v>
      </c>
      <c r="T128" s="104">
        <v>6.9999999999999999E-4</v>
      </c>
      <c r="U128" s="104">
        <v>0</v>
      </c>
    </row>
    <row r="129" spans="2:21" s="99" customFormat="1">
      <c r="B129" s="102" t="s">
        <v>695</v>
      </c>
      <c r="C129" s="102" t="s">
        <v>696</v>
      </c>
      <c r="D129" s="102" t="s">
        <v>100</v>
      </c>
      <c r="E129" s="102" t="s">
        <v>123</v>
      </c>
      <c r="F129" s="102" t="s">
        <v>450</v>
      </c>
      <c r="G129" s="102" t="s">
        <v>311</v>
      </c>
      <c r="H129" s="102" t="s">
        <v>483</v>
      </c>
      <c r="I129" s="102" t="s">
        <v>150</v>
      </c>
      <c r="J129" s="102" t="s">
        <v>697</v>
      </c>
      <c r="K129" s="103">
        <v>0.76</v>
      </c>
      <c r="L129" s="102" t="s">
        <v>102</v>
      </c>
      <c r="M129" s="104">
        <v>1.17E-2</v>
      </c>
      <c r="N129" s="104">
        <v>-0.95130000000000003</v>
      </c>
      <c r="O129" s="103">
        <v>20000</v>
      </c>
      <c r="P129" s="103">
        <v>1002.29</v>
      </c>
      <c r="Q129" s="103">
        <v>0</v>
      </c>
      <c r="R129" s="103">
        <v>200.458</v>
      </c>
      <c r="S129" s="104">
        <v>1E-4</v>
      </c>
      <c r="T129" s="104">
        <v>1.3299999999999999E-2</v>
      </c>
      <c r="U129" s="104">
        <v>2.9999999999999997E-4</v>
      </c>
    </row>
    <row r="130" spans="2:21" s="99" customFormat="1">
      <c r="B130" s="102" t="s">
        <v>698</v>
      </c>
      <c r="C130" s="102" t="s">
        <v>699</v>
      </c>
      <c r="D130" s="102" t="s">
        <v>100</v>
      </c>
      <c r="E130" s="102" t="s">
        <v>123</v>
      </c>
      <c r="F130" s="102" t="s">
        <v>700</v>
      </c>
      <c r="G130" s="102" t="s">
        <v>537</v>
      </c>
      <c r="H130" s="102" t="s">
        <v>471</v>
      </c>
      <c r="I130" s="102" t="s">
        <v>207</v>
      </c>
      <c r="J130" s="102" t="s">
        <v>406</v>
      </c>
      <c r="K130" s="103">
        <v>0.25</v>
      </c>
      <c r="L130" s="102" t="s">
        <v>102</v>
      </c>
      <c r="M130" s="104">
        <v>3.7999999999999999E-2</v>
      </c>
      <c r="N130" s="104">
        <v>3.2199999999999999E-2</v>
      </c>
      <c r="O130" s="103">
        <v>58000.11</v>
      </c>
      <c r="P130" s="103">
        <v>101.09</v>
      </c>
      <c r="Q130" s="103">
        <v>0</v>
      </c>
      <c r="R130" s="103">
        <v>58.632311199</v>
      </c>
      <c r="S130" s="104">
        <v>8.9999999999999998E-4</v>
      </c>
      <c r="T130" s="104">
        <v>3.8999999999999998E-3</v>
      </c>
      <c r="U130" s="104">
        <v>1E-4</v>
      </c>
    </row>
    <row r="131" spans="2:21" s="99" customFormat="1">
      <c r="B131" s="102" t="s">
        <v>701</v>
      </c>
      <c r="C131" s="102" t="s">
        <v>702</v>
      </c>
      <c r="D131" s="102" t="s">
        <v>100</v>
      </c>
      <c r="E131" s="102" t="s">
        <v>123</v>
      </c>
      <c r="F131" s="102" t="s">
        <v>703</v>
      </c>
      <c r="G131" s="102" t="s">
        <v>343</v>
      </c>
      <c r="H131" s="102" t="s">
        <v>471</v>
      </c>
      <c r="I131" s="102" t="s">
        <v>207</v>
      </c>
      <c r="J131" s="102" t="s">
        <v>704</v>
      </c>
      <c r="K131" s="103">
        <v>1.48</v>
      </c>
      <c r="L131" s="102" t="s">
        <v>102</v>
      </c>
      <c r="M131" s="104">
        <v>2.9499999999999998E-2</v>
      </c>
      <c r="N131" s="104">
        <v>2.35E-2</v>
      </c>
      <c r="O131" s="103">
        <v>9167.02</v>
      </c>
      <c r="P131" s="103">
        <v>100.89</v>
      </c>
      <c r="Q131" s="103">
        <v>0</v>
      </c>
      <c r="R131" s="103">
        <v>9.2486064779999992</v>
      </c>
      <c r="S131" s="104">
        <v>1E-4</v>
      </c>
      <c r="T131" s="104">
        <v>5.9999999999999995E-4</v>
      </c>
      <c r="U131" s="104">
        <v>0</v>
      </c>
    </row>
    <row r="132" spans="2:21" s="99" customFormat="1">
      <c r="B132" s="102" t="s">
        <v>705</v>
      </c>
      <c r="C132" s="102" t="s">
        <v>706</v>
      </c>
      <c r="D132" s="102" t="s">
        <v>100</v>
      </c>
      <c r="E132" s="102" t="s">
        <v>123</v>
      </c>
      <c r="F132" s="102" t="s">
        <v>707</v>
      </c>
      <c r="G132" s="102" t="s">
        <v>493</v>
      </c>
      <c r="H132" s="102" t="s">
        <v>483</v>
      </c>
      <c r="I132" s="102" t="s">
        <v>150</v>
      </c>
      <c r="J132" s="102" t="s">
        <v>708</v>
      </c>
      <c r="K132" s="103">
        <v>4.32</v>
      </c>
      <c r="L132" s="102" t="s">
        <v>102</v>
      </c>
      <c r="M132" s="104">
        <v>1.7000000000000001E-2</v>
      </c>
      <c r="N132" s="104">
        <v>3.6999999999999998E-2</v>
      </c>
      <c r="O132" s="103">
        <v>4736.84</v>
      </c>
      <c r="P132" s="103">
        <v>91.95</v>
      </c>
      <c r="Q132" s="103">
        <v>0</v>
      </c>
      <c r="R132" s="103">
        <v>4.3555243800000003</v>
      </c>
      <c r="S132" s="104">
        <v>0</v>
      </c>
      <c r="T132" s="104">
        <v>2.9999999999999997E-4</v>
      </c>
      <c r="U132" s="104">
        <v>0</v>
      </c>
    </row>
    <row r="133" spans="2:21" s="99" customFormat="1">
      <c r="B133" s="102" t="s">
        <v>709</v>
      </c>
      <c r="C133" s="102" t="s">
        <v>710</v>
      </c>
      <c r="D133" s="102" t="s">
        <v>100</v>
      </c>
      <c r="E133" s="102" t="s">
        <v>123</v>
      </c>
      <c r="F133" s="102" t="s">
        <v>711</v>
      </c>
      <c r="G133" s="102" t="s">
        <v>475</v>
      </c>
      <c r="H133" s="102" t="s">
        <v>471</v>
      </c>
      <c r="I133" s="102" t="s">
        <v>207</v>
      </c>
      <c r="J133" s="102" t="s">
        <v>712</v>
      </c>
      <c r="K133" s="103">
        <v>2.29</v>
      </c>
      <c r="L133" s="102" t="s">
        <v>102</v>
      </c>
      <c r="M133" s="104">
        <v>3.9E-2</v>
      </c>
      <c r="N133" s="104">
        <v>5.4399999999999997E-2</v>
      </c>
      <c r="O133" s="103">
        <v>187102.04</v>
      </c>
      <c r="P133" s="103">
        <v>98.91</v>
      </c>
      <c r="Q133" s="103">
        <v>0</v>
      </c>
      <c r="R133" s="103">
        <v>185.06262776400001</v>
      </c>
      <c r="S133" s="104">
        <v>5.0000000000000001E-4</v>
      </c>
      <c r="T133" s="104">
        <v>1.2200000000000001E-2</v>
      </c>
      <c r="U133" s="104">
        <v>2.9999999999999997E-4</v>
      </c>
    </row>
    <row r="134" spans="2:21" s="99" customFormat="1">
      <c r="B134" s="102" t="s">
        <v>713</v>
      </c>
      <c r="C134" s="102" t="s">
        <v>714</v>
      </c>
      <c r="D134" s="102" t="s">
        <v>100</v>
      </c>
      <c r="E134" s="102" t="s">
        <v>123</v>
      </c>
      <c r="F134" s="102" t="s">
        <v>715</v>
      </c>
      <c r="G134" s="102" t="s">
        <v>493</v>
      </c>
      <c r="H134" s="102" t="s">
        <v>471</v>
      </c>
      <c r="I134" s="102" t="s">
        <v>207</v>
      </c>
      <c r="J134" s="102" t="s">
        <v>716</v>
      </c>
      <c r="K134" s="103">
        <v>0.42</v>
      </c>
      <c r="L134" s="102" t="s">
        <v>102</v>
      </c>
      <c r="M134" s="104">
        <v>2.9600000000000001E-2</v>
      </c>
      <c r="N134" s="104">
        <v>2.35E-2</v>
      </c>
      <c r="O134" s="103">
        <v>10000</v>
      </c>
      <c r="P134" s="103">
        <v>100.5</v>
      </c>
      <c r="Q134" s="103">
        <v>0</v>
      </c>
      <c r="R134" s="103">
        <v>10.050000000000001</v>
      </c>
      <c r="S134" s="104">
        <v>0</v>
      </c>
      <c r="T134" s="104">
        <v>6.9999999999999999E-4</v>
      </c>
      <c r="U134" s="104">
        <v>0</v>
      </c>
    </row>
    <row r="135" spans="2:21" s="99" customFormat="1">
      <c r="B135" s="102" t="s">
        <v>717</v>
      </c>
      <c r="C135" s="102" t="s">
        <v>718</v>
      </c>
      <c r="D135" s="102" t="s">
        <v>100</v>
      </c>
      <c r="E135" s="102" t="s">
        <v>123</v>
      </c>
      <c r="F135" s="102" t="s">
        <v>719</v>
      </c>
      <c r="G135" s="102" t="s">
        <v>132</v>
      </c>
      <c r="H135" s="102" t="s">
        <v>471</v>
      </c>
      <c r="I135" s="102" t="s">
        <v>207</v>
      </c>
      <c r="J135" s="102" t="s">
        <v>433</v>
      </c>
      <c r="K135" s="103">
        <v>1.47</v>
      </c>
      <c r="L135" s="102" t="s">
        <v>102</v>
      </c>
      <c r="M135" s="104">
        <v>2.1600000000000001E-2</v>
      </c>
      <c r="N135" s="104">
        <v>2.2700000000000001E-2</v>
      </c>
      <c r="O135" s="103">
        <v>14000</v>
      </c>
      <c r="P135" s="103">
        <v>99.88</v>
      </c>
      <c r="Q135" s="103">
        <v>0</v>
      </c>
      <c r="R135" s="103">
        <v>13.9832</v>
      </c>
      <c r="S135" s="104">
        <v>1E-4</v>
      </c>
      <c r="T135" s="104">
        <v>8.9999999999999998E-4</v>
      </c>
      <c r="U135" s="104">
        <v>0</v>
      </c>
    </row>
    <row r="136" spans="2:21" s="99" customFormat="1">
      <c r="B136" s="102" t="s">
        <v>720</v>
      </c>
      <c r="C136" s="102" t="s">
        <v>721</v>
      </c>
      <c r="D136" s="102" t="s">
        <v>100</v>
      </c>
      <c r="E136" s="102" t="s">
        <v>123</v>
      </c>
      <c r="F136" s="102" t="s">
        <v>722</v>
      </c>
      <c r="G136" s="102" t="s">
        <v>475</v>
      </c>
      <c r="H136" s="102" t="s">
        <v>483</v>
      </c>
      <c r="I136" s="102" t="s">
        <v>150</v>
      </c>
      <c r="J136" s="102" t="s">
        <v>723</v>
      </c>
      <c r="K136" s="103">
        <v>2.8</v>
      </c>
      <c r="L136" s="102" t="s">
        <v>102</v>
      </c>
      <c r="M136" s="104">
        <v>2.8500000000000001E-2</v>
      </c>
      <c r="N136" s="104">
        <v>3.5700000000000003E-2</v>
      </c>
      <c r="O136" s="103">
        <v>30062.85</v>
      </c>
      <c r="P136" s="103">
        <v>98.09</v>
      </c>
      <c r="Q136" s="103">
        <v>0</v>
      </c>
      <c r="R136" s="103">
        <v>29.488649564999999</v>
      </c>
      <c r="S136" s="104">
        <v>2.0000000000000001E-4</v>
      </c>
      <c r="T136" s="104">
        <v>1.9E-3</v>
      </c>
      <c r="U136" s="104">
        <v>0</v>
      </c>
    </row>
    <row r="137" spans="2:21" s="99" customFormat="1">
      <c r="B137" s="102" t="s">
        <v>724</v>
      </c>
      <c r="C137" s="102" t="s">
        <v>725</v>
      </c>
      <c r="D137" s="102" t="s">
        <v>100</v>
      </c>
      <c r="E137" s="102" t="s">
        <v>123</v>
      </c>
      <c r="F137" s="102" t="s">
        <v>726</v>
      </c>
      <c r="G137" s="102" t="s">
        <v>418</v>
      </c>
      <c r="H137" s="102" t="s">
        <v>516</v>
      </c>
      <c r="I137" s="102" t="s">
        <v>150</v>
      </c>
      <c r="J137" s="102" t="s">
        <v>392</v>
      </c>
      <c r="K137" s="103">
        <v>0.04</v>
      </c>
      <c r="L137" s="102" t="s">
        <v>102</v>
      </c>
      <c r="M137" s="104">
        <v>4.3499999999999997E-2</v>
      </c>
      <c r="N137" s="104">
        <v>1.32E-2</v>
      </c>
      <c r="O137" s="103">
        <v>13000</v>
      </c>
      <c r="P137" s="103">
        <v>102.12</v>
      </c>
      <c r="Q137" s="103">
        <v>0</v>
      </c>
      <c r="R137" s="103">
        <v>13.275600000000001</v>
      </c>
      <c r="S137" s="104">
        <v>1E-4</v>
      </c>
      <c r="T137" s="104">
        <v>8.9999999999999998E-4</v>
      </c>
      <c r="U137" s="104">
        <v>0</v>
      </c>
    </row>
    <row r="138" spans="2:21" s="99" customFormat="1">
      <c r="B138" s="102" t="s">
        <v>727</v>
      </c>
      <c r="C138" s="102" t="s">
        <v>728</v>
      </c>
      <c r="D138" s="102" t="s">
        <v>100</v>
      </c>
      <c r="E138" s="102" t="s">
        <v>123</v>
      </c>
      <c r="F138" s="102" t="s">
        <v>519</v>
      </c>
      <c r="G138" s="102" t="s">
        <v>343</v>
      </c>
      <c r="H138" s="102" t="s">
        <v>520</v>
      </c>
      <c r="I138" s="102" t="s">
        <v>207</v>
      </c>
      <c r="J138" s="102" t="s">
        <v>392</v>
      </c>
      <c r="K138" s="103">
        <v>0.34</v>
      </c>
      <c r="L138" s="102" t="s">
        <v>102</v>
      </c>
      <c r="M138" s="104">
        <v>3.6999999999999998E-2</v>
      </c>
      <c r="N138" s="104">
        <v>3.1099999999999999E-2</v>
      </c>
      <c r="O138" s="103">
        <v>30000</v>
      </c>
      <c r="P138" s="103">
        <v>100.77</v>
      </c>
      <c r="Q138" s="103">
        <v>0</v>
      </c>
      <c r="R138" s="103">
        <v>30.231000000000002</v>
      </c>
      <c r="S138" s="104">
        <v>5.0000000000000001E-4</v>
      </c>
      <c r="T138" s="104">
        <v>2E-3</v>
      </c>
      <c r="U138" s="104">
        <v>0</v>
      </c>
    </row>
    <row r="139" spans="2:21" s="99" customFormat="1">
      <c r="B139" s="102" t="s">
        <v>729</v>
      </c>
      <c r="C139" s="102" t="s">
        <v>730</v>
      </c>
      <c r="D139" s="102" t="s">
        <v>100</v>
      </c>
      <c r="E139" s="102" t="s">
        <v>123</v>
      </c>
      <c r="F139" s="102" t="s">
        <v>524</v>
      </c>
      <c r="G139" s="102" t="s">
        <v>525</v>
      </c>
      <c r="H139" s="102" t="s">
        <v>520</v>
      </c>
      <c r="I139" s="102" t="s">
        <v>207</v>
      </c>
      <c r="J139" s="102" t="s">
        <v>360</v>
      </c>
      <c r="K139" s="103">
        <v>2.87</v>
      </c>
      <c r="L139" s="102" t="s">
        <v>102</v>
      </c>
      <c r="M139" s="104">
        <v>3.9E-2</v>
      </c>
      <c r="N139" s="104">
        <v>3.7699999999999997E-2</v>
      </c>
      <c r="O139" s="103">
        <v>25000</v>
      </c>
      <c r="P139" s="103">
        <v>101.43</v>
      </c>
      <c r="Q139" s="103">
        <v>0</v>
      </c>
      <c r="R139" s="103">
        <v>25.357500000000002</v>
      </c>
      <c r="S139" s="104">
        <v>0</v>
      </c>
      <c r="T139" s="104">
        <v>1.6999999999999999E-3</v>
      </c>
      <c r="U139" s="104">
        <v>0</v>
      </c>
    </row>
    <row r="140" spans="2:21" s="99" customFormat="1">
      <c r="B140" s="102" t="s">
        <v>731</v>
      </c>
      <c r="C140" s="102" t="s">
        <v>732</v>
      </c>
      <c r="D140" s="102" t="s">
        <v>100</v>
      </c>
      <c r="E140" s="102" t="s">
        <v>123</v>
      </c>
      <c r="F140" s="102" t="s">
        <v>733</v>
      </c>
      <c r="G140" s="102" t="s">
        <v>571</v>
      </c>
      <c r="H140" s="102" t="s">
        <v>516</v>
      </c>
      <c r="I140" s="102" t="s">
        <v>150</v>
      </c>
      <c r="J140" s="102" t="s">
        <v>734</v>
      </c>
      <c r="K140" s="103">
        <v>5.82</v>
      </c>
      <c r="L140" s="102" t="s">
        <v>123</v>
      </c>
      <c r="M140" s="104">
        <v>1.4999999999999999E-2</v>
      </c>
      <c r="N140" s="104">
        <v>4.7199999999999999E-2</v>
      </c>
      <c r="O140" s="103">
        <v>8000</v>
      </c>
      <c r="P140" s="103">
        <v>83.7</v>
      </c>
      <c r="Q140" s="103">
        <v>0</v>
      </c>
      <c r="R140" s="103">
        <v>6.6959999999999997</v>
      </c>
      <c r="S140" s="104">
        <v>0</v>
      </c>
      <c r="T140" s="104">
        <v>4.0000000000000002E-4</v>
      </c>
      <c r="U140" s="104">
        <v>0</v>
      </c>
    </row>
    <row r="141" spans="2:21" s="99" customFormat="1">
      <c r="B141" s="102" t="s">
        <v>735</v>
      </c>
      <c r="C141" s="102" t="s">
        <v>736</v>
      </c>
      <c r="D141" s="102" t="s">
        <v>100</v>
      </c>
      <c r="E141" s="102" t="s">
        <v>123</v>
      </c>
      <c r="F141" s="102" t="s">
        <v>733</v>
      </c>
      <c r="G141" s="102" t="s">
        <v>571</v>
      </c>
      <c r="H141" s="102" t="s">
        <v>516</v>
      </c>
      <c r="I141" s="102" t="s">
        <v>150</v>
      </c>
      <c r="J141" s="102" t="s">
        <v>737</v>
      </c>
      <c r="K141" s="103">
        <v>6.02</v>
      </c>
      <c r="L141" s="102" t="s">
        <v>123</v>
      </c>
      <c r="M141" s="104">
        <v>7.4999999999999997E-3</v>
      </c>
      <c r="N141" s="104">
        <v>2.53E-2</v>
      </c>
      <c r="O141" s="103">
        <v>118000</v>
      </c>
      <c r="P141" s="103">
        <v>90.2</v>
      </c>
      <c r="Q141" s="103">
        <v>0</v>
      </c>
      <c r="R141" s="103">
        <v>106.43600000000001</v>
      </c>
      <c r="S141" s="104">
        <v>2.0000000000000001E-4</v>
      </c>
      <c r="T141" s="104">
        <v>7.0000000000000001E-3</v>
      </c>
      <c r="U141" s="104">
        <v>2.0000000000000001E-4</v>
      </c>
    </row>
    <row r="142" spans="2:21" s="99" customFormat="1">
      <c r="B142" s="102" t="s">
        <v>738</v>
      </c>
      <c r="C142" s="102" t="s">
        <v>739</v>
      </c>
      <c r="D142" s="102" t="s">
        <v>100</v>
      </c>
      <c r="E142" s="102" t="s">
        <v>123</v>
      </c>
      <c r="F142" s="102" t="s">
        <v>733</v>
      </c>
      <c r="G142" s="102" t="s">
        <v>571</v>
      </c>
      <c r="H142" s="102" t="s">
        <v>516</v>
      </c>
      <c r="I142" s="102" t="s">
        <v>150</v>
      </c>
      <c r="J142" s="102" t="s">
        <v>740</v>
      </c>
      <c r="K142" s="103">
        <v>2.21</v>
      </c>
      <c r="L142" s="102" t="s">
        <v>102</v>
      </c>
      <c r="M142" s="104">
        <v>4.2500000000000003E-2</v>
      </c>
      <c r="N142" s="104">
        <v>3.3700000000000001E-2</v>
      </c>
      <c r="O142" s="103">
        <v>17000.96</v>
      </c>
      <c r="P142" s="103">
        <v>103.4</v>
      </c>
      <c r="Q142" s="103">
        <v>0</v>
      </c>
      <c r="R142" s="103">
        <v>17.578992639999999</v>
      </c>
      <c r="S142" s="104">
        <v>2.0000000000000001E-4</v>
      </c>
      <c r="T142" s="104">
        <v>1.1999999999999999E-3</v>
      </c>
      <c r="U142" s="104">
        <v>0</v>
      </c>
    </row>
    <row r="143" spans="2:21" s="99" customFormat="1">
      <c r="B143" s="102" t="s">
        <v>741</v>
      </c>
      <c r="C143" s="102" t="s">
        <v>742</v>
      </c>
      <c r="D143" s="102" t="s">
        <v>100</v>
      </c>
      <c r="E143" s="102" t="s">
        <v>123</v>
      </c>
      <c r="F143" s="102" t="s">
        <v>529</v>
      </c>
      <c r="G143" s="102" t="s">
        <v>475</v>
      </c>
      <c r="H143" s="102" t="s">
        <v>516</v>
      </c>
      <c r="I143" s="102" t="s">
        <v>150</v>
      </c>
      <c r="J143" s="102" t="s">
        <v>402</v>
      </c>
      <c r="K143" s="103">
        <v>4.3499999999999996</v>
      </c>
      <c r="L143" s="102" t="s">
        <v>102</v>
      </c>
      <c r="M143" s="104">
        <v>2.3E-2</v>
      </c>
      <c r="N143" s="104">
        <v>4.1799999999999997E-2</v>
      </c>
      <c r="O143" s="103">
        <v>8000.63</v>
      </c>
      <c r="P143" s="103">
        <v>93.02</v>
      </c>
      <c r="Q143" s="103">
        <v>0</v>
      </c>
      <c r="R143" s="103">
        <v>7.4421860259999999</v>
      </c>
      <c r="S143" s="104">
        <v>0</v>
      </c>
      <c r="T143" s="104">
        <v>5.0000000000000001E-4</v>
      </c>
      <c r="U143" s="104">
        <v>0</v>
      </c>
    </row>
    <row r="144" spans="2:21" s="99" customFormat="1">
      <c r="B144" s="102" t="s">
        <v>743</v>
      </c>
      <c r="C144" s="102" t="s">
        <v>744</v>
      </c>
      <c r="D144" s="102" t="s">
        <v>100</v>
      </c>
      <c r="E144" s="102" t="s">
        <v>123</v>
      </c>
      <c r="F144" s="102" t="s">
        <v>529</v>
      </c>
      <c r="G144" s="102" t="s">
        <v>475</v>
      </c>
      <c r="H144" s="102" t="s">
        <v>516</v>
      </c>
      <c r="I144" s="102" t="s">
        <v>150</v>
      </c>
      <c r="J144" s="102" t="s">
        <v>517</v>
      </c>
      <c r="K144" s="103">
        <v>1.29</v>
      </c>
      <c r="L144" s="102" t="s">
        <v>102</v>
      </c>
      <c r="M144" s="104">
        <v>4.2000000000000003E-2</v>
      </c>
      <c r="N144" s="104">
        <v>2.9700000000000001E-2</v>
      </c>
      <c r="O144" s="103">
        <v>100000.29</v>
      </c>
      <c r="P144" s="103">
        <v>102.12</v>
      </c>
      <c r="Q144" s="103">
        <v>0</v>
      </c>
      <c r="R144" s="103">
        <v>102.12029614799999</v>
      </c>
      <c r="S144" s="104">
        <v>2.0000000000000001E-4</v>
      </c>
      <c r="T144" s="104">
        <v>6.7999999999999996E-3</v>
      </c>
      <c r="U144" s="104">
        <v>2.0000000000000001E-4</v>
      </c>
    </row>
    <row r="145" spans="2:21" s="99" customFormat="1">
      <c r="B145" s="102" t="s">
        <v>745</v>
      </c>
      <c r="C145" s="102" t="s">
        <v>746</v>
      </c>
      <c r="D145" s="102" t="s">
        <v>100</v>
      </c>
      <c r="E145" s="102" t="s">
        <v>123</v>
      </c>
      <c r="F145" s="102" t="s">
        <v>747</v>
      </c>
      <c r="G145" s="102" t="s">
        <v>343</v>
      </c>
      <c r="H145" s="102" t="s">
        <v>516</v>
      </c>
      <c r="I145" s="102" t="s">
        <v>150</v>
      </c>
      <c r="J145" s="102" t="s">
        <v>748</v>
      </c>
      <c r="K145" s="103">
        <v>1</v>
      </c>
      <c r="L145" s="102" t="s">
        <v>102</v>
      </c>
      <c r="M145" s="104">
        <v>2.75E-2</v>
      </c>
      <c r="N145" s="104">
        <v>3.0000000000000001E-3</v>
      </c>
      <c r="O145" s="103">
        <v>9000.65</v>
      </c>
      <c r="P145" s="103">
        <v>102.44</v>
      </c>
      <c r="Q145" s="103">
        <v>0</v>
      </c>
      <c r="R145" s="103">
        <v>9.2202658599999996</v>
      </c>
      <c r="S145" s="104">
        <v>5.0000000000000001E-4</v>
      </c>
      <c r="T145" s="104">
        <v>5.9999999999999995E-4</v>
      </c>
      <c r="U145" s="104">
        <v>0</v>
      </c>
    </row>
    <row r="146" spans="2:21" s="99" customFormat="1">
      <c r="B146" s="102" t="s">
        <v>749</v>
      </c>
      <c r="C146" s="102" t="s">
        <v>750</v>
      </c>
      <c r="D146" s="102" t="s">
        <v>100</v>
      </c>
      <c r="E146" s="102" t="s">
        <v>123</v>
      </c>
      <c r="F146" s="102" t="s">
        <v>492</v>
      </c>
      <c r="G146" s="102" t="s">
        <v>493</v>
      </c>
      <c r="H146" s="102" t="s">
        <v>520</v>
      </c>
      <c r="I146" s="102" t="s">
        <v>207</v>
      </c>
      <c r="J146" s="102" t="s">
        <v>406</v>
      </c>
      <c r="K146" s="103">
        <v>1.94</v>
      </c>
      <c r="L146" s="102" t="s">
        <v>102</v>
      </c>
      <c r="M146" s="104">
        <v>3.85E-2</v>
      </c>
      <c r="N146" s="104">
        <v>3.6200000000000003E-2</v>
      </c>
      <c r="O146" s="103">
        <v>12000</v>
      </c>
      <c r="P146" s="103">
        <v>100.5</v>
      </c>
      <c r="Q146" s="103">
        <v>0</v>
      </c>
      <c r="R146" s="103">
        <v>12.06</v>
      </c>
      <c r="S146" s="104">
        <v>1E-4</v>
      </c>
      <c r="T146" s="104">
        <v>8.0000000000000004E-4</v>
      </c>
      <c r="U146" s="104">
        <v>0</v>
      </c>
    </row>
    <row r="147" spans="2:21" s="99" customFormat="1">
      <c r="B147" s="102" t="s">
        <v>751</v>
      </c>
      <c r="C147" s="102" t="s">
        <v>752</v>
      </c>
      <c r="D147" s="102" t="s">
        <v>100</v>
      </c>
      <c r="E147" s="102" t="s">
        <v>123</v>
      </c>
      <c r="F147" s="102" t="s">
        <v>753</v>
      </c>
      <c r="G147" s="102" t="s">
        <v>475</v>
      </c>
      <c r="H147" s="102" t="s">
        <v>516</v>
      </c>
      <c r="I147" s="102" t="s">
        <v>150</v>
      </c>
      <c r="J147" s="102" t="s">
        <v>661</v>
      </c>
      <c r="K147" s="103">
        <v>3.24</v>
      </c>
      <c r="L147" s="102" t="s">
        <v>102</v>
      </c>
      <c r="M147" s="104">
        <v>4.7E-2</v>
      </c>
      <c r="N147" s="104">
        <v>6.2600000000000003E-2</v>
      </c>
      <c r="O147" s="103">
        <v>86000</v>
      </c>
      <c r="P147" s="103">
        <v>96.96</v>
      </c>
      <c r="Q147" s="103">
        <v>0</v>
      </c>
      <c r="R147" s="103">
        <v>83.385599999999997</v>
      </c>
      <c r="S147" s="104">
        <v>4.0000000000000002E-4</v>
      </c>
      <c r="T147" s="104">
        <v>5.4999999999999997E-3</v>
      </c>
      <c r="U147" s="104">
        <v>1E-4</v>
      </c>
    </row>
    <row r="148" spans="2:21" s="99" customFormat="1">
      <c r="B148" s="102" t="s">
        <v>754</v>
      </c>
      <c r="C148" s="102" t="s">
        <v>755</v>
      </c>
      <c r="D148" s="102" t="s">
        <v>100</v>
      </c>
      <c r="E148" s="102" t="s">
        <v>123</v>
      </c>
      <c r="F148" s="102" t="s">
        <v>756</v>
      </c>
      <c r="G148" s="102" t="s">
        <v>655</v>
      </c>
      <c r="H148" s="102" t="s">
        <v>516</v>
      </c>
      <c r="I148" s="102" t="s">
        <v>150</v>
      </c>
      <c r="J148" s="102" t="s">
        <v>392</v>
      </c>
      <c r="K148" s="103">
        <v>0.66</v>
      </c>
      <c r="L148" s="102" t="s">
        <v>102</v>
      </c>
      <c r="M148" s="104">
        <v>3.5000000000000003E-2</v>
      </c>
      <c r="N148" s="104">
        <v>3.3000000000000002E-2</v>
      </c>
      <c r="O148" s="103">
        <v>46000</v>
      </c>
      <c r="P148" s="103">
        <v>101.3</v>
      </c>
      <c r="Q148" s="103">
        <v>0</v>
      </c>
      <c r="R148" s="103">
        <v>46.597999999999999</v>
      </c>
      <c r="S148" s="104">
        <v>1.5E-3</v>
      </c>
      <c r="T148" s="104">
        <v>3.0999999999999999E-3</v>
      </c>
      <c r="U148" s="104">
        <v>1E-4</v>
      </c>
    </row>
    <row r="149" spans="2:21" s="99" customFormat="1">
      <c r="B149" s="102" t="s">
        <v>757</v>
      </c>
      <c r="C149" s="102" t="s">
        <v>758</v>
      </c>
      <c r="D149" s="102" t="s">
        <v>100</v>
      </c>
      <c r="E149" s="102" t="s">
        <v>123</v>
      </c>
      <c r="F149" s="102" t="s">
        <v>759</v>
      </c>
      <c r="G149" s="102" t="s">
        <v>504</v>
      </c>
      <c r="H149" s="102" t="s">
        <v>520</v>
      </c>
      <c r="I149" s="102" t="s">
        <v>207</v>
      </c>
      <c r="J149" s="102" t="s">
        <v>760</v>
      </c>
      <c r="K149" s="103">
        <v>0</v>
      </c>
      <c r="L149" s="102" t="s">
        <v>102</v>
      </c>
      <c r="M149" s="104">
        <v>1.35E-2</v>
      </c>
      <c r="N149" s="104">
        <v>0</v>
      </c>
      <c r="O149" s="103">
        <v>10050</v>
      </c>
      <c r="P149" s="103">
        <v>99.5</v>
      </c>
      <c r="Q149" s="103">
        <v>0</v>
      </c>
      <c r="R149" s="103">
        <v>9.9997500000000006</v>
      </c>
      <c r="S149" s="104">
        <v>0</v>
      </c>
      <c r="T149" s="104">
        <v>6.9999999999999999E-4</v>
      </c>
      <c r="U149" s="104">
        <v>0</v>
      </c>
    </row>
    <row r="150" spans="2:21" s="99" customFormat="1">
      <c r="B150" s="102" t="s">
        <v>761</v>
      </c>
      <c r="C150" s="102" t="s">
        <v>762</v>
      </c>
      <c r="D150" s="102" t="s">
        <v>100</v>
      </c>
      <c r="E150" s="102" t="s">
        <v>123</v>
      </c>
      <c r="F150" s="102" t="s">
        <v>763</v>
      </c>
      <c r="G150" s="102" t="s">
        <v>504</v>
      </c>
      <c r="H150" s="102" t="s">
        <v>520</v>
      </c>
      <c r="I150" s="102" t="s">
        <v>207</v>
      </c>
      <c r="J150" s="102" t="s">
        <v>764</v>
      </c>
      <c r="K150" s="103">
        <v>1</v>
      </c>
      <c r="L150" s="102" t="s">
        <v>102</v>
      </c>
      <c r="M150" s="104">
        <v>0.02</v>
      </c>
      <c r="N150" s="104">
        <v>2.3900000000000001E-2</v>
      </c>
      <c r="O150" s="103">
        <v>19600</v>
      </c>
      <c r="P150" s="103">
        <v>99.62</v>
      </c>
      <c r="Q150" s="103">
        <v>2.9119999999999999</v>
      </c>
      <c r="R150" s="103">
        <v>22.437519999999999</v>
      </c>
      <c r="S150" s="104">
        <v>0</v>
      </c>
      <c r="T150" s="104">
        <v>1.5E-3</v>
      </c>
      <c r="U150" s="104">
        <v>0</v>
      </c>
    </row>
    <row r="151" spans="2:21" s="99" customFormat="1">
      <c r="B151" s="102" t="s">
        <v>765</v>
      </c>
      <c r="C151" s="102" t="s">
        <v>766</v>
      </c>
      <c r="D151" s="102" t="s">
        <v>100</v>
      </c>
      <c r="E151" s="102" t="s">
        <v>123</v>
      </c>
      <c r="F151" s="102" t="s">
        <v>767</v>
      </c>
      <c r="G151" s="102" t="s">
        <v>537</v>
      </c>
      <c r="H151" s="102" t="s">
        <v>516</v>
      </c>
      <c r="I151" s="102" t="s">
        <v>150</v>
      </c>
      <c r="J151" s="102" t="s">
        <v>768</v>
      </c>
      <c r="K151" s="103">
        <v>3.39</v>
      </c>
      <c r="L151" s="102" t="s">
        <v>102</v>
      </c>
      <c r="M151" s="104">
        <v>0.02</v>
      </c>
      <c r="N151" s="104">
        <v>3.7600000000000001E-2</v>
      </c>
      <c r="O151" s="103">
        <v>40000</v>
      </c>
      <c r="P151" s="103">
        <v>94.38</v>
      </c>
      <c r="Q151" s="103">
        <v>0</v>
      </c>
      <c r="R151" s="103">
        <v>37.752000000000002</v>
      </c>
      <c r="S151" s="104">
        <v>2.0000000000000001E-4</v>
      </c>
      <c r="T151" s="104">
        <v>2.5000000000000001E-3</v>
      </c>
      <c r="U151" s="104">
        <v>1E-4</v>
      </c>
    </row>
    <row r="152" spans="2:21" s="99" customFormat="1">
      <c r="B152" s="102" t="s">
        <v>769</v>
      </c>
      <c r="C152" s="102" t="s">
        <v>770</v>
      </c>
      <c r="D152" s="102" t="s">
        <v>100</v>
      </c>
      <c r="E152" s="102" t="s">
        <v>123</v>
      </c>
      <c r="F152" s="102" t="s">
        <v>722</v>
      </c>
      <c r="G152" s="102" t="s">
        <v>475</v>
      </c>
      <c r="H152" s="102" t="s">
        <v>516</v>
      </c>
      <c r="I152" s="102" t="s">
        <v>150</v>
      </c>
      <c r="J152" s="102" t="s">
        <v>771</v>
      </c>
      <c r="K152" s="103">
        <v>2.69</v>
      </c>
      <c r="L152" s="102" t="s">
        <v>102</v>
      </c>
      <c r="M152" s="104">
        <v>4.99E-2</v>
      </c>
      <c r="N152" s="104">
        <v>0.04</v>
      </c>
      <c r="O152" s="103">
        <v>18000</v>
      </c>
      <c r="P152" s="103">
        <v>104</v>
      </c>
      <c r="Q152" s="103">
        <v>0</v>
      </c>
      <c r="R152" s="103">
        <v>18.72</v>
      </c>
      <c r="S152" s="104">
        <v>1E-4</v>
      </c>
      <c r="T152" s="104">
        <v>1.1999999999999999E-3</v>
      </c>
      <c r="U152" s="104">
        <v>0</v>
      </c>
    </row>
    <row r="153" spans="2:21" s="99" customFormat="1">
      <c r="B153" s="102" t="s">
        <v>772</v>
      </c>
      <c r="C153" s="102" t="s">
        <v>773</v>
      </c>
      <c r="D153" s="102" t="s">
        <v>100</v>
      </c>
      <c r="E153" s="102" t="s">
        <v>123</v>
      </c>
      <c r="F153" s="102" t="s">
        <v>774</v>
      </c>
      <c r="G153" s="102" t="s">
        <v>537</v>
      </c>
      <c r="H153" s="102" t="s">
        <v>544</v>
      </c>
      <c r="I153" s="102" t="s">
        <v>150</v>
      </c>
      <c r="J153" s="102" t="s">
        <v>489</v>
      </c>
      <c r="K153" s="103">
        <v>0.51</v>
      </c>
      <c r="L153" s="102" t="s">
        <v>102</v>
      </c>
      <c r="M153" s="104">
        <v>5.6500000000000002E-2</v>
      </c>
      <c r="N153" s="104">
        <v>5.0099999999999999E-2</v>
      </c>
      <c r="O153" s="103">
        <v>72000</v>
      </c>
      <c r="P153" s="103">
        <v>102.67</v>
      </c>
      <c r="Q153" s="103">
        <v>0</v>
      </c>
      <c r="R153" s="103">
        <v>73.922399999999996</v>
      </c>
      <c r="S153" s="104">
        <v>1E-3</v>
      </c>
      <c r="T153" s="104">
        <v>4.8999999999999998E-3</v>
      </c>
      <c r="U153" s="104">
        <v>1E-4</v>
      </c>
    </row>
    <row r="154" spans="2:21" s="99" customFormat="1">
      <c r="B154" s="102" t="s">
        <v>775</v>
      </c>
      <c r="C154" s="102" t="s">
        <v>776</v>
      </c>
      <c r="D154" s="102" t="s">
        <v>100</v>
      </c>
      <c r="E154" s="102" t="s">
        <v>123</v>
      </c>
      <c r="F154" s="102" t="s">
        <v>774</v>
      </c>
      <c r="G154" s="102" t="s">
        <v>537</v>
      </c>
      <c r="H154" s="102" t="s">
        <v>544</v>
      </c>
      <c r="I154" s="102" t="s">
        <v>150</v>
      </c>
      <c r="J154" s="102" t="s">
        <v>777</v>
      </c>
      <c r="K154" s="103">
        <v>3.03</v>
      </c>
      <c r="L154" s="102" t="s">
        <v>102</v>
      </c>
      <c r="M154" s="104">
        <v>3.5000000000000003E-2</v>
      </c>
      <c r="N154" s="104">
        <v>5.1499999999999997E-2</v>
      </c>
      <c r="O154" s="103">
        <v>39000</v>
      </c>
      <c r="P154" s="103">
        <v>96.22</v>
      </c>
      <c r="Q154" s="103">
        <v>0</v>
      </c>
      <c r="R154" s="103">
        <v>37.525799999999997</v>
      </c>
      <c r="S154" s="104">
        <v>4.0000000000000002E-4</v>
      </c>
      <c r="T154" s="104">
        <v>2.5000000000000001E-3</v>
      </c>
      <c r="U154" s="104">
        <v>1E-4</v>
      </c>
    </row>
    <row r="155" spans="2:21" s="99" customFormat="1">
      <c r="B155" s="102" t="s">
        <v>778</v>
      </c>
      <c r="C155" s="102" t="s">
        <v>779</v>
      </c>
      <c r="D155" s="102" t="s">
        <v>100</v>
      </c>
      <c r="E155" s="102" t="s">
        <v>123</v>
      </c>
      <c r="F155" s="102" t="s">
        <v>774</v>
      </c>
      <c r="G155" s="102" t="s">
        <v>537</v>
      </c>
      <c r="H155" s="102" t="s">
        <v>544</v>
      </c>
      <c r="I155" s="102" t="s">
        <v>150</v>
      </c>
      <c r="J155" s="102" t="s">
        <v>235</v>
      </c>
      <c r="K155" s="103">
        <v>0.51</v>
      </c>
      <c r="L155" s="102" t="s">
        <v>102</v>
      </c>
      <c r="M155" s="104">
        <v>6.3E-2</v>
      </c>
      <c r="N155" s="104">
        <v>3.5200000000000002E-2</v>
      </c>
      <c r="O155" s="103">
        <v>11500</v>
      </c>
      <c r="P155" s="103">
        <v>101.4</v>
      </c>
      <c r="Q155" s="103">
        <v>0</v>
      </c>
      <c r="R155" s="103">
        <v>11.661</v>
      </c>
      <c r="S155" s="104">
        <v>4.0000000000000002E-4</v>
      </c>
      <c r="T155" s="104">
        <v>8.0000000000000004E-4</v>
      </c>
      <c r="U155" s="104">
        <v>0</v>
      </c>
    </row>
    <row r="156" spans="2:21" s="99" customFormat="1">
      <c r="B156" s="102" t="s">
        <v>780</v>
      </c>
      <c r="C156" s="102" t="s">
        <v>781</v>
      </c>
      <c r="D156" s="102" t="s">
        <v>100</v>
      </c>
      <c r="E156" s="102" t="s">
        <v>123</v>
      </c>
      <c r="F156" s="102" t="s">
        <v>782</v>
      </c>
      <c r="G156" s="102" t="s">
        <v>343</v>
      </c>
      <c r="H156" s="102" t="s">
        <v>545</v>
      </c>
      <c r="I156" s="102" t="s">
        <v>207</v>
      </c>
      <c r="J156" s="102" t="s">
        <v>783</v>
      </c>
      <c r="K156" s="103">
        <v>2.4700000000000002</v>
      </c>
      <c r="L156" s="102" t="s">
        <v>102</v>
      </c>
      <c r="M156" s="104">
        <v>3.2500000000000001E-2</v>
      </c>
      <c r="N156" s="104">
        <v>3.9800000000000002E-2</v>
      </c>
      <c r="O156" s="103">
        <v>74000.44</v>
      </c>
      <c r="P156" s="103">
        <v>98.32</v>
      </c>
      <c r="Q156" s="103">
        <v>0</v>
      </c>
      <c r="R156" s="103">
        <v>72.757232607999995</v>
      </c>
      <c r="S156" s="104">
        <v>6.9999999999999999E-4</v>
      </c>
      <c r="T156" s="104">
        <v>4.7999999999999996E-3</v>
      </c>
      <c r="U156" s="104">
        <v>1E-4</v>
      </c>
    </row>
    <row r="157" spans="2:21" s="99" customFormat="1">
      <c r="B157" s="102" t="s">
        <v>784</v>
      </c>
      <c r="C157" s="102" t="s">
        <v>785</v>
      </c>
      <c r="D157" s="102" t="s">
        <v>100</v>
      </c>
      <c r="E157" s="102" t="s">
        <v>123</v>
      </c>
      <c r="F157" s="102" t="s">
        <v>786</v>
      </c>
      <c r="G157" s="102" t="s">
        <v>504</v>
      </c>
      <c r="H157" s="102" t="s">
        <v>544</v>
      </c>
      <c r="I157" s="102" t="s">
        <v>150</v>
      </c>
      <c r="J157" s="102" t="s">
        <v>787</v>
      </c>
      <c r="K157" s="103">
        <v>1.01</v>
      </c>
      <c r="L157" s="102" t="s">
        <v>102</v>
      </c>
      <c r="M157" s="104">
        <v>3.61E-2</v>
      </c>
      <c r="N157" s="104">
        <v>3.04E-2</v>
      </c>
      <c r="O157" s="103">
        <v>48750</v>
      </c>
      <c r="P157" s="103">
        <v>100.54</v>
      </c>
      <c r="Q157" s="103">
        <v>17.423249999999999</v>
      </c>
      <c r="R157" s="103">
        <v>66.436499999999995</v>
      </c>
      <c r="S157" s="104">
        <v>4.0000000000000002E-4</v>
      </c>
      <c r="T157" s="104">
        <v>4.4000000000000003E-3</v>
      </c>
      <c r="U157" s="104">
        <v>1E-4</v>
      </c>
    </row>
    <row r="158" spans="2:21" s="99" customFormat="1">
      <c r="B158" s="102" t="s">
        <v>788</v>
      </c>
      <c r="C158" s="102" t="s">
        <v>789</v>
      </c>
      <c r="D158" s="102" t="s">
        <v>100</v>
      </c>
      <c r="E158" s="102" t="s">
        <v>123</v>
      </c>
      <c r="F158" s="102" t="s">
        <v>524</v>
      </c>
      <c r="G158" s="102" t="s">
        <v>525</v>
      </c>
      <c r="H158" s="102" t="s">
        <v>544</v>
      </c>
      <c r="I158" s="102" t="s">
        <v>150</v>
      </c>
      <c r="J158" s="102" t="s">
        <v>235</v>
      </c>
      <c r="K158" s="103">
        <v>0.99</v>
      </c>
      <c r="L158" s="102" t="s">
        <v>102</v>
      </c>
      <c r="M158" s="104">
        <v>4.5999999999999999E-2</v>
      </c>
      <c r="N158" s="104">
        <v>2.8799999999999999E-2</v>
      </c>
      <c r="O158" s="103">
        <v>60516.66</v>
      </c>
      <c r="P158" s="103">
        <v>101.67</v>
      </c>
      <c r="Q158" s="103">
        <v>0</v>
      </c>
      <c r="R158" s="103">
        <v>61.527288222000003</v>
      </c>
      <c r="S158" s="104">
        <v>1E-4</v>
      </c>
      <c r="T158" s="104">
        <v>4.1000000000000003E-3</v>
      </c>
      <c r="U158" s="104">
        <v>1E-4</v>
      </c>
    </row>
    <row r="159" spans="2:21" s="99" customFormat="1">
      <c r="B159" s="102" t="s">
        <v>790</v>
      </c>
      <c r="C159" s="102" t="s">
        <v>791</v>
      </c>
      <c r="D159" s="102" t="s">
        <v>100</v>
      </c>
      <c r="E159" s="102" t="s">
        <v>123</v>
      </c>
      <c r="F159" s="102" t="s">
        <v>792</v>
      </c>
      <c r="G159" s="102" t="s">
        <v>475</v>
      </c>
      <c r="H159" s="102" t="s">
        <v>544</v>
      </c>
      <c r="I159" s="102" t="s">
        <v>150</v>
      </c>
      <c r="J159" s="102" t="s">
        <v>793</v>
      </c>
      <c r="K159" s="103">
        <v>0.97</v>
      </c>
      <c r="L159" s="102" t="s">
        <v>102</v>
      </c>
      <c r="M159" s="104">
        <v>4.8000000000000001E-2</v>
      </c>
      <c r="N159" s="104">
        <v>4.1200000000000001E-2</v>
      </c>
      <c r="O159" s="103">
        <v>6669.33</v>
      </c>
      <c r="P159" s="103">
        <v>103.01</v>
      </c>
      <c r="Q159" s="103">
        <v>3.58317</v>
      </c>
      <c r="R159" s="103">
        <v>10.453246833</v>
      </c>
      <c r="S159" s="104">
        <v>1E-4</v>
      </c>
      <c r="T159" s="104">
        <v>6.9999999999999999E-4</v>
      </c>
      <c r="U159" s="104">
        <v>0</v>
      </c>
    </row>
    <row r="160" spans="2:21" s="99" customFormat="1">
      <c r="B160" s="102" t="s">
        <v>794</v>
      </c>
      <c r="C160" s="102">
        <v>42203490</v>
      </c>
      <c r="D160" s="102" t="s">
        <v>100</v>
      </c>
      <c r="E160" s="102" t="s">
        <v>123</v>
      </c>
      <c r="F160" s="102" t="s">
        <v>795</v>
      </c>
      <c r="G160" s="102" t="s">
        <v>504</v>
      </c>
      <c r="H160" s="102" t="s">
        <v>544</v>
      </c>
      <c r="I160" s="102" t="s">
        <v>150</v>
      </c>
      <c r="J160" s="102" t="s">
        <v>462</v>
      </c>
      <c r="K160" s="103">
        <v>0</v>
      </c>
      <c r="L160" s="102" t="s">
        <v>102</v>
      </c>
      <c r="M160" s="104">
        <v>3.2399999999999998E-2</v>
      </c>
      <c r="N160" s="104">
        <v>0</v>
      </c>
      <c r="O160" s="103">
        <v>60000</v>
      </c>
      <c r="P160" s="103">
        <f>R160/O160*100*1000</f>
        <v>98.767595628415336</v>
      </c>
      <c r="Q160" s="103">
        <v>0</v>
      </c>
      <c r="R160" s="103">
        <f>59260.5573770492/1000</f>
        <v>59.260557377049196</v>
      </c>
      <c r="S160" s="104">
        <v>2.9999999999999997E-4</v>
      </c>
      <c r="T160" s="104">
        <f>R160/$R$11</f>
        <v>3.9182472241654966E-3</v>
      </c>
      <c r="U160" s="104">
        <f>R160/'סכום נכסי הקרן'!$C$42</f>
        <v>9.6454654652614245E-5</v>
      </c>
    </row>
    <row r="161" spans="2:21" s="99" customFormat="1">
      <c r="B161" s="102" t="s">
        <v>794</v>
      </c>
      <c r="C161" s="102">
        <v>4220349</v>
      </c>
      <c r="D161" s="102" t="s">
        <v>100</v>
      </c>
      <c r="E161" s="102" t="s">
        <v>123</v>
      </c>
      <c r="F161" s="102" t="s">
        <v>795</v>
      </c>
      <c r="G161" s="102" t="s">
        <v>504</v>
      </c>
      <c r="H161" s="102" t="s">
        <v>544</v>
      </c>
      <c r="I161" s="102" t="s">
        <v>150</v>
      </c>
      <c r="J161" s="102" t="s">
        <v>796</v>
      </c>
      <c r="K161" s="103">
        <v>0</v>
      </c>
      <c r="L161" s="102" t="s">
        <v>102</v>
      </c>
      <c r="M161" s="104">
        <v>0</v>
      </c>
      <c r="N161" s="104">
        <v>0</v>
      </c>
      <c r="O161" s="103">
        <v>31792.710000000006</v>
      </c>
      <c r="P161" s="103">
        <f>R161/O161*100*1000</f>
        <v>98.839999999999975</v>
      </c>
      <c r="Q161" s="103">
        <v>0</v>
      </c>
      <c r="R161" s="103">
        <f>31423.914564/1000</f>
        <v>31.423914564</v>
      </c>
      <c r="S161" s="104">
        <v>0</v>
      </c>
      <c r="T161" s="104">
        <f>R161/$R$11</f>
        <v>2.0777169750430327E-3</v>
      </c>
      <c r="U161" s="104">
        <f>R161/'סכום נכסי הקרן'!$C$42</f>
        <v>5.114671480085898E-5</v>
      </c>
    </row>
    <row r="162" spans="2:21" s="99" customFormat="1">
      <c r="B162" s="102" t="s">
        <v>797</v>
      </c>
      <c r="C162" s="102" t="s">
        <v>798</v>
      </c>
      <c r="D162" s="102" t="s">
        <v>100</v>
      </c>
      <c r="E162" s="102" t="s">
        <v>123</v>
      </c>
      <c r="F162" s="102" t="s">
        <v>799</v>
      </c>
      <c r="G162" s="102" t="s">
        <v>525</v>
      </c>
      <c r="H162" s="102" t="s">
        <v>544</v>
      </c>
      <c r="I162" s="102" t="s">
        <v>150</v>
      </c>
      <c r="J162" s="102" t="s">
        <v>800</v>
      </c>
      <c r="K162" s="103">
        <v>1.49</v>
      </c>
      <c r="L162" s="102" t="s">
        <v>102</v>
      </c>
      <c r="M162" s="104">
        <v>2.4500000000000001E-2</v>
      </c>
      <c r="N162" s="104">
        <v>1.7399999999999999E-2</v>
      </c>
      <c r="O162" s="103">
        <v>29500</v>
      </c>
      <c r="P162" s="103">
        <v>101</v>
      </c>
      <c r="Q162" s="103">
        <v>0</v>
      </c>
      <c r="R162" s="103">
        <v>29.795000000000002</v>
      </c>
      <c r="S162" s="104">
        <v>5.0000000000000001E-4</v>
      </c>
      <c r="T162" s="104">
        <v>2E-3</v>
      </c>
      <c r="U162" s="104">
        <v>0</v>
      </c>
    </row>
    <row r="163" spans="2:21" s="99" customFormat="1">
      <c r="B163" s="102" t="s">
        <v>801</v>
      </c>
      <c r="C163" s="102">
        <v>11426030</v>
      </c>
      <c r="D163" s="102" t="s">
        <v>100</v>
      </c>
      <c r="E163" s="102" t="s">
        <v>123</v>
      </c>
      <c r="F163" s="102" t="s">
        <v>753</v>
      </c>
      <c r="G163" s="102" t="s">
        <v>475</v>
      </c>
      <c r="H163" s="102" t="s">
        <v>544</v>
      </c>
      <c r="I163" s="102" t="s">
        <v>150</v>
      </c>
      <c r="J163" s="102" t="s">
        <v>479</v>
      </c>
      <c r="K163" s="103">
        <v>1.81</v>
      </c>
      <c r="L163" s="102" t="s">
        <v>102</v>
      </c>
      <c r="M163" s="104">
        <v>5.5500000000000001E-2</v>
      </c>
      <c r="N163" s="104">
        <v>0.11840000000000001</v>
      </c>
      <c r="O163" s="103">
        <v>70000</v>
      </c>
      <c r="P163" s="103">
        <f t="shared" ref="P163:P164" si="6">R163/O163*100*1000</f>
        <v>91.35442622950815</v>
      </c>
      <c r="Q163" s="103">
        <v>0</v>
      </c>
      <c r="R163" s="103">
        <f>63948.0983606557/1000</f>
        <v>63.948098360655699</v>
      </c>
      <c r="S163" s="104">
        <v>2.0000000000000001E-4</v>
      </c>
      <c r="T163" s="104">
        <f>R163/$R$11</f>
        <v>4.2281826223480902E-3</v>
      </c>
      <c r="U163" s="104">
        <f>R163/'סכום נכסי הקרן'!$C$42</f>
        <v>1.0408426812160343E-4</v>
      </c>
    </row>
    <row r="164" spans="2:21" s="99" customFormat="1">
      <c r="B164" s="102" t="s">
        <v>801</v>
      </c>
      <c r="C164" s="102">
        <v>1142603</v>
      </c>
      <c r="D164" s="102" t="s">
        <v>100</v>
      </c>
      <c r="E164" s="102" t="s">
        <v>123</v>
      </c>
      <c r="F164" s="102" t="s">
        <v>753</v>
      </c>
      <c r="G164" s="102" t="s">
        <v>475</v>
      </c>
      <c r="H164" s="102" t="s">
        <v>544</v>
      </c>
      <c r="I164" s="102" t="s">
        <v>150</v>
      </c>
      <c r="J164" s="102" t="s">
        <v>257</v>
      </c>
      <c r="K164" s="103">
        <v>0</v>
      </c>
      <c r="L164" s="102" t="s">
        <v>102</v>
      </c>
      <c r="M164" s="104">
        <v>0</v>
      </c>
      <c r="N164" s="104">
        <v>0</v>
      </c>
      <c r="O164" s="103">
        <v>10949</v>
      </c>
      <c r="P164" s="103">
        <f t="shared" si="6"/>
        <v>92.22</v>
      </c>
      <c r="Q164" s="103">
        <v>0</v>
      </c>
      <c r="R164" s="103">
        <f>10097.1678/1000</f>
        <v>10.097167799999999</v>
      </c>
      <c r="S164" s="104">
        <v>0</v>
      </c>
      <c r="T164" s="104">
        <f>R164/$R$11</f>
        <v>6.676143704244928E-4</v>
      </c>
      <c r="U164" s="104">
        <f>R164/'סכום נכסי הקרן'!$C$42</f>
        <v>1.6434520298583659E-5</v>
      </c>
    </row>
    <row r="165" spans="2:21" s="99" customFormat="1">
      <c r="B165" s="102" t="s">
        <v>802</v>
      </c>
      <c r="C165" s="102" t="s">
        <v>803</v>
      </c>
      <c r="D165" s="102" t="s">
        <v>100</v>
      </c>
      <c r="E165" s="102" t="s">
        <v>123</v>
      </c>
      <c r="F165" s="102" t="s">
        <v>315</v>
      </c>
      <c r="G165" s="102" t="s">
        <v>311</v>
      </c>
      <c r="H165" s="102" t="s">
        <v>545</v>
      </c>
      <c r="I165" s="102" t="s">
        <v>207</v>
      </c>
      <c r="J165" s="102" t="s">
        <v>804</v>
      </c>
      <c r="K165" s="103">
        <v>0.73</v>
      </c>
      <c r="L165" s="102" t="s">
        <v>102</v>
      </c>
      <c r="M165" s="104">
        <v>0.01</v>
      </c>
      <c r="N165" s="104">
        <v>-0.95709999999999995</v>
      </c>
      <c r="O165" s="103">
        <v>10000</v>
      </c>
      <c r="P165" s="103">
        <v>1001.51</v>
      </c>
      <c r="Q165" s="103">
        <v>0</v>
      </c>
      <c r="R165" s="103">
        <v>100.151</v>
      </c>
      <c r="S165" s="104">
        <v>0</v>
      </c>
      <c r="T165" s="104">
        <v>6.6E-3</v>
      </c>
      <c r="U165" s="104">
        <v>2.0000000000000001E-4</v>
      </c>
    </row>
    <row r="166" spans="2:21" s="99" customFormat="1">
      <c r="B166" s="102" t="s">
        <v>805</v>
      </c>
      <c r="C166" s="102" t="s">
        <v>806</v>
      </c>
      <c r="D166" s="102" t="s">
        <v>100</v>
      </c>
      <c r="E166" s="102" t="s">
        <v>123</v>
      </c>
      <c r="F166" s="102" t="s">
        <v>807</v>
      </c>
      <c r="G166" s="102" t="s">
        <v>504</v>
      </c>
      <c r="H166" s="102" t="s">
        <v>545</v>
      </c>
      <c r="I166" s="102" t="s">
        <v>207</v>
      </c>
      <c r="J166" s="102" t="s">
        <v>808</v>
      </c>
      <c r="K166" s="103">
        <v>3.56</v>
      </c>
      <c r="L166" s="102" t="s">
        <v>102</v>
      </c>
      <c r="M166" s="104">
        <v>4.7E-2</v>
      </c>
      <c r="N166" s="104">
        <v>5.0099999999999999E-2</v>
      </c>
      <c r="O166" s="103">
        <v>50000</v>
      </c>
      <c r="P166" s="103">
        <v>99.42</v>
      </c>
      <c r="Q166" s="103">
        <v>0</v>
      </c>
      <c r="R166" s="103">
        <v>49.71</v>
      </c>
      <c r="S166" s="104">
        <v>2.9999999999999997E-4</v>
      </c>
      <c r="T166" s="104">
        <v>3.3E-3</v>
      </c>
      <c r="U166" s="104">
        <v>1E-4</v>
      </c>
    </row>
    <row r="167" spans="2:21" s="99" customFormat="1">
      <c r="B167" s="102" t="s">
        <v>809</v>
      </c>
      <c r="C167" s="102" t="s">
        <v>810</v>
      </c>
      <c r="D167" s="102" t="s">
        <v>100</v>
      </c>
      <c r="E167" s="102" t="s">
        <v>123</v>
      </c>
      <c r="F167" s="102" t="s">
        <v>807</v>
      </c>
      <c r="G167" s="102" t="s">
        <v>504</v>
      </c>
      <c r="H167" s="102" t="s">
        <v>545</v>
      </c>
      <c r="I167" s="102" t="s">
        <v>207</v>
      </c>
      <c r="J167" s="102" t="s">
        <v>811</v>
      </c>
      <c r="K167" s="103">
        <v>2.06</v>
      </c>
      <c r="L167" s="102" t="s">
        <v>102</v>
      </c>
      <c r="M167" s="104">
        <v>3.15E-2</v>
      </c>
      <c r="N167" s="104">
        <v>5.7200000000000001E-2</v>
      </c>
      <c r="O167" s="103">
        <v>107000</v>
      </c>
      <c r="P167" s="103">
        <v>95.8</v>
      </c>
      <c r="Q167" s="103">
        <v>0</v>
      </c>
      <c r="R167" s="103">
        <v>102.506</v>
      </c>
      <c r="S167" s="104">
        <v>2.9999999999999997E-4</v>
      </c>
      <c r="T167" s="104">
        <v>6.7999999999999996E-3</v>
      </c>
      <c r="U167" s="104">
        <v>2.0000000000000001E-4</v>
      </c>
    </row>
    <row r="168" spans="2:21" s="99" customFormat="1">
      <c r="B168" s="102" t="s">
        <v>812</v>
      </c>
      <c r="C168" s="102" t="s">
        <v>813</v>
      </c>
      <c r="D168" s="102" t="s">
        <v>100</v>
      </c>
      <c r="E168" s="102" t="s">
        <v>123</v>
      </c>
      <c r="F168" s="102" t="s">
        <v>814</v>
      </c>
      <c r="G168" s="102" t="s">
        <v>504</v>
      </c>
      <c r="H168" s="102" t="s">
        <v>544</v>
      </c>
      <c r="I168" s="102" t="s">
        <v>150</v>
      </c>
      <c r="J168" s="102" t="s">
        <v>447</v>
      </c>
      <c r="K168" s="103">
        <v>3.1</v>
      </c>
      <c r="L168" s="102" t="s">
        <v>102</v>
      </c>
      <c r="M168" s="104">
        <v>3.15E-2</v>
      </c>
      <c r="N168" s="104">
        <v>3.2800000000000003E-2</v>
      </c>
      <c r="O168" s="103">
        <v>90000</v>
      </c>
      <c r="P168" s="103">
        <v>100.29</v>
      </c>
      <c r="Q168" s="103">
        <v>0</v>
      </c>
      <c r="R168" s="103">
        <v>90.260999999999996</v>
      </c>
      <c r="S168" s="104">
        <v>5.9999999999999995E-4</v>
      </c>
      <c r="T168" s="104">
        <v>6.0000000000000001E-3</v>
      </c>
      <c r="U168" s="104">
        <v>1E-4</v>
      </c>
    </row>
    <row r="169" spans="2:21" s="99" customFormat="1">
      <c r="B169" s="102" t="s">
        <v>815</v>
      </c>
      <c r="C169" s="102" t="s">
        <v>816</v>
      </c>
      <c r="D169" s="102" t="s">
        <v>100</v>
      </c>
      <c r="E169" s="102" t="s">
        <v>123</v>
      </c>
      <c r="F169" s="102" t="s">
        <v>817</v>
      </c>
      <c r="G169" s="102" t="s">
        <v>651</v>
      </c>
      <c r="H169" s="102" t="s">
        <v>545</v>
      </c>
      <c r="I169" s="102" t="s">
        <v>207</v>
      </c>
      <c r="J169" s="102" t="s">
        <v>818</v>
      </c>
      <c r="K169" s="103">
        <v>4.2</v>
      </c>
      <c r="L169" s="102" t="s">
        <v>102</v>
      </c>
      <c r="M169" s="104">
        <v>5.2499999999999998E-2</v>
      </c>
      <c r="N169" s="104">
        <v>6.3399999999999998E-2</v>
      </c>
      <c r="O169" s="103">
        <v>26000</v>
      </c>
      <c r="P169" s="103">
        <v>98.3</v>
      </c>
      <c r="Q169" s="103">
        <v>0</v>
      </c>
      <c r="R169" s="103">
        <v>25.558</v>
      </c>
      <c r="S169" s="104">
        <v>1E-4</v>
      </c>
      <c r="T169" s="104">
        <v>1.6999999999999999E-3</v>
      </c>
      <c r="U169" s="104">
        <v>0</v>
      </c>
    </row>
    <row r="170" spans="2:21" s="99" customFormat="1">
      <c r="B170" s="102" t="s">
        <v>819</v>
      </c>
      <c r="C170" s="102" t="s">
        <v>820</v>
      </c>
      <c r="D170" s="102" t="s">
        <v>100</v>
      </c>
      <c r="E170" s="102" t="s">
        <v>123</v>
      </c>
      <c r="F170" s="102" t="s">
        <v>821</v>
      </c>
      <c r="G170" s="102" t="s">
        <v>822</v>
      </c>
      <c r="H170" s="102" t="s">
        <v>544</v>
      </c>
      <c r="I170" s="102" t="s">
        <v>150</v>
      </c>
      <c r="J170" s="102" t="s">
        <v>479</v>
      </c>
      <c r="K170" s="103">
        <v>4.0999999999999996</v>
      </c>
      <c r="L170" s="102" t="s">
        <v>102</v>
      </c>
      <c r="M170" s="104">
        <v>2.9100000000000001E-2</v>
      </c>
      <c r="N170" s="104">
        <v>5.8500000000000003E-2</v>
      </c>
      <c r="O170" s="103">
        <v>86000.12</v>
      </c>
      <c r="P170" s="103">
        <v>89.77</v>
      </c>
      <c r="Q170" s="103">
        <v>0</v>
      </c>
      <c r="R170" s="103">
        <v>77.202307723999994</v>
      </c>
      <c r="S170" s="104">
        <v>1E-4</v>
      </c>
      <c r="T170" s="104">
        <v>5.1000000000000004E-3</v>
      </c>
      <c r="U170" s="104">
        <v>1E-4</v>
      </c>
    </row>
    <row r="171" spans="2:21" s="99" customFormat="1">
      <c r="B171" s="102" t="s">
        <v>823</v>
      </c>
      <c r="C171" s="102" t="s">
        <v>824</v>
      </c>
      <c r="D171" s="102" t="s">
        <v>100</v>
      </c>
      <c r="E171" s="102" t="s">
        <v>123</v>
      </c>
      <c r="F171" s="102" t="s">
        <v>825</v>
      </c>
      <c r="G171" s="102" t="s">
        <v>537</v>
      </c>
      <c r="H171" s="102" t="s">
        <v>545</v>
      </c>
      <c r="I171" s="102" t="s">
        <v>207</v>
      </c>
      <c r="J171" s="102" t="s">
        <v>389</v>
      </c>
      <c r="K171" s="103">
        <v>0.94</v>
      </c>
      <c r="L171" s="102" t="s">
        <v>102</v>
      </c>
      <c r="M171" s="104">
        <v>4.3999999999999997E-2</v>
      </c>
      <c r="N171" s="104">
        <v>2.64E-2</v>
      </c>
      <c r="O171" s="103">
        <v>18269.23</v>
      </c>
      <c r="P171" s="103">
        <v>101.65</v>
      </c>
      <c r="Q171" s="103">
        <v>0</v>
      </c>
      <c r="R171" s="103">
        <v>18.570672295000001</v>
      </c>
      <c r="S171" s="104">
        <v>2.9999999999999997E-4</v>
      </c>
      <c r="T171" s="104">
        <v>1.1999999999999999E-3</v>
      </c>
      <c r="U171" s="104">
        <v>0</v>
      </c>
    </row>
    <row r="172" spans="2:21" s="99" customFormat="1">
      <c r="B172" s="102" t="s">
        <v>826</v>
      </c>
      <c r="C172" s="102">
        <v>42502540</v>
      </c>
      <c r="D172" s="102" t="s">
        <v>100</v>
      </c>
      <c r="E172" s="102" t="s">
        <v>123</v>
      </c>
      <c r="F172" s="102" t="s">
        <v>825</v>
      </c>
      <c r="G172" s="102" t="s">
        <v>537</v>
      </c>
      <c r="H172" s="102" t="s">
        <v>545</v>
      </c>
      <c r="I172" s="102" t="s">
        <v>207</v>
      </c>
      <c r="J172" s="102" t="s">
        <v>827</v>
      </c>
      <c r="K172" s="103">
        <v>2.44</v>
      </c>
      <c r="L172" s="102" t="s">
        <v>102</v>
      </c>
      <c r="M172" s="104">
        <v>4.9500000000000002E-2</v>
      </c>
      <c r="N172" s="104">
        <v>4.0800000000000003E-2</v>
      </c>
      <c r="O172" s="103">
        <v>50000</v>
      </c>
      <c r="P172" s="103">
        <f t="shared" ref="P172" si="7">R172/O172*100*1000</f>
        <v>101.92562841530055</v>
      </c>
      <c r="Q172" s="103">
        <v>0</v>
      </c>
      <c r="R172" s="103">
        <f>51.09-0.127185792349725</f>
        <v>50.962814207650275</v>
      </c>
      <c r="S172" s="104">
        <v>5.0000000000000001E-4</v>
      </c>
      <c r="T172" s="104">
        <f>R172/$R$11</f>
        <v>3.3696089632481731E-3</v>
      </c>
      <c r="U172" s="104">
        <f>R172/'סכום נכסי הקרן'!$C$42</f>
        <v>8.2948943818540513E-5</v>
      </c>
    </row>
    <row r="173" spans="2:21" s="99" customFormat="1">
      <c r="B173" s="102" t="s">
        <v>828</v>
      </c>
      <c r="C173" s="102" t="s">
        <v>829</v>
      </c>
      <c r="D173" s="102" t="s">
        <v>100</v>
      </c>
      <c r="E173" s="102" t="s">
        <v>123</v>
      </c>
      <c r="F173" s="102" t="s">
        <v>541</v>
      </c>
      <c r="G173" s="102" t="s">
        <v>537</v>
      </c>
      <c r="H173" s="102" t="s">
        <v>544</v>
      </c>
      <c r="I173" s="102" t="s">
        <v>150</v>
      </c>
      <c r="J173" s="102" t="s">
        <v>533</v>
      </c>
      <c r="K173" s="103">
        <v>0.49</v>
      </c>
      <c r="L173" s="102" t="s">
        <v>102</v>
      </c>
      <c r="M173" s="104">
        <v>0</v>
      </c>
      <c r="N173" s="104">
        <v>-0.9909</v>
      </c>
      <c r="O173" s="103">
        <v>4000</v>
      </c>
      <c r="P173" s="103">
        <v>991.36</v>
      </c>
      <c r="Q173" s="103">
        <v>0</v>
      </c>
      <c r="R173" s="103">
        <v>39.654400000000003</v>
      </c>
      <c r="S173" s="104">
        <v>0</v>
      </c>
      <c r="T173" s="104">
        <v>2.5999999999999999E-3</v>
      </c>
      <c r="U173" s="104">
        <v>1E-4</v>
      </c>
    </row>
    <row r="174" spans="2:21" s="99" customFormat="1">
      <c r="B174" s="102" t="s">
        <v>830</v>
      </c>
      <c r="C174" s="102" t="s">
        <v>831</v>
      </c>
      <c r="D174" s="102" t="s">
        <v>100</v>
      </c>
      <c r="E174" s="102" t="s">
        <v>123</v>
      </c>
      <c r="F174" s="102" t="s">
        <v>832</v>
      </c>
      <c r="G174" s="102" t="s">
        <v>571</v>
      </c>
      <c r="H174" s="102" t="s">
        <v>558</v>
      </c>
      <c r="I174" s="102" t="s">
        <v>150</v>
      </c>
      <c r="J174" s="102" t="s">
        <v>489</v>
      </c>
      <c r="K174" s="103">
        <v>2.13</v>
      </c>
      <c r="L174" s="102" t="s">
        <v>102</v>
      </c>
      <c r="M174" s="104">
        <v>3.3000000000000002E-2</v>
      </c>
      <c r="N174" s="104">
        <v>4.2999999999999997E-2</v>
      </c>
      <c r="O174" s="103">
        <v>121666.67</v>
      </c>
      <c r="P174" s="103">
        <v>98.01</v>
      </c>
      <c r="Q174" s="103">
        <v>0</v>
      </c>
      <c r="R174" s="103">
        <v>119.245503267</v>
      </c>
      <c r="S174" s="104">
        <v>2.9999999999999997E-4</v>
      </c>
      <c r="T174" s="104">
        <v>7.9000000000000008E-3</v>
      </c>
      <c r="U174" s="104">
        <v>2.0000000000000001E-4</v>
      </c>
    </row>
    <row r="175" spans="2:21" s="99" customFormat="1">
      <c r="B175" s="102" t="s">
        <v>833</v>
      </c>
      <c r="C175" s="102" t="s">
        <v>834</v>
      </c>
      <c r="D175" s="102" t="s">
        <v>100</v>
      </c>
      <c r="E175" s="102" t="s">
        <v>123</v>
      </c>
      <c r="F175" s="102" t="s">
        <v>574</v>
      </c>
      <c r="G175" s="102" t="s">
        <v>537</v>
      </c>
      <c r="H175" s="102" t="s">
        <v>554</v>
      </c>
      <c r="I175" s="102" t="s">
        <v>207</v>
      </c>
      <c r="J175" s="102" t="s">
        <v>686</v>
      </c>
      <c r="K175" s="103">
        <v>0.51</v>
      </c>
      <c r="L175" s="102" t="s">
        <v>102</v>
      </c>
      <c r="M175" s="104">
        <v>5.0999999999999997E-2</v>
      </c>
      <c r="N175" s="104">
        <v>4.24E-2</v>
      </c>
      <c r="O175" s="103">
        <v>30000</v>
      </c>
      <c r="P175" s="103">
        <v>100.45</v>
      </c>
      <c r="Q175" s="103">
        <v>0</v>
      </c>
      <c r="R175" s="103">
        <v>30.135000000000002</v>
      </c>
      <c r="S175" s="104">
        <v>6.9999999999999999E-4</v>
      </c>
      <c r="T175" s="104">
        <v>2E-3</v>
      </c>
      <c r="U175" s="104">
        <v>0</v>
      </c>
    </row>
    <row r="176" spans="2:21" s="99" customFormat="1">
      <c r="B176" s="102" t="s">
        <v>835</v>
      </c>
      <c r="C176" s="102" t="s">
        <v>836</v>
      </c>
      <c r="D176" s="102" t="s">
        <v>100</v>
      </c>
      <c r="E176" s="102" t="s">
        <v>123</v>
      </c>
      <c r="F176" s="102" t="s">
        <v>837</v>
      </c>
      <c r="G176" s="102" t="s">
        <v>537</v>
      </c>
      <c r="H176" s="102" t="s">
        <v>558</v>
      </c>
      <c r="I176" s="102" t="s">
        <v>150</v>
      </c>
      <c r="J176" s="102" t="s">
        <v>479</v>
      </c>
      <c r="K176" s="103">
        <v>0.56999999999999995</v>
      </c>
      <c r="L176" s="102" t="s">
        <v>102</v>
      </c>
      <c r="M176" s="104">
        <v>5.1499999999999997E-2</v>
      </c>
      <c r="N176" s="104">
        <v>3.61E-2</v>
      </c>
      <c r="O176" s="103">
        <v>32000</v>
      </c>
      <c r="P176" s="103">
        <v>103</v>
      </c>
      <c r="Q176" s="103">
        <v>0</v>
      </c>
      <c r="R176" s="103">
        <v>32.96</v>
      </c>
      <c r="S176" s="104">
        <v>5.9999999999999995E-4</v>
      </c>
      <c r="T176" s="104">
        <v>2.2000000000000001E-3</v>
      </c>
      <c r="U176" s="104">
        <v>1E-4</v>
      </c>
    </row>
    <row r="177" spans="2:21" s="99" customFormat="1">
      <c r="B177" s="102" t="s">
        <v>838</v>
      </c>
      <c r="C177" s="102" t="s">
        <v>839</v>
      </c>
      <c r="D177" s="102" t="s">
        <v>100</v>
      </c>
      <c r="E177" s="102" t="s">
        <v>123</v>
      </c>
      <c r="F177" s="102" t="s">
        <v>840</v>
      </c>
      <c r="G177" s="102" t="s">
        <v>537</v>
      </c>
      <c r="H177" s="102" t="s">
        <v>563</v>
      </c>
      <c r="I177" s="102" t="s">
        <v>207</v>
      </c>
      <c r="J177" s="102" t="s">
        <v>783</v>
      </c>
      <c r="K177" s="103">
        <v>1.67</v>
      </c>
      <c r="L177" s="102" t="s">
        <v>102</v>
      </c>
      <c r="M177" s="104">
        <v>4.8000000000000001E-2</v>
      </c>
      <c r="N177" s="104">
        <v>3.61E-2</v>
      </c>
      <c r="O177" s="103">
        <v>80000</v>
      </c>
      <c r="P177" s="103">
        <v>103.24</v>
      </c>
      <c r="Q177" s="103">
        <v>0</v>
      </c>
      <c r="R177" s="103">
        <v>82.591999999999999</v>
      </c>
      <c r="S177" s="104">
        <v>5.0000000000000001E-4</v>
      </c>
      <c r="T177" s="104">
        <v>5.4999999999999997E-3</v>
      </c>
      <c r="U177" s="104">
        <v>1E-4</v>
      </c>
    </row>
    <row r="178" spans="2:21" s="99" customFormat="1">
      <c r="B178" s="102" t="s">
        <v>841</v>
      </c>
      <c r="C178" s="102" t="s">
        <v>842</v>
      </c>
      <c r="D178" s="102" t="s">
        <v>100</v>
      </c>
      <c r="E178" s="102" t="s">
        <v>123</v>
      </c>
      <c r="F178" s="102" t="s">
        <v>562</v>
      </c>
      <c r="G178" s="102" t="s">
        <v>525</v>
      </c>
      <c r="H178" s="102" t="s">
        <v>563</v>
      </c>
      <c r="I178" s="102" t="s">
        <v>207</v>
      </c>
      <c r="J178" s="102" t="s">
        <v>489</v>
      </c>
      <c r="K178" s="103">
        <v>2.3199999999999998</v>
      </c>
      <c r="L178" s="102" t="s">
        <v>102</v>
      </c>
      <c r="M178" s="104">
        <v>4.8000000000000001E-2</v>
      </c>
      <c r="N178" s="104">
        <v>6.2399999999999997E-2</v>
      </c>
      <c r="O178" s="103">
        <v>107000.2</v>
      </c>
      <c r="P178" s="103">
        <v>96.99</v>
      </c>
      <c r="Q178" s="103">
        <v>0</v>
      </c>
      <c r="R178" s="103">
        <v>103.77949398</v>
      </c>
      <c r="S178" s="104">
        <v>1E-4</v>
      </c>
      <c r="T178" s="104">
        <v>6.8999999999999999E-3</v>
      </c>
      <c r="U178" s="104">
        <v>2.0000000000000001E-4</v>
      </c>
    </row>
    <row r="179" spans="2:21" s="99" customFormat="1">
      <c r="B179" s="102" t="s">
        <v>843</v>
      </c>
      <c r="C179" s="102" t="s">
        <v>844</v>
      </c>
      <c r="D179" s="102" t="s">
        <v>100</v>
      </c>
      <c r="E179" s="102" t="s">
        <v>123</v>
      </c>
      <c r="F179" s="102" t="s">
        <v>845</v>
      </c>
      <c r="G179" s="102" t="s">
        <v>651</v>
      </c>
      <c r="H179" s="102" t="s">
        <v>846</v>
      </c>
      <c r="I179" s="102" t="s">
        <v>207</v>
      </c>
      <c r="J179" s="102" t="s">
        <v>737</v>
      </c>
      <c r="K179" s="103">
        <v>3.76</v>
      </c>
      <c r="L179" s="102" t="s">
        <v>102</v>
      </c>
      <c r="M179" s="104">
        <v>5.4800000000000001E-2</v>
      </c>
      <c r="N179" s="104">
        <v>5.9299999999999999E-2</v>
      </c>
      <c r="O179" s="103">
        <v>46080</v>
      </c>
      <c r="P179" s="103">
        <v>98.66</v>
      </c>
      <c r="Q179" s="103">
        <v>0</v>
      </c>
      <c r="R179" s="103">
        <v>45.462527999999999</v>
      </c>
      <c r="S179" s="104">
        <v>0</v>
      </c>
      <c r="T179" s="104">
        <v>3.0000000000000001E-3</v>
      </c>
      <c r="U179" s="104">
        <v>1E-4</v>
      </c>
    </row>
    <row r="180" spans="2:21" s="99" customFormat="1">
      <c r="B180" s="102" t="s">
        <v>847</v>
      </c>
      <c r="C180" s="102" t="s">
        <v>848</v>
      </c>
      <c r="D180" s="102" t="s">
        <v>100</v>
      </c>
      <c r="E180" s="102" t="s">
        <v>123</v>
      </c>
      <c r="F180" s="102" t="s">
        <v>845</v>
      </c>
      <c r="G180" s="102" t="s">
        <v>651</v>
      </c>
      <c r="H180" s="102" t="s">
        <v>846</v>
      </c>
      <c r="I180" s="102" t="s">
        <v>207</v>
      </c>
      <c r="J180" s="102" t="s">
        <v>723</v>
      </c>
      <c r="K180" s="103">
        <v>1.56</v>
      </c>
      <c r="L180" s="102" t="s">
        <v>102</v>
      </c>
      <c r="M180" s="104">
        <v>4.2999999999999997E-2</v>
      </c>
      <c r="N180" s="104">
        <v>4.0599999999999997E-2</v>
      </c>
      <c r="O180" s="103">
        <v>90750.080000000002</v>
      </c>
      <c r="P180" s="103">
        <v>102.7</v>
      </c>
      <c r="Q180" s="103">
        <v>0</v>
      </c>
      <c r="R180" s="103">
        <v>93.200332160000002</v>
      </c>
      <c r="S180" s="104">
        <v>1E-4</v>
      </c>
      <c r="T180" s="104">
        <v>6.1999999999999998E-3</v>
      </c>
      <c r="U180" s="104">
        <v>2.0000000000000001E-4</v>
      </c>
    </row>
    <row r="181" spans="2:21" s="99" customFormat="1">
      <c r="B181" s="102" t="s">
        <v>849</v>
      </c>
      <c r="C181" s="102" t="s">
        <v>850</v>
      </c>
      <c r="D181" s="102" t="s">
        <v>100</v>
      </c>
      <c r="E181" s="102" t="s">
        <v>123</v>
      </c>
      <c r="F181" s="102" t="s">
        <v>851</v>
      </c>
      <c r="G181" s="102" t="s">
        <v>132</v>
      </c>
      <c r="H181" s="102" t="s">
        <v>852</v>
      </c>
      <c r="I181" s="102" t="s">
        <v>150</v>
      </c>
      <c r="J181" s="102" t="s">
        <v>254</v>
      </c>
      <c r="K181" s="103">
        <v>2.33</v>
      </c>
      <c r="L181" s="102" t="s">
        <v>102</v>
      </c>
      <c r="M181" s="104">
        <v>3.85E-2</v>
      </c>
      <c r="N181" s="104">
        <v>3.8899999999999997E-2</v>
      </c>
      <c r="O181" s="103">
        <v>19209.37</v>
      </c>
      <c r="P181" s="103">
        <v>100.3</v>
      </c>
      <c r="Q181" s="103">
        <v>3.8039499999999999</v>
      </c>
      <c r="R181" s="103">
        <v>23.07094811</v>
      </c>
      <c r="S181" s="104">
        <v>0</v>
      </c>
      <c r="T181" s="104">
        <v>1.5E-3</v>
      </c>
      <c r="U181" s="104">
        <v>0</v>
      </c>
    </row>
    <row r="182" spans="2:21" s="99" customFormat="1">
      <c r="B182" s="102" t="s">
        <v>853</v>
      </c>
      <c r="C182" s="102" t="s">
        <v>854</v>
      </c>
      <c r="D182" s="102" t="s">
        <v>100</v>
      </c>
      <c r="E182" s="102" t="s">
        <v>123</v>
      </c>
      <c r="F182" s="102" t="s">
        <v>855</v>
      </c>
      <c r="G182" s="102" t="s">
        <v>475</v>
      </c>
      <c r="H182" s="102" t="s">
        <v>856</v>
      </c>
      <c r="I182" s="102" t="s">
        <v>150</v>
      </c>
      <c r="J182" s="102" t="s">
        <v>857</v>
      </c>
      <c r="K182" s="103">
        <v>0</v>
      </c>
      <c r="L182" s="102" t="s">
        <v>102</v>
      </c>
      <c r="M182" s="104">
        <v>0.03</v>
      </c>
      <c r="N182" s="104">
        <v>0</v>
      </c>
      <c r="O182" s="103">
        <v>15100</v>
      </c>
      <c r="P182" s="103">
        <v>18.809999999999999</v>
      </c>
      <c r="Q182" s="103">
        <v>0</v>
      </c>
      <c r="R182" s="103">
        <v>2.8403100000000001</v>
      </c>
      <c r="S182" s="104">
        <v>2.0000000000000001E-4</v>
      </c>
      <c r="T182" s="104">
        <v>2.0000000000000001E-4</v>
      </c>
      <c r="U182" s="104">
        <v>0</v>
      </c>
    </row>
    <row r="183" spans="2:21" s="99" customFormat="1">
      <c r="B183" s="102" t="s">
        <v>858</v>
      </c>
      <c r="C183" s="102" t="s">
        <v>859</v>
      </c>
      <c r="D183" s="102" t="s">
        <v>100</v>
      </c>
      <c r="E183" s="102" t="s">
        <v>123</v>
      </c>
      <c r="F183" s="102" t="s">
        <v>855</v>
      </c>
      <c r="G183" s="102" t="s">
        <v>475</v>
      </c>
      <c r="H183" s="102" t="s">
        <v>856</v>
      </c>
      <c r="I183" s="102" t="s">
        <v>150</v>
      </c>
      <c r="J183" s="102" t="s">
        <v>860</v>
      </c>
      <c r="K183" s="103">
        <v>1.55</v>
      </c>
      <c r="L183" s="102" t="s">
        <v>102</v>
      </c>
      <c r="M183" s="104">
        <v>3.95E-2</v>
      </c>
      <c r="N183" s="104">
        <v>0.29459999999999997</v>
      </c>
      <c r="O183" s="103">
        <v>149000.43</v>
      </c>
      <c r="P183" s="103">
        <v>72</v>
      </c>
      <c r="Q183" s="103">
        <v>0</v>
      </c>
      <c r="R183" s="103">
        <v>107.2803096</v>
      </c>
      <c r="S183" s="104">
        <v>2.9999999999999997E-4</v>
      </c>
      <c r="T183" s="104">
        <v>7.1000000000000004E-3</v>
      </c>
      <c r="U183" s="104">
        <v>2.0000000000000001E-4</v>
      </c>
    </row>
    <row r="184" spans="2:21" s="99" customFormat="1">
      <c r="B184" s="102" t="s">
        <v>861</v>
      </c>
      <c r="C184" s="102" t="s">
        <v>862</v>
      </c>
      <c r="D184" s="102" t="s">
        <v>100</v>
      </c>
      <c r="E184" s="102" t="s">
        <v>123</v>
      </c>
      <c r="F184" s="102" t="s">
        <v>863</v>
      </c>
      <c r="G184" s="102" t="s">
        <v>475</v>
      </c>
      <c r="H184" s="102" t="s">
        <v>222</v>
      </c>
      <c r="I184" s="102" t="s">
        <v>567</v>
      </c>
      <c r="J184" s="102" t="s">
        <v>638</v>
      </c>
      <c r="K184" s="103">
        <v>0.28999999999999998</v>
      </c>
      <c r="L184" s="102" t="s">
        <v>102</v>
      </c>
      <c r="M184" s="104">
        <v>5.4899999999999997E-2</v>
      </c>
      <c r="N184" s="104">
        <v>8.77E-2</v>
      </c>
      <c r="O184" s="103">
        <v>221000.44</v>
      </c>
      <c r="P184" s="103">
        <v>100.25</v>
      </c>
      <c r="Q184" s="103">
        <v>0</v>
      </c>
      <c r="R184" s="103">
        <v>221.5529411</v>
      </c>
      <c r="S184" s="104">
        <v>1.1999999999999999E-3</v>
      </c>
      <c r="T184" s="104">
        <v>1.46E-2</v>
      </c>
      <c r="U184" s="104">
        <v>4.0000000000000002E-4</v>
      </c>
    </row>
    <row r="185" spans="2:21" s="99" customFormat="1">
      <c r="B185" s="102" t="s">
        <v>864</v>
      </c>
      <c r="C185" s="102" t="s">
        <v>865</v>
      </c>
      <c r="D185" s="102" t="s">
        <v>100</v>
      </c>
      <c r="E185" s="102" t="s">
        <v>123</v>
      </c>
      <c r="F185" s="102" t="s">
        <v>866</v>
      </c>
      <c r="G185" s="102" t="s">
        <v>571</v>
      </c>
      <c r="H185" s="102" t="s">
        <v>222</v>
      </c>
      <c r="I185" s="102" t="s">
        <v>567</v>
      </c>
      <c r="J185" s="102" t="s">
        <v>661</v>
      </c>
      <c r="K185" s="103">
        <v>3.82</v>
      </c>
      <c r="L185" s="102" t="s">
        <v>102</v>
      </c>
      <c r="M185" s="104">
        <v>2.5000000000000001E-2</v>
      </c>
      <c r="N185" s="104">
        <v>5.0700000000000002E-2</v>
      </c>
      <c r="O185" s="103">
        <v>31000</v>
      </c>
      <c r="P185" s="103">
        <v>91</v>
      </c>
      <c r="Q185" s="103">
        <v>0</v>
      </c>
      <c r="R185" s="103">
        <v>28.21</v>
      </c>
      <c r="S185" s="104">
        <v>1E-4</v>
      </c>
      <c r="T185" s="104">
        <v>1.9E-3</v>
      </c>
      <c r="U185" s="104">
        <v>0</v>
      </c>
    </row>
    <row r="186" spans="2:21" s="99" customFormat="1">
      <c r="B186" s="102" t="s">
        <v>867</v>
      </c>
      <c r="C186" s="102" t="s">
        <v>868</v>
      </c>
      <c r="D186" s="102" t="s">
        <v>100</v>
      </c>
      <c r="E186" s="102" t="s">
        <v>123</v>
      </c>
      <c r="F186" s="102" t="s">
        <v>851</v>
      </c>
      <c r="G186" s="102" t="s">
        <v>132</v>
      </c>
      <c r="H186" s="102" t="s">
        <v>222</v>
      </c>
      <c r="I186" s="102" t="s">
        <v>567</v>
      </c>
      <c r="J186" s="102" t="s">
        <v>869</v>
      </c>
      <c r="K186" s="103">
        <v>4.0999999999999996</v>
      </c>
      <c r="L186" s="102" t="s">
        <v>102</v>
      </c>
      <c r="M186" s="104">
        <v>3.6499999999999998E-2</v>
      </c>
      <c r="N186" s="104">
        <v>5.1499999999999997E-2</v>
      </c>
      <c r="O186" s="103">
        <v>235000</v>
      </c>
      <c r="P186" s="103">
        <v>94.68</v>
      </c>
      <c r="Q186" s="103">
        <v>0</v>
      </c>
      <c r="R186" s="103">
        <v>222.49799999999999</v>
      </c>
      <c r="S186" s="104">
        <v>2.0000000000000001E-4</v>
      </c>
      <c r="T186" s="104">
        <v>1.47E-2</v>
      </c>
      <c r="U186" s="104">
        <v>4.0000000000000002E-4</v>
      </c>
    </row>
    <row r="187" spans="2:21" s="99" customFormat="1">
      <c r="B187" s="102" t="s">
        <v>870</v>
      </c>
      <c r="C187" s="102" t="s">
        <v>871</v>
      </c>
      <c r="D187" s="102" t="s">
        <v>100</v>
      </c>
      <c r="E187" s="102" t="s">
        <v>123</v>
      </c>
      <c r="F187" s="102" t="s">
        <v>872</v>
      </c>
      <c r="G187" s="102" t="s">
        <v>537</v>
      </c>
      <c r="H187" s="102" t="s">
        <v>222</v>
      </c>
      <c r="I187" s="102" t="s">
        <v>567</v>
      </c>
      <c r="J187" s="102" t="s">
        <v>873</v>
      </c>
      <c r="K187" s="103">
        <v>0</v>
      </c>
      <c r="L187" s="102" t="s">
        <v>102</v>
      </c>
      <c r="M187" s="104">
        <v>9.8500000000000004E-2</v>
      </c>
      <c r="N187" s="104">
        <v>0</v>
      </c>
      <c r="O187" s="103">
        <v>41300</v>
      </c>
      <c r="P187" s="103">
        <v>9.43</v>
      </c>
      <c r="Q187" s="103">
        <v>0</v>
      </c>
      <c r="R187" s="103">
        <v>3.89459</v>
      </c>
      <c r="S187" s="104">
        <v>6.9999999999999999E-4</v>
      </c>
      <c r="T187" s="104">
        <v>2.9999999999999997E-4</v>
      </c>
      <c r="U187" s="104">
        <v>0</v>
      </c>
    </row>
    <row r="188" spans="2:21" s="99" customFormat="1">
      <c r="B188" s="102" t="s">
        <v>874</v>
      </c>
      <c r="C188" s="102">
        <v>77102390</v>
      </c>
      <c r="D188" s="102" t="s">
        <v>100</v>
      </c>
      <c r="E188" s="102" t="s">
        <v>123</v>
      </c>
      <c r="F188" s="102" t="s">
        <v>875</v>
      </c>
      <c r="G188" s="102" t="s">
        <v>537</v>
      </c>
      <c r="H188" s="102" t="s">
        <v>222</v>
      </c>
      <c r="I188" s="102" t="s">
        <v>567</v>
      </c>
      <c r="J188" s="102" t="s">
        <v>462</v>
      </c>
      <c r="K188" s="103">
        <v>3.53</v>
      </c>
      <c r="L188" s="102" t="s">
        <v>102</v>
      </c>
      <c r="M188" s="104">
        <v>3.8699999999999998E-2</v>
      </c>
      <c r="N188" s="104">
        <v>4.2000000000000003E-2</v>
      </c>
      <c r="O188" s="103">
        <v>19361.7</v>
      </c>
      <c r="P188" s="103">
        <f>R188/O188*100*1000</f>
        <v>97.707605694764808</v>
      </c>
      <c r="Q188" s="103">
        <v>0</v>
      </c>
      <c r="R188" s="103">
        <f>19.168083-0.250229508196722</f>
        <v>18.917853491803278</v>
      </c>
      <c r="S188" s="104">
        <v>1E-4</v>
      </c>
      <c r="T188" s="104">
        <f>R188/$R$11</f>
        <v>1.2508290541346691E-3</v>
      </c>
      <c r="U188" s="104">
        <f>R188/'סכום נכסי הקרן'!$C$42</f>
        <v>3.079139154413902E-5</v>
      </c>
    </row>
    <row r="189" spans="2:21" s="99" customFormat="1">
      <c r="B189" s="102" t="s">
        <v>876</v>
      </c>
      <c r="C189" s="102" t="s">
        <v>877</v>
      </c>
      <c r="D189" s="102" t="s">
        <v>100</v>
      </c>
      <c r="E189" s="102" t="s">
        <v>123</v>
      </c>
      <c r="F189" s="102" t="s">
        <v>878</v>
      </c>
      <c r="G189" s="102" t="s">
        <v>537</v>
      </c>
      <c r="H189" s="102" t="s">
        <v>222</v>
      </c>
      <c r="I189" s="102" t="s">
        <v>567</v>
      </c>
      <c r="J189" s="102" t="s">
        <v>879</v>
      </c>
      <c r="K189" s="103">
        <v>1.98</v>
      </c>
      <c r="L189" s="102" t="s">
        <v>102</v>
      </c>
      <c r="M189" s="104">
        <v>5.6500000000000002E-2</v>
      </c>
      <c r="N189" s="104">
        <v>4.7E-2</v>
      </c>
      <c r="O189" s="103">
        <v>64000</v>
      </c>
      <c r="P189" s="103">
        <v>102.1</v>
      </c>
      <c r="Q189" s="103">
        <v>0</v>
      </c>
      <c r="R189" s="103">
        <v>65.343999999999994</v>
      </c>
      <c r="S189" s="104">
        <v>2.9999999999999997E-4</v>
      </c>
      <c r="T189" s="104">
        <v>4.3E-3</v>
      </c>
      <c r="U189" s="104">
        <v>1E-4</v>
      </c>
    </row>
    <row r="190" spans="2:21" s="99" customFormat="1">
      <c r="B190" s="102" t="s">
        <v>880</v>
      </c>
      <c r="C190" s="102" t="s">
        <v>881</v>
      </c>
      <c r="D190" s="102" t="s">
        <v>100</v>
      </c>
      <c r="E190" s="102" t="s">
        <v>123</v>
      </c>
      <c r="F190" s="102" t="s">
        <v>578</v>
      </c>
      <c r="G190" s="102" t="s">
        <v>537</v>
      </c>
      <c r="H190" s="102" t="s">
        <v>222</v>
      </c>
      <c r="I190" s="102" t="s">
        <v>567</v>
      </c>
      <c r="J190" s="102" t="s">
        <v>882</v>
      </c>
      <c r="K190" s="103">
        <v>3.35</v>
      </c>
      <c r="L190" s="102" t="s">
        <v>102</v>
      </c>
      <c r="M190" s="104">
        <v>3.9E-2</v>
      </c>
      <c r="N190" s="104">
        <v>5.7000000000000002E-2</v>
      </c>
      <c r="O190" s="103">
        <v>28000</v>
      </c>
      <c r="P190" s="103">
        <v>94.51</v>
      </c>
      <c r="Q190" s="103">
        <v>0</v>
      </c>
      <c r="R190" s="103">
        <v>26.462800000000001</v>
      </c>
      <c r="S190" s="104">
        <v>2.0000000000000001E-4</v>
      </c>
      <c r="T190" s="104">
        <v>1.6999999999999999E-3</v>
      </c>
      <c r="U190" s="104">
        <v>0</v>
      </c>
    </row>
    <row r="191" spans="2:21" s="99" customFormat="1">
      <c r="B191" s="102" t="s">
        <v>883</v>
      </c>
      <c r="C191" s="102" t="s">
        <v>884</v>
      </c>
      <c r="D191" s="102" t="s">
        <v>100</v>
      </c>
      <c r="E191" s="102" t="s">
        <v>123</v>
      </c>
      <c r="F191" s="102" t="s">
        <v>578</v>
      </c>
      <c r="G191" s="102" t="s">
        <v>537</v>
      </c>
      <c r="H191" s="102" t="s">
        <v>222</v>
      </c>
      <c r="I191" s="102" t="s">
        <v>567</v>
      </c>
      <c r="J191" s="102" t="s">
        <v>882</v>
      </c>
      <c r="K191" s="103">
        <v>2.85</v>
      </c>
      <c r="L191" s="102" t="s">
        <v>102</v>
      </c>
      <c r="M191" s="104">
        <v>4.9000000000000002E-2</v>
      </c>
      <c r="N191" s="104">
        <v>6.2700000000000006E-2</v>
      </c>
      <c r="O191" s="103">
        <v>30000</v>
      </c>
      <c r="P191" s="103">
        <v>96.51</v>
      </c>
      <c r="Q191" s="103">
        <v>0</v>
      </c>
      <c r="R191" s="103">
        <v>28.952999999999999</v>
      </c>
      <c r="S191" s="104">
        <v>2.0000000000000001E-4</v>
      </c>
      <c r="T191" s="104">
        <v>1.9E-3</v>
      </c>
      <c r="U191" s="104">
        <v>0</v>
      </c>
    </row>
    <row r="192" spans="2:21" s="99" customFormat="1">
      <c r="B192" s="102" t="s">
        <v>885</v>
      </c>
      <c r="C192" s="102">
        <v>43402120</v>
      </c>
      <c r="D192" s="102" t="s">
        <v>100</v>
      </c>
      <c r="E192" s="102" t="s">
        <v>123</v>
      </c>
      <c r="F192" s="102" t="s">
        <v>886</v>
      </c>
      <c r="G192" s="102" t="s">
        <v>537</v>
      </c>
      <c r="H192" s="102" t="s">
        <v>222</v>
      </c>
      <c r="I192" s="102" t="s">
        <v>567</v>
      </c>
      <c r="J192" s="102" t="s">
        <v>887</v>
      </c>
      <c r="K192" s="103">
        <v>3.75</v>
      </c>
      <c r="L192" s="102" t="s">
        <v>102</v>
      </c>
      <c r="M192" s="104">
        <v>3.95E-2</v>
      </c>
      <c r="N192" s="104">
        <v>6.2700000000000006E-2</v>
      </c>
      <c r="O192" s="103">
        <v>50000</v>
      </c>
      <c r="P192" s="103">
        <f>R192/O192*100*1000</f>
        <v>92.108087431693988</v>
      </c>
      <c r="Q192" s="103">
        <v>0</v>
      </c>
      <c r="R192" s="103">
        <f>46.07-0.0159562841530083</f>
        <v>46.054043715846994</v>
      </c>
      <c r="S192" s="104">
        <v>1E-4</v>
      </c>
      <c r="T192" s="104">
        <f>R192/$R$11</f>
        <v>3.0450460970706324E-3</v>
      </c>
      <c r="U192" s="104">
        <f>R192/'סכום נכסי הקרן'!$C$42</f>
        <v>7.4959249095567834E-5</v>
      </c>
    </row>
    <row r="193" spans="2:21" s="99" customFormat="1">
      <c r="B193" s="102" t="s">
        <v>888</v>
      </c>
      <c r="C193" s="102" t="s">
        <v>889</v>
      </c>
      <c r="D193" s="102" t="s">
        <v>100</v>
      </c>
      <c r="E193" s="102" t="s">
        <v>123</v>
      </c>
      <c r="F193" s="102" t="s">
        <v>890</v>
      </c>
      <c r="G193" s="102" t="s">
        <v>537</v>
      </c>
      <c r="H193" s="102" t="s">
        <v>222</v>
      </c>
      <c r="I193" s="102" t="s">
        <v>567</v>
      </c>
      <c r="J193" s="102" t="s">
        <v>704</v>
      </c>
      <c r="K193" s="103">
        <v>3.13</v>
      </c>
      <c r="L193" s="102" t="s">
        <v>102</v>
      </c>
      <c r="M193" s="104">
        <v>7.0000000000000007E-2</v>
      </c>
      <c r="N193" s="104">
        <v>7.4899999999999994E-2</v>
      </c>
      <c r="O193" s="103">
        <v>50000</v>
      </c>
      <c r="P193" s="103">
        <v>101.08</v>
      </c>
      <c r="Q193" s="103">
        <v>0</v>
      </c>
      <c r="R193" s="103">
        <v>50.54</v>
      </c>
      <c r="S193" s="104">
        <v>5.9999999999999995E-4</v>
      </c>
      <c r="T193" s="104">
        <v>3.3E-3</v>
      </c>
      <c r="U193" s="104">
        <v>1E-4</v>
      </c>
    </row>
    <row r="194" spans="2:21" s="99" customFormat="1">
      <c r="B194" s="102" t="s">
        <v>891</v>
      </c>
      <c r="C194" s="102" t="s">
        <v>892</v>
      </c>
      <c r="D194" s="102" t="s">
        <v>100</v>
      </c>
      <c r="E194" s="102" t="s">
        <v>123</v>
      </c>
      <c r="F194" s="102" t="s">
        <v>893</v>
      </c>
      <c r="G194" s="102" t="s">
        <v>537</v>
      </c>
      <c r="H194" s="102" t="s">
        <v>222</v>
      </c>
      <c r="I194" s="102" t="s">
        <v>567</v>
      </c>
      <c r="J194" s="102" t="s">
        <v>894</v>
      </c>
      <c r="K194" s="103">
        <v>1.04</v>
      </c>
      <c r="L194" s="102" t="s">
        <v>102</v>
      </c>
      <c r="M194" s="104">
        <v>4.6800000000000001E-2</v>
      </c>
      <c r="N194" s="104">
        <v>3.3799999999999997E-2</v>
      </c>
      <c r="O194" s="103">
        <v>30000</v>
      </c>
      <c r="P194" s="103">
        <v>101.75</v>
      </c>
      <c r="Q194" s="103">
        <v>0</v>
      </c>
      <c r="R194" s="103">
        <v>30.524999999999999</v>
      </c>
      <c r="S194" s="104">
        <v>2.9999999999999997E-4</v>
      </c>
      <c r="T194" s="104">
        <v>2E-3</v>
      </c>
      <c r="U194" s="104">
        <v>0</v>
      </c>
    </row>
    <row r="195" spans="2:21" s="99" customFormat="1">
      <c r="B195" s="102" t="s">
        <v>895</v>
      </c>
      <c r="C195" s="102">
        <v>42102330</v>
      </c>
      <c r="D195" s="102" t="s">
        <v>100</v>
      </c>
      <c r="E195" s="102" t="s">
        <v>123</v>
      </c>
      <c r="F195" s="102" t="s">
        <v>893</v>
      </c>
      <c r="G195" s="102" t="s">
        <v>537</v>
      </c>
      <c r="H195" s="102" t="s">
        <v>222</v>
      </c>
      <c r="I195" s="102" t="s">
        <v>567</v>
      </c>
      <c r="J195" s="102" t="s">
        <v>500</v>
      </c>
      <c r="K195" s="103">
        <v>2.62</v>
      </c>
      <c r="L195" s="102" t="s">
        <v>102</v>
      </c>
      <c r="M195" s="104">
        <v>4.53E-2</v>
      </c>
      <c r="N195" s="104">
        <v>4.7300000000000002E-2</v>
      </c>
      <c r="O195" s="103">
        <v>50000</v>
      </c>
      <c r="P195" s="103">
        <f>R195/O195*100*1000</f>
        <v>101.3636612021858</v>
      </c>
      <c r="Q195" s="103">
        <v>0</v>
      </c>
      <c r="R195" s="103">
        <f>50.735-0.0531693989071049</f>
        <v>50.681830601092898</v>
      </c>
      <c r="S195" s="104">
        <v>2.9999999999999997E-4</v>
      </c>
      <c r="T195" s="104">
        <f>R195/$R$11</f>
        <v>3.3510306156058363E-3</v>
      </c>
      <c r="U195" s="104">
        <f>R195/'סכום נכסי הקרן'!$C$42</f>
        <v>8.2491604604514925E-5</v>
      </c>
    </row>
    <row r="196" spans="2:21" s="99" customFormat="1">
      <c r="B196" s="102" t="s">
        <v>896</v>
      </c>
      <c r="C196" s="102" t="s">
        <v>897</v>
      </c>
      <c r="D196" s="102" t="s">
        <v>100</v>
      </c>
      <c r="E196" s="102" t="s">
        <v>123</v>
      </c>
      <c r="F196" s="102" t="s">
        <v>898</v>
      </c>
      <c r="G196" s="102" t="s">
        <v>642</v>
      </c>
      <c r="H196" s="102" t="s">
        <v>222</v>
      </c>
      <c r="I196" s="102" t="s">
        <v>567</v>
      </c>
      <c r="J196" s="102" t="s">
        <v>887</v>
      </c>
      <c r="K196" s="103">
        <v>3.4</v>
      </c>
      <c r="L196" s="102" t="s">
        <v>102</v>
      </c>
      <c r="M196" s="104">
        <v>1.9900000000000001E-2</v>
      </c>
      <c r="N196" s="104">
        <v>4.4900000000000002E-2</v>
      </c>
      <c r="O196" s="103">
        <v>74000</v>
      </c>
      <c r="P196" s="103">
        <v>92.12</v>
      </c>
      <c r="Q196" s="103">
        <v>0</v>
      </c>
      <c r="R196" s="103">
        <v>68.168800000000005</v>
      </c>
      <c r="S196" s="104">
        <v>5.0000000000000001E-4</v>
      </c>
      <c r="T196" s="104">
        <v>4.4999999999999997E-3</v>
      </c>
      <c r="U196" s="104">
        <v>1E-4</v>
      </c>
    </row>
    <row r="197" spans="2:21" s="99" customFormat="1">
      <c r="B197" s="102" t="s">
        <v>899</v>
      </c>
      <c r="C197" s="102" t="s">
        <v>900</v>
      </c>
      <c r="D197" s="102" t="s">
        <v>100</v>
      </c>
      <c r="E197" s="102" t="s">
        <v>123</v>
      </c>
      <c r="F197" s="102" t="s">
        <v>901</v>
      </c>
      <c r="G197" s="102" t="s">
        <v>646</v>
      </c>
      <c r="H197" s="102" t="s">
        <v>222</v>
      </c>
      <c r="I197" s="102" t="s">
        <v>567</v>
      </c>
      <c r="J197" s="102" t="s">
        <v>902</v>
      </c>
      <c r="K197" s="103">
        <v>0.51</v>
      </c>
      <c r="L197" s="102" t="s">
        <v>102</v>
      </c>
      <c r="M197" s="104">
        <v>2.9000000000000001E-2</v>
      </c>
      <c r="N197" s="104">
        <v>2.6599999999999999E-2</v>
      </c>
      <c r="O197" s="103">
        <v>45342.400000000001</v>
      </c>
      <c r="P197" s="103">
        <v>100.13</v>
      </c>
      <c r="Q197" s="103">
        <v>0</v>
      </c>
      <c r="R197" s="103">
        <v>45.401345120000002</v>
      </c>
      <c r="S197" s="104">
        <v>1.4E-3</v>
      </c>
      <c r="T197" s="104">
        <v>3.0000000000000001E-3</v>
      </c>
      <c r="U197" s="104">
        <v>1E-4</v>
      </c>
    </row>
    <row r="198" spans="2:21" s="99" customFormat="1">
      <c r="B198" s="102" t="s">
        <v>903</v>
      </c>
      <c r="C198" s="102" t="s">
        <v>904</v>
      </c>
      <c r="D198" s="102" t="s">
        <v>100</v>
      </c>
      <c r="E198" s="102" t="s">
        <v>123</v>
      </c>
      <c r="F198" s="102" t="s">
        <v>905</v>
      </c>
      <c r="G198" s="102" t="s">
        <v>537</v>
      </c>
      <c r="H198" s="102" t="s">
        <v>222</v>
      </c>
      <c r="I198" s="102" t="s">
        <v>567</v>
      </c>
      <c r="J198" s="102" t="s">
        <v>447</v>
      </c>
      <c r="K198" s="103">
        <v>2.8</v>
      </c>
      <c r="L198" s="102" t="s">
        <v>102</v>
      </c>
      <c r="M198" s="104">
        <v>4.48E-2</v>
      </c>
      <c r="N198" s="104">
        <v>4.9099999999999998E-2</v>
      </c>
      <c r="O198" s="103">
        <v>96000</v>
      </c>
      <c r="P198" s="103">
        <v>99.89</v>
      </c>
      <c r="Q198" s="103">
        <v>0</v>
      </c>
      <c r="R198" s="103">
        <v>95.894400000000005</v>
      </c>
      <c r="S198" s="104">
        <v>6.9999999999999999E-4</v>
      </c>
      <c r="T198" s="104">
        <v>6.3E-3</v>
      </c>
      <c r="U198" s="104">
        <v>2.0000000000000001E-4</v>
      </c>
    </row>
    <row r="199" spans="2:21" s="99" customFormat="1">
      <c r="B199" s="98" t="s">
        <v>298</v>
      </c>
      <c r="K199" s="100">
        <v>1.62</v>
      </c>
      <c r="N199" s="101">
        <v>5.2299999999999999E-2</v>
      </c>
      <c r="O199" s="100">
        <v>1047623.83</v>
      </c>
      <c r="Q199" s="100">
        <v>1.6011299999999999</v>
      </c>
      <c r="R199" s="100">
        <v>1004.014054619</v>
      </c>
      <c r="T199" s="101">
        <v>6.6400000000000001E-2</v>
      </c>
      <c r="U199" s="101">
        <v>1.6000000000000001E-3</v>
      </c>
    </row>
    <row r="200" spans="2:21" s="99" customFormat="1">
      <c r="B200" s="102" t="s">
        <v>906</v>
      </c>
      <c r="C200" s="102" t="s">
        <v>907</v>
      </c>
      <c r="D200" s="102" t="s">
        <v>100</v>
      </c>
      <c r="E200" s="102" t="s">
        <v>123</v>
      </c>
      <c r="F200" s="102" t="s">
        <v>303</v>
      </c>
      <c r="G200" s="102" t="s">
        <v>304</v>
      </c>
      <c r="H200" s="102" t="s">
        <v>206</v>
      </c>
      <c r="I200" s="102" t="s">
        <v>207</v>
      </c>
      <c r="J200" s="102" t="s">
        <v>908</v>
      </c>
      <c r="K200" s="103">
        <v>1.1100000000000001</v>
      </c>
      <c r="L200" s="102" t="s">
        <v>102</v>
      </c>
      <c r="M200" s="104">
        <v>2.9000000000000001E-2</v>
      </c>
      <c r="N200" s="104">
        <v>5.04E-2</v>
      </c>
      <c r="O200" s="103">
        <v>510000</v>
      </c>
      <c r="P200" s="103">
        <v>96.71</v>
      </c>
      <c r="Q200" s="103">
        <v>0</v>
      </c>
      <c r="R200" s="103">
        <v>493.221</v>
      </c>
      <c r="S200" s="104">
        <v>5.9999999999999995E-4</v>
      </c>
      <c r="T200" s="104">
        <v>3.2599999999999997E-2</v>
      </c>
      <c r="U200" s="104">
        <v>8.0000000000000004E-4</v>
      </c>
    </row>
    <row r="201" spans="2:21" s="99" customFormat="1">
      <c r="B201" s="102" t="s">
        <v>909</v>
      </c>
      <c r="C201" s="102" t="s">
        <v>910</v>
      </c>
      <c r="D201" s="102" t="s">
        <v>100</v>
      </c>
      <c r="E201" s="102" t="s">
        <v>123</v>
      </c>
      <c r="F201" s="102" t="s">
        <v>303</v>
      </c>
      <c r="G201" s="102" t="s">
        <v>304</v>
      </c>
      <c r="H201" s="102" t="s">
        <v>206</v>
      </c>
      <c r="I201" s="102" t="s">
        <v>207</v>
      </c>
      <c r="J201" s="102" t="s">
        <v>911</v>
      </c>
      <c r="K201" s="103">
        <v>3.6</v>
      </c>
      <c r="L201" s="102" t="s">
        <v>102</v>
      </c>
      <c r="M201" s="104">
        <v>2.47E-2</v>
      </c>
      <c r="N201" s="104">
        <v>5.4399999999999997E-2</v>
      </c>
      <c r="O201" s="103">
        <v>75000</v>
      </c>
      <c r="P201" s="103">
        <v>91.8</v>
      </c>
      <c r="Q201" s="103">
        <v>0</v>
      </c>
      <c r="R201" s="103">
        <v>68.849999999999994</v>
      </c>
      <c r="S201" s="104">
        <v>2.9999999999999997E-4</v>
      </c>
      <c r="T201" s="104">
        <v>4.5999999999999999E-3</v>
      </c>
      <c r="U201" s="104">
        <v>1E-4</v>
      </c>
    </row>
    <row r="202" spans="2:21" s="99" customFormat="1">
      <c r="B202" s="102" t="s">
        <v>912</v>
      </c>
      <c r="C202" s="102" t="s">
        <v>913</v>
      </c>
      <c r="D202" s="102" t="s">
        <v>100</v>
      </c>
      <c r="E202" s="102" t="s">
        <v>123</v>
      </c>
      <c r="F202" s="102" t="s">
        <v>914</v>
      </c>
      <c r="G202" s="102" t="s">
        <v>651</v>
      </c>
      <c r="H202" s="102" t="s">
        <v>379</v>
      </c>
      <c r="I202" s="102" t="s">
        <v>207</v>
      </c>
      <c r="J202" s="102" t="s">
        <v>915</v>
      </c>
      <c r="K202" s="103">
        <v>4.46</v>
      </c>
      <c r="L202" s="102" t="s">
        <v>102</v>
      </c>
      <c r="M202" s="104">
        <v>3.7699999999999997E-2</v>
      </c>
      <c r="N202" s="104">
        <v>4.7500000000000001E-2</v>
      </c>
      <c r="O202" s="103">
        <v>9274.6200000000008</v>
      </c>
      <c r="P202" s="103">
        <v>99.48</v>
      </c>
      <c r="Q202" s="103">
        <v>0</v>
      </c>
      <c r="R202" s="103">
        <v>9.2263919760000004</v>
      </c>
      <c r="S202" s="104">
        <v>1E-4</v>
      </c>
      <c r="T202" s="104">
        <v>5.9999999999999995E-4</v>
      </c>
      <c r="U202" s="104">
        <v>0</v>
      </c>
    </row>
    <row r="203" spans="2:21" s="99" customFormat="1">
      <c r="B203" s="102" t="s">
        <v>916</v>
      </c>
      <c r="C203" s="102" t="s">
        <v>917</v>
      </c>
      <c r="D203" s="102" t="s">
        <v>100</v>
      </c>
      <c r="E203" s="102" t="s">
        <v>123</v>
      </c>
      <c r="F203" s="102" t="s">
        <v>914</v>
      </c>
      <c r="G203" s="102" t="s">
        <v>651</v>
      </c>
      <c r="H203" s="102" t="s">
        <v>379</v>
      </c>
      <c r="I203" s="102" t="s">
        <v>207</v>
      </c>
      <c r="J203" s="102" t="s">
        <v>307</v>
      </c>
      <c r="K203" s="103">
        <v>1.7</v>
      </c>
      <c r="L203" s="102" t="s">
        <v>102</v>
      </c>
      <c r="M203" s="104">
        <v>3.49E-2</v>
      </c>
      <c r="N203" s="104">
        <v>4.6800000000000001E-2</v>
      </c>
      <c r="O203" s="103">
        <v>97125.31</v>
      </c>
      <c r="P203" s="103">
        <v>95.86</v>
      </c>
      <c r="Q203" s="103">
        <v>0</v>
      </c>
      <c r="R203" s="103">
        <v>93.104322166000003</v>
      </c>
      <c r="S203" s="104">
        <v>1E-4</v>
      </c>
      <c r="T203" s="104">
        <v>6.1999999999999998E-3</v>
      </c>
      <c r="U203" s="104">
        <v>2.0000000000000001E-4</v>
      </c>
    </row>
    <row r="204" spans="2:21" s="99" customFormat="1">
      <c r="B204" s="102" t="s">
        <v>918</v>
      </c>
      <c r="C204" s="102" t="s">
        <v>919</v>
      </c>
      <c r="D204" s="102" t="s">
        <v>100</v>
      </c>
      <c r="E204" s="102" t="s">
        <v>123</v>
      </c>
      <c r="F204" s="102" t="s">
        <v>920</v>
      </c>
      <c r="G204" s="102" t="s">
        <v>651</v>
      </c>
      <c r="H204" s="102" t="s">
        <v>437</v>
      </c>
      <c r="I204" s="102" t="s">
        <v>150</v>
      </c>
      <c r="J204" s="102" t="s">
        <v>921</v>
      </c>
      <c r="K204" s="103">
        <v>3.66</v>
      </c>
      <c r="L204" s="102" t="s">
        <v>102</v>
      </c>
      <c r="M204" s="104">
        <v>5.4800000000000001E-2</v>
      </c>
      <c r="N204" s="104">
        <v>6.4600000000000005E-2</v>
      </c>
      <c r="O204" s="103">
        <v>37000.03</v>
      </c>
      <c r="P204" s="103">
        <v>97.28</v>
      </c>
      <c r="Q204" s="103">
        <v>0</v>
      </c>
      <c r="R204" s="103">
        <v>35.993629184</v>
      </c>
      <c r="S204" s="104">
        <v>2.0000000000000001E-4</v>
      </c>
      <c r="T204" s="104">
        <v>2.3999999999999998E-3</v>
      </c>
      <c r="U204" s="104">
        <v>1E-4</v>
      </c>
    </row>
    <row r="205" spans="2:21" s="99" customFormat="1">
      <c r="B205" s="102" t="s">
        <v>922</v>
      </c>
      <c r="C205" s="102" t="s">
        <v>923</v>
      </c>
      <c r="D205" s="102" t="s">
        <v>100</v>
      </c>
      <c r="E205" s="102" t="s">
        <v>123</v>
      </c>
      <c r="F205" s="102" t="s">
        <v>924</v>
      </c>
      <c r="G205" s="102" t="s">
        <v>129</v>
      </c>
      <c r="H205" s="102" t="s">
        <v>443</v>
      </c>
      <c r="I205" s="102" t="s">
        <v>207</v>
      </c>
      <c r="J205" s="102" t="s">
        <v>392</v>
      </c>
      <c r="K205" s="103">
        <v>1.92</v>
      </c>
      <c r="L205" s="102" t="s">
        <v>102</v>
      </c>
      <c r="M205" s="104">
        <v>3.3700000000000001E-2</v>
      </c>
      <c r="N205" s="104">
        <v>5.2400000000000002E-2</v>
      </c>
      <c r="O205" s="103">
        <v>96000.26</v>
      </c>
      <c r="P205" s="103">
        <v>96.01</v>
      </c>
      <c r="Q205" s="103">
        <v>1.6011299999999999</v>
      </c>
      <c r="R205" s="103">
        <v>93.770979625999999</v>
      </c>
      <c r="S205" s="104">
        <v>2.9999999999999997E-4</v>
      </c>
      <c r="T205" s="104">
        <v>6.1999999999999998E-3</v>
      </c>
      <c r="U205" s="104">
        <v>2.0000000000000001E-4</v>
      </c>
    </row>
    <row r="206" spans="2:21" s="99" customFormat="1">
      <c r="B206" s="102" t="s">
        <v>925</v>
      </c>
      <c r="C206" s="102" t="s">
        <v>926</v>
      </c>
      <c r="D206" s="102" t="s">
        <v>100</v>
      </c>
      <c r="E206" s="102" t="s">
        <v>123</v>
      </c>
      <c r="F206" s="102" t="s">
        <v>927</v>
      </c>
      <c r="G206" s="102" t="s">
        <v>475</v>
      </c>
      <c r="H206" s="102" t="s">
        <v>437</v>
      </c>
      <c r="I206" s="102" t="s">
        <v>150</v>
      </c>
      <c r="J206" s="102" t="s">
        <v>590</v>
      </c>
      <c r="K206" s="103">
        <v>4.17</v>
      </c>
      <c r="L206" s="102" t="s">
        <v>102</v>
      </c>
      <c r="M206" s="104">
        <v>4.2999999999999997E-2</v>
      </c>
      <c r="N206" s="104">
        <v>8.2699999999999996E-2</v>
      </c>
      <c r="O206" s="103">
        <v>10838.41</v>
      </c>
      <c r="P206" s="103">
        <v>86.33</v>
      </c>
      <c r="Q206" s="103">
        <v>0</v>
      </c>
      <c r="R206" s="103">
        <v>9.3567993529999995</v>
      </c>
      <c r="S206" s="104">
        <v>0</v>
      </c>
      <c r="T206" s="104">
        <v>5.9999999999999995E-4</v>
      </c>
      <c r="U206" s="104">
        <v>0</v>
      </c>
    </row>
    <row r="207" spans="2:21" s="99" customFormat="1">
      <c r="B207" s="102" t="s">
        <v>928</v>
      </c>
      <c r="C207" s="102" t="s">
        <v>929</v>
      </c>
      <c r="D207" s="102" t="s">
        <v>100</v>
      </c>
      <c r="E207" s="102" t="s">
        <v>123</v>
      </c>
      <c r="F207" s="102" t="s">
        <v>930</v>
      </c>
      <c r="G207" s="102" t="s">
        <v>493</v>
      </c>
      <c r="H207" s="102" t="s">
        <v>520</v>
      </c>
      <c r="I207" s="102" t="s">
        <v>207</v>
      </c>
      <c r="J207" s="102" t="s">
        <v>458</v>
      </c>
      <c r="K207" s="103">
        <v>0.98</v>
      </c>
      <c r="L207" s="102" t="s">
        <v>102</v>
      </c>
      <c r="M207" s="104">
        <v>6.7000000000000004E-2</v>
      </c>
      <c r="N207" s="104">
        <v>6.1499999999999999E-2</v>
      </c>
      <c r="O207" s="103">
        <v>47000.34</v>
      </c>
      <c r="P207" s="103">
        <v>90.85</v>
      </c>
      <c r="Q207" s="103">
        <v>0</v>
      </c>
      <c r="R207" s="103">
        <v>42.69980889</v>
      </c>
      <c r="S207" s="104">
        <v>1E-4</v>
      </c>
      <c r="T207" s="104">
        <v>2.8E-3</v>
      </c>
      <c r="U207" s="104">
        <v>1E-4</v>
      </c>
    </row>
    <row r="208" spans="2:21" s="99" customFormat="1">
      <c r="B208" s="102" t="s">
        <v>931</v>
      </c>
      <c r="C208" s="102" t="s">
        <v>932</v>
      </c>
      <c r="D208" s="102" t="s">
        <v>100</v>
      </c>
      <c r="E208" s="102" t="s">
        <v>123</v>
      </c>
      <c r="F208" s="102" t="s">
        <v>933</v>
      </c>
      <c r="G208" s="102" t="s">
        <v>525</v>
      </c>
      <c r="H208" s="102" t="s">
        <v>520</v>
      </c>
      <c r="I208" s="102" t="s">
        <v>207</v>
      </c>
      <c r="J208" s="102" t="s">
        <v>307</v>
      </c>
      <c r="K208" s="103">
        <v>1.43</v>
      </c>
      <c r="L208" s="102" t="s">
        <v>102</v>
      </c>
      <c r="M208" s="104">
        <v>5.2499999999999998E-2</v>
      </c>
      <c r="N208" s="104">
        <v>5.11E-2</v>
      </c>
      <c r="O208" s="103">
        <v>73384.740000000005</v>
      </c>
      <c r="P208" s="103">
        <v>91.44</v>
      </c>
      <c r="Q208" s="103">
        <v>0</v>
      </c>
      <c r="R208" s="103">
        <v>67.103006256</v>
      </c>
      <c r="S208" s="104">
        <v>1E-4</v>
      </c>
      <c r="T208" s="104">
        <v>4.4000000000000003E-3</v>
      </c>
      <c r="U208" s="104">
        <v>1E-4</v>
      </c>
    </row>
    <row r="209" spans="2:21" s="99" customFormat="1">
      <c r="B209" s="102" t="s">
        <v>934</v>
      </c>
      <c r="C209" s="102" t="s">
        <v>935</v>
      </c>
      <c r="D209" s="102" t="s">
        <v>100</v>
      </c>
      <c r="E209" s="102" t="s">
        <v>123</v>
      </c>
      <c r="F209" s="102" t="s">
        <v>936</v>
      </c>
      <c r="G209" s="102" t="s">
        <v>504</v>
      </c>
      <c r="H209" s="102" t="s">
        <v>545</v>
      </c>
      <c r="I209" s="102" t="s">
        <v>207</v>
      </c>
      <c r="J209" s="102" t="s">
        <v>402</v>
      </c>
      <c r="K209" s="103">
        <v>1.22</v>
      </c>
      <c r="L209" s="102" t="s">
        <v>102</v>
      </c>
      <c r="M209" s="104">
        <v>3.8300000000000001E-2</v>
      </c>
      <c r="N209" s="104">
        <v>5.4399999999999997E-2</v>
      </c>
      <c r="O209" s="103">
        <v>80000.12</v>
      </c>
      <c r="P209" s="103">
        <v>97.64</v>
      </c>
      <c r="Q209" s="103">
        <v>0</v>
      </c>
      <c r="R209" s="103">
        <v>78.112117167999997</v>
      </c>
      <c r="S209" s="104">
        <v>2.0000000000000001E-4</v>
      </c>
      <c r="T209" s="104">
        <v>5.1999999999999998E-3</v>
      </c>
      <c r="U209" s="104">
        <v>1E-4</v>
      </c>
    </row>
    <row r="210" spans="2:21" s="99" customFormat="1">
      <c r="B210" s="102" t="s">
        <v>937</v>
      </c>
      <c r="C210" s="102" t="s">
        <v>938</v>
      </c>
      <c r="D210" s="102" t="s">
        <v>100</v>
      </c>
      <c r="E210" s="102" t="s">
        <v>123</v>
      </c>
      <c r="F210" s="102" t="s">
        <v>939</v>
      </c>
      <c r="G210" s="102" t="s">
        <v>651</v>
      </c>
      <c r="H210" s="102" t="s">
        <v>222</v>
      </c>
      <c r="I210" s="102" t="s">
        <v>567</v>
      </c>
      <c r="J210" s="102" t="s">
        <v>940</v>
      </c>
      <c r="K210" s="103">
        <v>4</v>
      </c>
      <c r="L210" s="102" t="s">
        <v>102</v>
      </c>
      <c r="M210" s="104">
        <v>5.7000000000000002E-2</v>
      </c>
      <c r="N210" s="104">
        <v>6.6500000000000004E-2</v>
      </c>
      <c r="O210" s="103">
        <v>12000</v>
      </c>
      <c r="P210" s="103">
        <v>104.8</v>
      </c>
      <c r="Q210" s="103">
        <v>0</v>
      </c>
      <c r="R210" s="103">
        <v>12.576000000000001</v>
      </c>
      <c r="S210" s="104">
        <v>0</v>
      </c>
      <c r="T210" s="104">
        <v>8.0000000000000004E-4</v>
      </c>
      <c r="U210" s="104">
        <v>0</v>
      </c>
    </row>
    <row r="211" spans="2:21" s="99" customFormat="1">
      <c r="B211" s="98" t="s">
        <v>941</v>
      </c>
      <c r="K211" s="100">
        <v>0</v>
      </c>
      <c r="N211" s="101">
        <v>0</v>
      </c>
      <c r="O211" s="100">
        <v>0</v>
      </c>
      <c r="Q211" s="100">
        <v>0</v>
      </c>
      <c r="R211" s="100">
        <v>0</v>
      </c>
      <c r="T211" s="101">
        <v>0</v>
      </c>
      <c r="U211" s="101">
        <v>0</v>
      </c>
    </row>
    <row r="212" spans="2:21" s="99" customFormat="1">
      <c r="B212" s="102" t="s">
        <v>222</v>
      </c>
      <c r="C212" s="102" t="s">
        <v>222</v>
      </c>
      <c r="G212" s="102" t="s">
        <v>222</v>
      </c>
      <c r="H212" s="102" t="s">
        <v>222</v>
      </c>
      <c r="K212" s="103">
        <v>0</v>
      </c>
      <c r="L212" s="102" t="s">
        <v>222</v>
      </c>
      <c r="M212" s="104">
        <v>0</v>
      </c>
      <c r="N212" s="104">
        <v>0</v>
      </c>
      <c r="O212" s="103">
        <v>0</v>
      </c>
      <c r="P212" s="103">
        <v>0</v>
      </c>
      <c r="R212" s="103">
        <v>0</v>
      </c>
      <c r="S212" s="104">
        <v>0</v>
      </c>
      <c r="T212" s="104">
        <v>0</v>
      </c>
      <c r="U212" s="104">
        <v>0</v>
      </c>
    </row>
    <row r="213" spans="2:21" s="99" customFormat="1">
      <c r="B213" s="98" t="s">
        <v>227</v>
      </c>
      <c r="K213" s="100">
        <v>5.92</v>
      </c>
      <c r="N213" s="101">
        <v>6.8199999999999997E-2</v>
      </c>
      <c r="O213" s="100">
        <v>225000</v>
      </c>
      <c r="Q213" s="100">
        <v>0.315</v>
      </c>
      <c r="R213" s="100">
        <v>689.80573036808005</v>
      </c>
      <c r="T213" s="101">
        <v>4.5600000000000002E-2</v>
      </c>
      <c r="U213" s="101">
        <v>1.1000000000000001E-3</v>
      </c>
    </row>
    <row r="214" spans="2:21" s="99" customFormat="1">
      <c r="B214" s="98" t="s">
        <v>299</v>
      </c>
      <c r="K214" s="100">
        <v>5.84</v>
      </c>
      <c r="N214" s="101">
        <v>7.2700000000000001E-2</v>
      </c>
      <c r="O214" s="100">
        <v>75000</v>
      </c>
      <c r="Q214" s="100">
        <v>0</v>
      </c>
      <c r="R214" s="100">
        <v>231.51068872211999</v>
      </c>
      <c r="T214" s="101">
        <v>1.5299999999999999E-2</v>
      </c>
      <c r="U214" s="101">
        <v>4.0000000000000002E-4</v>
      </c>
    </row>
    <row r="215" spans="2:21" s="99" customFormat="1">
      <c r="B215" s="102" t="s">
        <v>942</v>
      </c>
      <c r="C215" s="102" t="s">
        <v>943</v>
      </c>
      <c r="D215" s="102" t="s">
        <v>123</v>
      </c>
      <c r="E215" s="102" t="s">
        <v>944</v>
      </c>
      <c r="F215" s="102" t="s">
        <v>945</v>
      </c>
      <c r="G215" s="102" t="s">
        <v>946</v>
      </c>
      <c r="H215" s="102" t="s">
        <v>947</v>
      </c>
      <c r="I215" s="102" t="s">
        <v>948</v>
      </c>
      <c r="J215" s="102" t="s">
        <v>716</v>
      </c>
      <c r="K215" s="103">
        <v>2.78</v>
      </c>
      <c r="L215" s="102" t="s">
        <v>106</v>
      </c>
      <c r="M215" s="104">
        <v>6.13E-2</v>
      </c>
      <c r="N215" s="104">
        <v>8.6499999999999994E-2</v>
      </c>
      <c r="O215" s="103">
        <v>15000</v>
      </c>
      <c r="P215" s="103">
        <v>93.888000000000005</v>
      </c>
      <c r="Q215" s="103">
        <v>0</v>
      </c>
      <c r="R215" s="103">
        <v>49.291200000000003</v>
      </c>
      <c r="S215" s="104">
        <v>0</v>
      </c>
      <c r="T215" s="104">
        <v>3.3E-3</v>
      </c>
      <c r="U215" s="104">
        <v>1E-4</v>
      </c>
    </row>
    <row r="216" spans="2:21" s="99" customFormat="1">
      <c r="B216" s="102" t="s">
        <v>949</v>
      </c>
      <c r="C216" s="102" t="s">
        <v>950</v>
      </c>
      <c r="D216" s="102" t="s">
        <v>123</v>
      </c>
      <c r="E216" s="102" t="s">
        <v>944</v>
      </c>
      <c r="F216" s="102" t="s">
        <v>951</v>
      </c>
      <c r="G216" s="102" t="s">
        <v>952</v>
      </c>
      <c r="H216" s="102" t="s">
        <v>947</v>
      </c>
      <c r="I216" s="102" t="s">
        <v>948</v>
      </c>
      <c r="J216" s="102" t="s">
        <v>953</v>
      </c>
      <c r="K216" s="103">
        <v>6.74</v>
      </c>
      <c r="L216" s="102" t="s">
        <v>110</v>
      </c>
      <c r="M216" s="104">
        <v>3.7499999999999999E-2</v>
      </c>
      <c r="N216" s="104">
        <v>6.3399999999999998E-2</v>
      </c>
      <c r="O216" s="103">
        <v>40000</v>
      </c>
      <c r="P216" s="103">
        <v>85.214250000000007</v>
      </c>
      <c r="Q216" s="103">
        <v>0</v>
      </c>
      <c r="R216" s="103">
        <v>123.94923948</v>
      </c>
      <c r="S216" s="104">
        <v>0</v>
      </c>
      <c r="T216" s="104">
        <v>8.2000000000000007E-3</v>
      </c>
      <c r="U216" s="104">
        <v>2.0000000000000001E-4</v>
      </c>
    </row>
    <row r="217" spans="2:21" s="99" customFormat="1">
      <c r="B217" s="102" t="s">
        <v>954</v>
      </c>
      <c r="C217" s="102" t="s">
        <v>955</v>
      </c>
      <c r="D217" s="102" t="s">
        <v>123</v>
      </c>
      <c r="E217" s="102" t="s">
        <v>944</v>
      </c>
      <c r="F217" s="102" t="s">
        <v>951</v>
      </c>
      <c r="G217" s="102" t="s">
        <v>952</v>
      </c>
      <c r="H217" s="102" t="s">
        <v>947</v>
      </c>
      <c r="I217" s="102" t="s">
        <v>948</v>
      </c>
      <c r="J217" s="102" t="s">
        <v>953</v>
      </c>
      <c r="K217" s="103">
        <v>6.52</v>
      </c>
      <c r="L217" s="102" t="s">
        <v>110</v>
      </c>
      <c r="M217" s="104">
        <v>4.3799999999999999E-2</v>
      </c>
      <c r="N217" s="104">
        <v>8.0799999999999997E-2</v>
      </c>
      <c r="O217" s="103">
        <v>20000</v>
      </c>
      <c r="P217" s="103">
        <v>80.120791499999996</v>
      </c>
      <c r="Q217" s="103">
        <v>0</v>
      </c>
      <c r="R217" s="103">
        <v>58.270249242120002</v>
      </c>
      <c r="S217" s="104">
        <v>0</v>
      </c>
      <c r="T217" s="104">
        <v>3.8999999999999998E-3</v>
      </c>
      <c r="U217" s="104">
        <v>1E-4</v>
      </c>
    </row>
    <row r="218" spans="2:21" s="99" customFormat="1">
      <c r="B218" s="98" t="s">
        <v>300</v>
      </c>
      <c r="K218" s="100">
        <v>5.96</v>
      </c>
      <c r="N218" s="101">
        <v>6.6000000000000003E-2</v>
      </c>
      <c r="O218" s="100">
        <v>150000</v>
      </c>
      <c r="Q218" s="100">
        <v>0.315</v>
      </c>
      <c r="R218" s="100">
        <v>458.29504164596</v>
      </c>
      <c r="T218" s="101">
        <v>3.0300000000000001E-2</v>
      </c>
      <c r="U218" s="101">
        <v>6.9999999999999999E-4</v>
      </c>
    </row>
    <row r="219" spans="2:21" s="99" customFormat="1">
      <c r="B219" s="102" t="s">
        <v>956</v>
      </c>
      <c r="C219" s="102" t="s">
        <v>957</v>
      </c>
      <c r="D219" s="102" t="s">
        <v>123</v>
      </c>
      <c r="E219" s="102" t="s">
        <v>944</v>
      </c>
      <c r="F219" s="102" t="s">
        <v>958</v>
      </c>
      <c r="G219" s="102" t="s">
        <v>959</v>
      </c>
      <c r="H219" s="102" t="s">
        <v>960</v>
      </c>
      <c r="I219" s="102" t="s">
        <v>948</v>
      </c>
      <c r="J219" s="102" t="s">
        <v>961</v>
      </c>
      <c r="K219" s="103">
        <v>10.45</v>
      </c>
      <c r="L219" s="102" t="s">
        <v>106</v>
      </c>
      <c r="M219" s="104">
        <v>2.9000000000000001E-2</v>
      </c>
      <c r="N219" s="104">
        <v>4.5499999999999999E-2</v>
      </c>
      <c r="O219" s="103">
        <v>5000</v>
      </c>
      <c r="P219" s="103">
        <v>84.874334000000005</v>
      </c>
      <c r="Q219" s="103">
        <v>0</v>
      </c>
      <c r="R219" s="103">
        <v>14.853008450000001</v>
      </c>
      <c r="S219" s="104">
        <v>0</v>
      </c>
      <c r="T219" s="104">
        <v>1E-3</v>
      </c>
      <c r="U219" s="104">
        <v>0</v>
      </c>
    </row>
    <row r="220" spans="2:21" s="99" customFormat="1">
      <c r="B220" s="102" t="s">
        <v>962</v>
      </c>
      <c r="C220" s="102" t="s">
        <v>963</v>
      </c>
      <c r="D220" s="102" t="s">
        <v>123</v>
      </c>
      <c r="E220" s="102" t="s">
        <v>944</v>
      </c>
      <c r="F220" s="102" t="s">
        <v>964</v>
      </c>
      <c r="G220" s="102" t="s">
        <v>965</v>
      </c>
      <c r="H220" s="102" t="s">
        <v>966</v>
      </c>
      <c r="I220" s="102" t="s">
        <v>948</v>
      </c>
      <c r="J220" s="102" t="s">
        <v>967</v>
      </c>
      <c r="K220" s="103">
        <v>6.87</v>
      </c>
      <c r="L220" s="102" t="s">
        <v>106</v>
      </c>
      <c r="M220" s="104">
        <v>2.7E-2</v>
      </c>
      <c r="N220" s="104">
        <v>5.0500000000000003E-2</v>
      </c>
      <c r="O220" s="103">
        <v>5000</v>
      </c>
      <c r="P220" s="103">
        <v>86.3155</v>
      </c>
      <c r="Q220" s="103">
        <v>0</v>
      </c>
      <c r="R220" s="103">
        <v>15.1052125</v>
      </c>
      <c r="S220" s="104">
        <v>0</v>
      </c>
      <c r="T220" s="104">
        <v>1E-3</v>
      </c>
      <c r="U220" s="104">
        <v>0</v>
      </c>
    </row>
    <row r="221" spans="2:21" s="99" customFormat="1">
      <c r="B221" s="102" t="s">
        <v>968</v>
      </c>
      <c r="C221" s="102" t="s">
        <v>969</v>
      </c>
      <c r="D221" s="102" t="s">
        <v>123</v>
      </c>
      <c r="E221" s="102" t="s">
        <v>944</v>
      </c>
      <c r="F221" s="102" t="s">
        <v>970</v>
      </c>
      <c r="G221" s="102" t="s">
        <v>971</v>
      </c>
      <c r="H221" s="102" t="s">
        <v>966</v>
      </c>
      <c r="I221" s="102" t="s">
        <v>948</v>
      </c>
      <c r="J221" s="102" t="s">
        <v>238</v>
      </c>
      <c r="K221" s="103">
        <v>6.84</v>
      </c>
      <c r="L221" s="102" t="s">
        <v>106</v>
      </c>
      <c r="M221" s="104">
        <v>3.5999999999999997E-2</v>
      </c>
      <c r="N221" s="104">
        <v>4.7699999999999999E-2</v>
      </c>
      <c r="O221" s="103">
        <v>5000</v>
      </c>
      <c r="P221" s="103">
        <v>94.775000000000006</v>
      </c>
      <c r="Q221" s="103">
        <v>0.315</v>
      </c>
      <c r="R221" s="103">
        <v>16.900625000000002</v>
      </c>
      <c r="S221" s="104">
        <v>0</v>
      </c>
      <c r="T221" s="104">
        <v>1.1000000000000001E-3</v>
      </c>
      <c r="U221" s="104">
        <v>0</v>
      </c>
    </row>
    <row r="222" spans="2:21" s="99" customFormat="1">
      <c r="B222" s="102" t="s">
        <v>972</v>
      </c>
      <c r="C222" s="102" t="s">
        <v>973</v>
      </c>
      <c r="D222" s="102" t="s">
        <v>123</v>
      </c>
      <c r="E222" s="102" t="s">
        <v>944</v>
      </c>
      <c r="F222" s="102" t="s">
        <v>974</v>
      </c>
      <c r="G222" s="102" t="s">
        <v>975</v>
      </c>
      <c r="H222" s="102" t="s">
        <v>966</v>
      </c>
      <c r="I222" s="102" t="s">
        <v>948</v>
      </c>
      <c r="J222" s="102" t="s">
        <v>263</v>
      </c>
      <c r="K222" s="103">
        <v>6.46</v>
      </c>
      <c r="L222" s="102" t="s">
        <v>106</v>
      </c>
      <c r="M222" s="104">
        <v>4.02E-2</v>
      </c>
      <c r="N222" s="104">
        <v>4.6300000000000001E-2</v>
      </c>
      <c r="O222" s="103">
        <v>5000</v>
      </c>
      <c r="P222" s="103">
        <v>96.768199999999993</v>
      </c>
      <c r="Q222" s="103">
        <v>0</v>
      </c>
      <c r="R222" s="103">
        <v>16.934435000000001</v>
      </c>
      <c r="S222" s="104">
        <v>0</v>
      </c>
      <c r="T222" s="104">
        <v>1.1000000000000001E-3</v>
      </c>
      <c r="U222" s="104">
        <v>0</v>
      </c>
    </row>
    <row r="223" spans="2:21" s="99" customFormat="1">
      <c r="B223" s="102" t="s">
        <v>976</v>
      </c>
      <c r="C223" s="102" t="s">
        <v>977</v>
      </c>
      <c r="D223" s="102" t="s">
        <v>123</v>
      </c>
      <c r="E223" s="102" t="s">
        <v>944</v>
      </c>
      <c r="F223" s="102" t="s">
        <v>978</v>
      </c>
      <c r="G223" s="102" t="s">
        <v>952</v>
      </c>
      <c r="H223" s="102" t="s">
        <v>979</v>
      </c>
      <c r="I223" s="102" t="s">
        <v>948</v>
      </c>
      <c r="J223" s="102" t="s">
        <v>263</v>
      </c>
      <c r="K223" s="103">
        <v>5.68</v>
      </c>
      <c r="L223" s="102" t="s">
        <v>106</v>
      </c>
      <c r="M223" s="104">
        <v>4.3799999999999999E-2</v>
      </c>
      <c r="N223" s="104">
        <v>4.9599999999999998E-2</v>
      </c>
      <c r="O223" s="103">
        <v>5000</v>
      </c>
      <c r="P223" s="103">
        <v>97.255291999999997</v>
      </c>
      <c r="Q223" s="103">
        <v>0</v>
      </c>
      <c r="R223" s="103">
        <v>17.019676100000002</v>
      </c>
      <c r="S223" s="104">
        <v>0</v>
      </c>
      <c r="T223" s="104">
        <v>1.1000000000000001E-3</v>
      </c>
      <c r="U223" s="104">
        <v>0</v>
      </c>
    </row>
    <row r="224" spans="2:21" s="99" customFormat="1">
      <c r="B224" s="102" t="s">
        <v>980</v>
      </c>
      <c r="C224" s="102" t="s">
        <v>981</v>
      </c>
      <c r="D224" s="102" t="s">
        <v>123</v>
      </c>
      <c r="E224" s="102" t="s">
        <v>944</v>
      </c>
      <c r="F224" s="102" t="s">
        <v>982</v>
      </c>
      <c r="G224" s="102" t="s">
        <v>983</v>
      </c>
      <c r="H224" s="102" t="s">
        <v>979</v>
      </c>
      <c r="I224" s="102" t="s">
        <v>948</v>
      </c>
      <c r="J224" s="102" t="s">
        <v>263</v>
      </c>
      <c r="K224" s="103">
        <v>6.72</v>
      </c>
      <c r="L224" s="102" t="s">
        <v>106</v>
      </c>
      <c r="M224" s="104">
        <v>4.2500000000000003E-2</v>
      </c>
      <c r="N224" s="104">
        <v>4.7199999999999999E-2</v>
      </c>
      <c r="O224" s="103">
        <v>5000</v>
      </c>
      <c r="P224" s="103">
        <v>97.785250000000005</v>
      </c>
      <c r="Q224" s="103">
        <v>0</v>
      </c>
      <c r="R224" s="103">
        <v>17.11241875</v>
      </c>
      <c r="S224" s="104">
        <v>0</v>
      </c>
      <c r="T224" s="104">
        <v>1.1000000000000001E-3</v>
      </c>
      <c r="U224" s="104">
        <v>0</v>
      </c>
    </row>
    <row r="225" spans="2:21" s="99" customFormat="1">
      <c r="B225" s="102" t="s">
        <v>984</v>
      </c>
      <c r="C225" s="102" t="s">
        <v>985</v>
      </c>
      <c r="D225" s="102" t="s">
        <v>123</v>
      </c>
      <c r="E225" s="102" t="s">
        <v>944</v>
      </c>
      <c r="F225" s="102" t="s">
        <v>986</v>
      </c>
      <c r="G225" s="102" t="s">
        <v>987</v>
      </c>
      <c r="H225" s="102" t="s">
        <v>988</v>
      </c>
      <c r="I225" s="102" t="s">
        <v>989</v>
      </c>
      <c r="J225" s="102" t="s">
        <v>238</v>
      </c>
      <c r="K225" s="103">
        <v>4.9400000000000004</v>
      </c>
      <c r="L225" s="102" t="s">
        <v>106</v>
      </c>
      <c r="M225" s="104">
        <v>3.2500000000000001E-2</v>
      </c>
      <c r="N225" s="104">
        <v>5.04E-2</v>
      </c>
      <c r="O225" s="103">
        <v>5000</v>
      </c>
      <c r="P225" s="103">
        <v>92.300250000000005</v>
      </c>
      <c r="Q225" s="103">
        <v>0</v>
      </c>
      <c r="R225" s="103">
        <v>16.15254375</v>
      </c>
      <c r="S225" s="104">
        <v>0</v>
      </c>
      <c r="T225" s="104">
        <v>1.1000000000000001E-3</v>
      </c>
      <c r="U225" s="104">
        <v>0</v>
      </c>
    </row>
    <row r="226" spans="2:21" s="99" customFormat="1">
      <c r="B226" s="102" t="s">
        <v>990</v>
      </c>
      <c r="C226" s="102" t="s">
        <v>991</v>
      </c>
      <c r="D226" s="102" t="s">
        <v>123</v>
      </c>
      <c r="E226" s="102" t="s">
        <v>944</v>
      </c>
      <c r="F226" s="102" t="s">
        <v>992</v>
      </c>
      <c r="G226" s="102" t="s">
        <v>975</v>
      </c>
      <c r="H226" s="102" t="s">
        <v>993</v>
      </c>
      <c r="I226" s="102" t="s">
        <v>948</v>
      </c>
      <c r="J226" s="102" t="s">
        <v>994</v>
      </c>
      <c r="K226" s="103">
        <v>7.63</v>
      </c>
      <c r="L226" s="102" t="s">
        <v>106</v>
      </c>
      <c r="M226" s="104">
        <v>2.4500000000000001E-2</v>
      </c>
      <c r="N226" s="104">
        <v>5.4199999999999998E-2</v>
      </c>
      <c r="O226" s="103">
        <v>30000</v>
      </c>
      <c r="P226" s="103">
        <v>81.072749999999999</v>
      </c>
      <c r="Q226" s="103">
        <v>0</v>
      </c>
      <c r="R226" s="103">
        <v>85.126387500000007</v>
      </c>
      <c r="S226" s="104">
        <v>0</v>
      </c>
      <c r="T226" s="104">
        <v>5.5999999999999999E-3</v>
      </c>
      <c r="U226" s="104">
        <v>1E-4</v>
      </c>
    </row>
    <row r="227" spans="2:21" s="99" customFormat="1">
      <c r="B227" s="102" t="s">
        <v>995</v>
      </c>
      <c r="C227" s="102" t="s">
        <v>996</v>
      </c>
      <c r="D227" s="102" t="s">
        <v>997</v>
      </c>
      <c r="E227" s="102" t="s">
        <v>944</v>
      </c>
      <c r="F227" s="102" t="s">
        <v>998</v>
      </c>
      <c r="G227" s="102" t="s">
        <v>999</v>
      </c>
      <c r="H227" s="102" t="s">
        <v>993</v>
      </c>
      <c r="I227" s="102" t="s">
        <v>948</v>
      </c>
      <c r="J227" s="102" t="s">
        <v>1000</v>
      </c>
      <c r="K227" s="103">
        <v>5.42</v>
      </c>
      <c r="L227" s="102" t="s">
        <v>110</v>
      </c>
      <c r="M227" s="104">
        <v>1.6299999999999999E-2</v>
      </c>
      <c r="N227" s="104">
        <v>7.5200000000000003E-2</v>
      </c>
      <c r="O227" s="103">
        <v>5000</v>
      </c>
      <c r="P227" s="103">
        <v>73.907527999999999</v>
      </c>
      <c r="Q227" s="103">
        <v>0</v>
      </c>
      <c r="R227" s="103">
        <v>13.437866740960001</v>
      </c>
      <c r="S227" s="104">
        <v>0</v>
      </c>
      <c r="T227" s="104">
        <v>8.9999999999999998E-4</v>
      </c>
      <c r="U227" s="104">
        <v>0</v>
      </c>
    </row>
    <row r="228" spans="2:21" s="99" customFormat="1">
      <c r="B228" s="102" t="s">
        <v>1001</v>
      </c>
      <c r="C228" s="102" t="s">
        <v>1002</v>
      </c>
      <c r="D228" s="102" t="s">
        <v>123</v>
      </c>
      <c r="E228" s="102" t="s">
        <v>944</v>
      </c>
      <c r="F228" s="102" t="s">
        <v>1003</v>
      </c>
      <c r="G228" s="102" t="s">
        <v>946</v>
      </c>
      <c r="H228" s="102" t="s">
        <v>993</v>
      </c>
      <c r="I228" s="102" t="s">
        <v>1004</v>
      </c>
      <c r="J228" s="102" t="s">
        <v>1005</v>
      </c>
      <c r="K228" s="103">
        <v>6.85</v>
      </c>
      <c r="L228" s="102" t="s">
        <v>106</v>
      </c>
      <c r="M228" s="104">
        <v>4.4999999999999998E-2</v>
      </c>
      <c r="N228" s="104">
        <v>6.0199999999999997E-2</v>
      </c>
      <c r="O228" s="103">
        <v>5000</v>
      </c>
      <c r="P228" s="103">
        <v>91.522000000000006</v>
      </c>
      <c r="Q228" s="103">
        <v>0</v>
      </c>
      <c r="R228" s="103">
        <v>16.016349999999999</v>
      </c>
      <c r="S228" s="104">
        <v>0</v>
      </c>
      <c r="T228" s="104">
        <v>1.1000000000000001E-3</v>
      </c>
      <c r="U228" s="104">
        <v>0</v>
      </c>
    </row>
    <row r="229" spans="2:21" s="99" customFormat="1">
      <c r="B229" s="102" t="s">
        <v>1006</v>
      </c>
      <c r="C229" s="102" t="s">
        <v>1007</v>
      </c>
      <c r="D229" s="102" t="s">
        <v>123</v>
      </c>
      <c r="E229" s="102" t="s">
        <v>944</v>
      </c>
      <c r="F229" s="102" t="s">
        <v>1008</v>
      </c>
      <c r="G229" s="102" t="s">
        <v>971</v>
      </c>
      <c r="H229" s="102" t="s">
        <v>993</v>
      </c>
      <c r="I229" s="102" t="s">
        <v>948</v>
      </c>
      <c r="J229" s="102" t="s">
        <v>967</v>
      </c>
      <c r="K229" s="103">
        <v>6.69</v>
      </c>
      <c r="L229" s="102" t="s">
        <v>106</v>
      </c>
      <c r="M229" s="104">
        <v>3.7499999999999999E-2</v>
      </c>
      <c r="N229" s="104">
        <v>5.0099999999999999E-2</v>
      </c>
      <c r="O229" s="103">
        <v>5000</v>
      </c>
      <c r="P229" s="103">
        <v>93.263084000000006</v>
      </c>
      <c r="Q229" s="103">
        <v>0</v>
      </c>
      <c r="R229" s="103">
        <v>16.3210397</v>
      </c>
      <c r="S229" s="104">
        <v>0</v>
      </c>
      <c r="T229" s="104">
        <v>1.1000000000000001E-3</v>
      </c>
      <c r="U229" s="104">
        <v>0</v>
      </c>
    </row>
    <row r="230" spans="2:21" s="99" customFormat="1">
      <c r="B230" s="102" t="s">
        <v>1009</v>
      </c>
      <c r="C230" s="102" t="s">
        <v>1010</v>
      </c>
      <c r="D230" s="102" t="s">
        <v>123</v>
      </c>
      <c r="E230" s="102" t="s">
        <v>944</v>
      </c>
      <c r="F230" s="102" t="s">
        <v>1011</v>
      </c>
      <c r="G230" s="102" t="s">
        <v>975</v>
      </c>
      <c r="H230" s="102" t="s">
        <v>993</v>
      </c>
      <c r="I230" s="102" t="s">
        <v>948</v>
      </c>
      <c r="J230" s="102" t="s">
        <v>967</v>
      </c>
      <c r="K230" s="103">
        <v>5.94</v>
      </c>
      <c r="L230" s="102" t="s">
        <v>106</v>
      </c>
      <c r="M230" s="104">
        <v>4.5999999999999999E-2</v>
      </c>
      <c r="N230" s="104">
        <v>5.5E-2</v>
      </c>
      <c r="O230" s="103">
        <v>5000</v>
      </c>
      <c r="P230" s="103">
        <v>95.726777999999996</v>
      </c>
      <c r="Q230" s="103">
        <v>0</v>
      </c>
      <c r="R230" s="103">
        <v>16.75218615</v>
      </c>
      <c r="S230" s="104">
        <v>0</v>
      </c>
      <c r="T230" s="104">
        <v>1.1000000000000001E-3</v>
      </c>
      <c r="U230" s="104">
        <v>0</v>
      </c>
    </row>
    <row r="231" spans="2:21" s="99" customFormat="1">
      <c r="B231" s="102" t="s">
        <v>1012</v>
      </c>
      <c r="C231" s="102" t="s">
        <v>1013</v>
      </c>
      <c r="D231" s="102" t="s">
        <v>123</v>
      </c>
      <c r="E231" s="102" t="s">
        <v>944</v>
      </c>
      <c r="F231" s="102" t="s">
        <v>1014</v>
      </c>
      <c r="G231" s="102" t="s">
        <v>1015</v>
      </c>
      <c r="H231" s="102" t="s">
        <v>1016</v>
      </c>
      <c r="I231" s="102" t="s">
        <v>989</v>
      </c>
      <c r="J231" s="102" t="s">
        <v>590</v>
      </c>
      <c r="K231" s="103">
        <v>4.75</v>
      </c>
      <c r="L231" s="102" t="s">
        <v>110</v>
      </c>
      <c r="M231" s="104">
        <v>2.63E-2</v>
      </c>
      <c r="N231" s="104">
        <v>7.46E-2</v>
      </c>
      <c r="O231" s="103">
        <v>30000</v>
      </c>
      <c r="P231" s="103">
        <v>81.925041666666672</v>
      </c>
      <c r="Q231" s="103">
        <v>0</v>
      </c>
      <c r="R231" s="103">
        <v>89.373666455000006</v>
      </c>
      <c r="S231" s="104">
        <v>1E-4</v>
      </c>
      <c r="T231" s="104">
        <v>5.8999999999999999E-3</v>
      </c>
      <c r="U231" s="104">
        <v>1E-4</v>
      </c>
    </row>
    <row r="232" spans="2:21" s="99" customFormat="1">
      <c r="B232" s="102" t="s">
        <v>1017</v>
      </c>
      <c r="C232" s="102" t="s">
        <v>1018</v>
      </c>
      <c r="D232" s="102" t="s">
        <v>123</v>
      </c>
      <c r="E232" s="102" t="s">
        <v>944</v>
      </c>
      <c r="F232" s="102" t="s">
        <v>1019</v>
      </c>
      <c r="G232" s="102" t="s">
        <v>946</v>
      </c>
      <c r="H232" s="102" t="s">
        <v>947</v>
      </c>
      <c r="I232" s="102" t="s">
        <v>948</v>
      </c>
      <c r="J232" s="102" t="s">
        <v>1020</v>
      </c>
      <c r="K232" s="103">
        <v>1.68</v>
      </c>
      <c r="L232" s="102" t="s">
        <v>106</v>
      </c>
      <c r="M232" s="104">
        <v>4.4999999999999998E-2</v>
      </c>
      <c r="N232" s="104">
        <v>8.4400000000000003E-2</v>
      </c>
      <c r="O232" s="103">
        <v>5000</v>
      </c>
      <c r="P232" s="103">
        <v>95.088999999999999</v>
      </c>
      <c r="Q232" s="103">
        <v>0</v>
      </c>
      <c r="R232" s="103">
        <v>16.640574999999998</v>
      </c>
      <c r="S232" s="104">
        <v>0</v>
      </c>
      <c r="T232" s="104">
        <v>1.1000000000000001E-3</v>
      </c>
      <c r="U232" s="104">
        <v>0</v>
      </c>
    </row>
    <row r="233" spans="2:21" s="99" customFormat="1">
      <c r="B233" s="102" t="s">
        <v>1021</v>
      </c>
      <c r="C233" s="102" t="s">
        <v>1022</v>
      </c>
      <c r="D233" s="102" t="s">
        <v>123</v>
      </c>
      <c r="E233" s="102" t="s">
        <v>944</v>
      </c>
      <c r="F233" s="102" t="s">
        <v>1023</v>
      </c>
      <c r="G233" s="102" t="s">
        <v>1024</v>
      </c>
      <c r="H233" s="102" t="s">
        <v>1025</v>
      </c>
      <c r="I233" s="102" t="s">
        <v>989</v>
      </c>
      <c r="J233" s="102" t="s">
        <v>1026</v>
      </c>
      <c r="K233" s="103">
        <v>7.36</v>
      </c>
      <c r="L233" s="102" t="s">
        <v>106</v>
      </c>
      <c r="M233" s="104">
        <v>4.4999999999999998E-2</v>
      </c>
      <c r="N233" s="104">
        <v>8.3099999999999993E-2</v>
      </c>
      <c r="O233" s="103">
        <v>10000</v>
      </c>
      <c r="P233" s="103">
        <v>78.644906000000006</v>
      </c>
      <c r="Q233" s="103">
        <v>0</v>
      </c>
      <c r="R233" s="103">
        <v>27.525717100000001</v>
      </c>
      <c r="S233" s="104">
        <v>0</v>
      </c>
      <c r="T233" s="104">
        <v>1.8E-3</v>
      </c>
      <c r="U233" s="104">
        <v>0</v>
      </c>
    </row>
    <row r="234" spans="2:21" s="99" customFormat="1">
      <c r="B234" s="102" t="s">
        <v>1027</v>
      </c>
      <c r="C234" s="102" t="s">
        <v>1028</v>
      </c>
      <c r="D234" s="102" t="s">
        <v>123</v>
      </c>
      <c r="E234" s="102" t="s">
        <v>944</v>
      </c>
      <c r="F234" s="102" t="s">
        <v>1029</v>
      </c>
      <c r="G234" s="102" t="s">
        <v>946</v>
      </c>
      <c r="H234" s="102" t="s">
        <v>1030</v>
      </c>
      <c r="I234" s="102" t="s">
        <v>948</v>
      </c>
      <c r="J234" s="102" t="s">
        <v>1031</v>
      </c>
      <c r="K234" s="103">
        <v>4.1399999999999997</v>
      </c>
      <c r="L234" s="102" t="s">
        <v>106</v>
      </c>
      <c r="M234" s="104">
        <v>6.5000000000000002E-2</v>
      </c>
      <c r="N234" s="104">
        <v>9.6100000000000005E-2</v>
      </c>
      <c r="O234" s="103">
        <v>20000</v>
      </c>
      <c r="P234" s="103">
        <v>90.033333499999998</v>
      </c>
      <c r="Q234" s="103">
        <v>0</v>
      </c>
      <c r="R234" s="103">
        <v>63.023333450000003</v>
      </c>
      <c r="S234" s="104">
        <v>0</v>
      </c>
      <c r="T234" s="104">
        <v>4.1999999999999997E-3</v>
      </c>
      <c r="U234" s="104">
        <v>1E-4</v>
      </c>
    </row>
    <row r="235" spans="2:21" s="99" customFormat="1">
      <c r="B235" s="102" t="s">
        <v>229</v>
      </c>
    </row>
    <row r="236" spans="2:21" s="99" customFormat="1">
      <c r="B236" s="102" t="s">
        <v>293</v>
      </c>
    </row>
    <row r="237" spans="2:21" s="99" customFormat="1">
      <c r="B237" s="102" t="s">
        <v>294</v>
      </c>
    </row>
    <row r="238" spans="2:21" s="99" customFormat="1">
      <c r="B238" s="102" t="s">
        <v>295</v>
      </c>
    </row>
    <row r="239" spans="2:21" s="99" customFormat="1">
      <c r="B239" s="102" t="s">
        <v>296</v>
      </c>
    </row>
    <row r="240" spans="2:21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9"/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6">
      <formula1>$BN$7:$BN$11</formula1>
    </dataValidation>
    <dataValidation type="list" allowBlank="1" showInputMessage="1" showErrorMessage="1" sqref="E12:E790">
      <formula1>$BI$7:$BI$11</formula1>
    </dataValidation>
    <dataValidation type="list" allowBlank="1" showInputMessage="1" showErrorMessage="1" sqref="I12:I796">
      <formula1>$BM$7:$BM$10</formula1>
    </dataValidation>
    <dataValidation type="list" allowBlank="1" showInputMessage="1" showErrorMessage="1" sqref="G12:G796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7"/>
  <sheetViews>
    <sheetView rightToLeft="1" tabSelected="1" workbookViewId="0">
      <selection activeCell="A12" sqref="A12:XFD1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I12+I144</f>
        <v>11465181.539999999</v>
      </c>
      <c r="J11" s="7"/>
      <c r="K11" s="75">
        <v>665.25792000000001</v>
      </c>
      <c r="L11" s="75">
        <v>244545.49993433</v>
      </c>
      <c r="M11" s="7"/>
      <c r="N11" s="76">
        <v>1</v>
      </c>
      <c r="O11" s="76">
        <v>0.3982</v>
      </c>
      <c r="BF11" s="16"/>
      <c r="BG11" s="19"/>
      <c r="BH11" s="16"/>
      <c r="BJ11" s="16"/>
    </row>
    <row r="12" spans="2:62" s="99" customFormat="1">
      <c r="B12" s="98" t="s">
        <v>201</v>
      </c>
      <c r="C12" s="105"/>
      <c r="D12" s="105"/>
      <c r="I12" s="100">
        <f>I13+I43+I89+I142</f>
        <v>11362289.5</v>
      </c>
      <c r="K12" s="100">
        <v>661.54552000000001</v>
      </c>
      <c r="L12" s="100">
        <v>238539.6350720725</v>
      </c>
      <c r="N12" s="101">
        <v>0.97540000000000004</v>
      </c>
      <c r="O12" s="101">
        <v>0.38840000000000002</v>
      </c>
    </row>
    <row r="13" spans="2:62" s="99" customFormat="1">
      <c r="B13" s="98" t="s">
        <v>1032</v>
      </c>
      <c r="C13" s="105"/>
      <c r="D13" s="105"/>
      <c r="I13" s="100">
        <f>SUM(I14:I42)</f>
        <v>3499897.3</v>
      </c>
      <c r="K13" s="100">
        <v>577.79552000000001</v>
      </c>
      <c r="L13" s="100">
        <v>127719.25566406394</v>
      </c>
      <c r="N13" s="101">
        <v>0.52229999999999999</v>
      </c>
      <c r="O13" s="101">
        <v>0.20799999999999999</v>
      </c>
    </row>
    <row r="14" spans="2:62" s="99" customFormat="1">
      <c r="B14" s="102" t="s">
        <v>1033</v>
      </c>
      <c r="C14" s="102" t="s">
        <v>1034</v>
      </c>
      <c r="D14" s="102" t="s">
        <v>100</v>
      </c>
      <c r="E14" s="102" t="s">
        <v>123</v>
      </c>
      <c r="F14" s="102" t="s">
        <v>1035</v>
      </c>
      <c r="G14" s="102" t="s">
        <v>493</v>
      </c>
      <c r="H14" s="102" t="s">
        <v>102</v>
      </c>
      <c r="I14" s="103">
        <v>114300.99</v>
      </c>
      <c r="J14" s="103">
        <v>3425</v>
      </c>
      <c r="K14" s="103">
        <v>0</v>
      </c>
      <c r="L14" s="103">
        <v>3914.8089074999998</v>
      </c>
      <c r="M14" s="104">
        <v>5.9999999999999995E-4</v>
      </c>
      <c r="N14" s="104">
        <v>1.6E-2</v>
      </c>
      <c r="O14" s="104">
        <v>6.4000000000000003E-3</v>
      </c>
    </row>
    <row r="15" spans="2:62" s="99" customFormat="1">
      <c r="B15" s="102" t="s">
        <v>1036</v>
      </c>
      <c r="C15" s="102" t="s">
        <v>1037</v>
      </c>
      <c r="D15" s="102" t="s">
        <v>100</v>
      </c>
      <c r="E15" s="102" t="s">
        <v>123</v>
      </c>
      <c r="F15" s="102" t="s">
        <v>1038</v>
      </c>
      <c r="G15" s="102" t="s">
        <v>571</v>
      </c>
      <c r="H15" s="102" t="s">
        <v>102</v>
      </c>
      <c r="I15" s="103">
        <v>17470</v>
      </c>
      <c r="J15" s="103">
        <v>26550</v>
      </c>
      <c r="K15" s="103">
        <v>0</v>
      </c>
      <c r="L15" s="103">
        <v>4638.2849999999999</v>
      </c>
      <c r="M15" s="104">
        <v>2.9999999999999997E-4</v>
      </c>
      <c r="N15" s="104">
        <v>1.9E-2</v>
      </c>
      <c r="O15" s="104">
        <v>7.6E-3</v>
      </c>
    </row>
    <row r="16" spans="2:62" s="99" customFormat="1">
      <c r="B16" s="102" t="s">
        <v>1039</v>
      </c>
      <c r="C16" s="102" t="s">
        <v>1040</v>
      </c>
      <c r="D16" s="102" t="s">
        <v>100</v>
      </c>
      <c r="E16" s="102" t="s">
        <v>123</v>
      </c>
      <c r="F16" s="102" t="s">
        <v>1041</v>
      </c>
      <c r="G16" s="102" t="s">
        <v>418</v>
      </c>
      <c r="H16" s="102" t="s">
        <v>102</v>
      </c>
      <c r="I16" s="103">
        <v>115700.19</v>
      </c>
      <c r="J16" s="103">
        <v>3446</v>
      </c>
      <c r="K16" s="103">
        <v>0</v>
      </c>
      <c r="L16" s="103">
        <v>3987.0285474000002</v>
      </c>
      <c r="M16" s="104">
        <v>5.0000000000000001E-4</v>
      </c>
      <c r="N16" s="104">
        <v>1.6299999999999999E-2</v>
      </c>
      <c r="O16" s="104">
        <v>6.4999999999999997E-3</v>
      </c>
    </row>
    <row r="17" spans="2:15" s="99" customFormat="1">
      <c r="B17" s="102" t="s">
        <v>1042</v>
      </c>
      <c r="C17" s="102" t="s">
        <v>1043</v>
      </c>
      <c r="D17" s="102" t="s">
        <v>100</v>
      </c>
      <c r="E17" s="102" t="s">
        <v>123</v>
      </c>
      <c r="F17" s="102" t="s">
        <v>1044</v>
      </c>
      <c r="G17" s="102" t="s">
        <v>418</v>
      </c>
      <c r="H17" s="102" t="s">
        <v>102</v>
      </c>
      <c r="I17" s="103">
        <v>121800</v>
      </c>
      <c r="J17" s="103">
        <v>3402</v>
      </c>
      <c r="K17" s="103">
        <v>0</v>
      </c>
      <c r="L17" s="103">
        <v>4143.6360000000004</v>
      </c>
      <c r="M17" s="104">
        <v>5.0000000000000001E-4</v>
      </c>
      <c r="N17" s="104">
        <v>1.6899999999999998E-2</v>
      </c>
      <c r="O17" s="104">
        <v>6.7000000000000002E-3</v>
      </c>
    </row>
    <row r="18" spans="2:15" s="99" customFormat="1">
      <c r="B18" s="102" t="s">
        <v>1045</v>
      </c>
      <c r="C18" s="102" t="s">
        <v>1046</v>
      </c>
      <c r="D18" s="102" t="s">
        <v>100</v>
      </c>
      <c r="E18" s="102" t="s">
        <v>123</v>
      </c>
      <c r="F18" s="102" t="s">
        <v>1047</v>
      </c>
      <c r="G18" s="102" t="s">
        <v>626</v>
      </c>
      <c r="H18" s="102" t="s">
        <v>102</v>
      </c>
      <c r="I18" s="103">
        <v>3890</v>
      </c>
      <c r="J18" s="103">
        <v>79720</v>
      </c>
      <c r="K18" s="103">
        <v>6.9570400000000001</v>
      </c>
      <c r="L18" s="103">
        <v>3108.06504</v>
      </c>
      <c r="M18" s="104">
        <v>1E-4</v>
      </c>
      <c r="N18" s="104">
        <v>1.2699999999999999E-2</v>
      </c>
      <c r="O18" s="104">
        <v>5.1000000000000004E-3</v>
      </c>
    </row>
    <row r="19" spans="2:15" s="99" customFormat="1">
      <c r="B19" s="102" t="s">
        <v>1048</v>
      </c>
      <c r="C19" s="102" t="s">
        <v>1049</v>
      </c>
      <c r="D19" s="102" t="s">
        <v>100</v>
      </c>
      <c r="E19" s="102" t="s">
        <v>123</v>
      </c>
      <c r="F19" s="102" t="s">
        <v>541</v>
      </c>
      <c r="G19" s="102" t="s">
        <v>537</v>
      </c>
      <c r="H19" s="102" t="s">
        <v>102</v>
      </c>
      <c r="I19" s="103">
        <v>248.05</v>
      </c>
      <c r="J19" s="103">
        <v>2062</v>
      </c>
      <c r="K19" s="103">
        <v>0</v>
      </c>
      <c r="L19" s="103">
        <v>5.1147910000000003</v>
      </c>
      <c r="M19" s="104">
        <v>1E-4</v>
      </c>
      <c r="N19" s="104">
        <v>0</v>
      </c>
      <c r="O19" s="104">
        <v>0</v>
      </c>
    </row>
    <row r="20" spans="2:15" s="99" customFormat="1">
      <c r="B20" s="102" t="s">
        <v>1050</v>
      </c>
      <c r="C20" s="102" t="s">
        <v>1051</v>
      </c>
      <c r="D20" s="102" t="s">
        <v>100</v>
      </c>
      <c r="E20" s="102" t="s">
        <v>123</v>
      </c>
      <c r="F20" s="102" t="s">
        <v>541</v>
      </c>
      <c r="G20" s="102" t="s">
        <v>537</v>
      </c>
      <c r="H20" s="102" t="s">
        <v>102</v>
      </c>
      <c r="I20" s="103">
        <v>50850.5</v>
      </c>
      <c r="J20" s="103">
        <v>1422</v>
      </c>
      <c r="K20" s="103">
        <v>0</v>
      </c>
      <c r="L20" s="103">
        <v>723.09411</v>
      </c>
      <c r="M20" s="104">
        <v>1E-4</v>
      </c>
      <c r="N20" s="104">
        <v>3.0000000000000001E-3</v>
      </c>
      <c r="O20" s="104">
        <v>1.1999999999999999E-3</v>
      </c>
    </row>
    <row r="21" spans="2:15" s="99" customFormat="1">
      <c r="B21" s="102" t="s">
        <v>1052</v>
      </c>
      <c r="C21" s="102" t="s">
        <v>1053</v>
      </c>
      <c r="D21" s="102" t="s">
        <v>100</v>
      </c>
      <c r="E21" s="102" t="s">
        <v>123</v>
      </c>
      <c r="F21" s="102" t="s">
        <v>1054</v>
      </c>
      <c r="G21" s="102" t="s">
        <v>311</v>
      </c>
      <c r="H21" s="102" t="s">
        <v>102</v>
      </c>
      <c r="I21" s="103">
        <v>271500</v>
      </c>
      <c r="J21" s="103">
        <v>1816</v>
      </c>
      <c r="K21" s="103">
        <v>0</v>
      </c>
      <c r="L21" s="103">
        <v>4930.4399999999996</v>
      </c>
      <c r="M21" s="104">
        <v>2.0000000000000001E-4</v>
      </c>
      <c r="N21" s="104">
        <v>2.0199999999999999E-2</v>
      </c>
      <c r="O21" s="104">
        <v>8.0000000000000002E-3</v>
      </c>
    </row>
    <row r="22" spans="2:15" s="99" customFormat="1">
      <c r="B22" s="102" t="s">
        <v>1055</v>
      </c>
      <c r="C22" s="102" t="s">
        <v>1056</v>
      </c>
      <c r="D22" s="102" t="s">
        <v>100</v>
      </c>
      <c r="E22" s="102" t="s">
        <v>123</v>
      </c>
      <c r="F22" s="102" t="s">
        <v>315</v>
      </c>
      <c r="G22" s="102" t="s">
        <v>311</v>
      </c>
      <c r="H22" s="102" t="s">
        <v>102</v>
      </c>
      <c r="I22" s="103">
        <v>381309.52</v>
      </c>
      <c r="J22" s="103">
        <v>3105</v>
      </c>
      <c r="K22" s="103">
        <v>0</v>
      </c>
      <c r="L22" s="103">
        <v>11839.660596</v>
      </c>
      <c r="M22" s="104">
        <v>2.0000000000000001E-4</v>
      </c>
      <c r="N22" s="104">
        <v>4.8399999999999999E-2</v>
      </c>
      <c r="O22" s="104">
        <v>1.9300000000000001E-2</v>
      </c>
    </row>
    <row r="23" spans="2:15" s="99" customFormat="1">
      <c r="B23" s="102" t="s">
        <v>1057</v>
      </c>
      <c r="C23" s="102" t="s">
        <v>1058</v>
      </c>
      <c r="D23" s="102" t="s">
        <v>100</v>
      </c>
      <c r="E23" s="102" t="s">
        <v>123</v>
      </c>
      <c r="F23" s="102" t="s">
        <v>1059</v>
      </c>
      <c r="G23" s="102" t="s">
        <v>311</v>
      </c>
      <c r="H23" s="102" t="s">
        <v>102</v>
      </c>
      <c r="I23" s="103">
        <v>63600.79</v>
      </c>
      <c r="J23" s="103">
        <v>11550</v>
      </c>
      <c r="K23" s="103">
        <v>0</v>
      </c>
      <c r="L23" s="103">
        <v>7345.8912449999998</v>
      </c>
      <c r="M23" s="104">
        <v>2.0000000000000001E-4</v>
      </c>
      <c r="N23" s="104">
        <v>0.03</v>
      </c>
      <c r="O23" s="104">
        <v>1.2E-2</v>
      </c>
    </row>
    <row r="24" spans="2:15" s="99" customFormat="1">
      <c r="B24" s="102" t="s">
        <v>1060</v>
      </c>
      <c r="C24" s="102" t="s">
        <v>1061</v>
      </c>
      <c r="D24" s="102" t="s">
        <v>100</v>
      </c>
      <c r="E24" s="102" t="s">
        <v>123</v>
      </c>
      <c r="F24" s="102" t="s">
        <v>1062</v>
      </c>
      <c r="G24" s="102" t="s">
        <v>311</v>
      </c>
      <c r="H24" s="102" t="s">
        <v>102</v>
      </c>
      <c r="I24" s="103">
        <v>444000.37</v>
      </c>
      <c r="J24" s="103">
        <v>2916</v>
      </c>
      <c r="K24" s="103">
        <v>0</v>
      </c>
      <c r="L24" s="103">
        <v>12947.050789200001</v>
      </c>
      <c r="M24" s="104">
        <v>2.9999999999999997E-4</v>
      </c>
      <c r="N24" s="104">
        <v>5.2900000000000003E-2</v>
      </c>
      <c r="O24" s="104">
        <v>2.1100000000000001E-2</v>
      </c>
    </row>
    <row r="25" spans="2:15" s="99" customFormat="1">
      <c r="B25" s="102" t="s">
        <v>1063</v>
      </c>
      <c r="C25" s="102" t="s">
        <v>1064</v>
      </c>
      <c r="D25" s="102" t="s">
        <v>100</v>
      </c>
      <c r="E25" s="102" t="s">
        <v>123</v>
      </c>
      <c r="F25" s="102" t="s">
        <v>1065</v>
      </c>
      <c r="G25" s="102" t="s">
        <v>525</v>
      </c>
      <c r="H25" s="102" t="s">
        <v>102</v>
      </c>
      <c r="I25" s="103">
        <v>960</v>
      </c>
      <c r="J25" s="103">
        <v>194040</v>
      </c>
      <c r="K25" s="103">
        <v>0</v>
      </c>
      <c r="L25" s="103">
        <v>1862.7840000000001</v>
      </c>
      <c r="M25" s="104">
        <v>2.0000000000000001E-4</v>
      </c>
      <c r="N25" s="104">
        <v>7.6E-3</v>
      </c>
      <c r="O25" s="104">
        <v>3.0000000000000001E-3</v>
      </c>
    </row>
    <row r="26" spans="2:15" s="99" customFormat="1">
      <c r="B26" s="102" t="s">
        <v>1066</v>
      </c>
      <c r="C26" s="102" t="s">
        <v>1067</v>
      </c>
      <c r="D26" s="102" t="s">
        <v>100</v>
      </c>
      <c r="E26" s="102" t="s">
        <v>123</v>
      </c>
      <c r="F26" s="102" t="s">
        <v>933</v>
      </c>
      <c r="G26" s="102" t="s">
        <v>525</v>
      </c>
      <c r="H26" s="102" t="s">
        <v>102</v>
      </c>
      <c r="I26" s="103">
        <v>4005.67</v>
      </c>
      <c r="J26" s="103">
        <v>153500</v>
      </c>
      <c r="K26" s="103">
        <v>0</v>
      </c>
      <c r="L26" s="103">
        <v>6148.70345</v>
      </c>
      <c r="M26" s="104">
        <v>5.0000000000000001E-4</v>
      </c>
      <c r="N26" s="104">
        <v>2.5100000000000001E-2</v>
      </c>
      <c r="O26" s="104">
        <v>0.01</v>
      </c>
    </row>
    <row r="27" spans="2:15" s="99" customFormat="1">
      <c r="B27" s="102" t="s">
        <v>1068</v>
      </c>
      <c r="C27" s="102" t="s">
        <v>1069</v>
      </c>
      <c r="D27" s="102" t="s">
        <v>100</v>
      </c>
      <c r="E27" s="102" t="s">
        <v>123</v>
      </c>
      <c r="F27" s="102" t="s">
        <v>1070</v>
      </c>
      <c r="G27" s="102" t="s">
        <v>525</v>
      </c>
      <c r="H27" s="102" t="s">
        <v>102</v>
      </c>
      <c r="I27" s="103">
        <v>15930.08</v>
      </c>
      <c r="J27" s="103">
        <v>13990</v>
      </c>
      <c r="K27" s="103">
        <v>570.83848</v>
      </c>
      <c r="L27" s="103">
        <v>2799.4566719999998</v>
      </c>
      <c r="M27" s="104">
        <v>2.9999999999999997E-4</v>
      </c>
      <c r="N27" s="104">
        <v>1.14E-2</v>
      </c>
      <c r="O27" s="104">
        <v>4.5999999999999999E-3</v>
      </c>
    </row>
    <row r="28" spans="2:15" s="99" customFormat="1">
      <c r="B28" s="102" t="s">
        <v>1071</v>
      </c>
      <c r="C28" s="102" t="s">
        <v>1072</v>
      </c>
      <c r="D28" s="102" t="s">
        <v>100</v>
      </c>
      <c r="E28" s="102" t="s">
        <v>123</v>
      </c>
      <c r="F28" s="102" t="s">
        <v>641</v>
      </c>
      <c r="G28" s="102" t="s">
        <v>642</v>
      </c>
      <c r="H28" s="102" t="s">
        <v>102</v>
      </c>
      <c r="I28" s="103">
        <v>23290</v>
      </c>
      <c r="J28" s="103">
        <v>16270</v>
      </c>
      <c r="K28" s="103">
        <v>0</v>
      </c>
      <c r="L28" s="103">
        <v>3789.2829999999999</v>
      </c>
      <c r="M28" s="104">
        <v>2.0000000000000001E-4</v>
      </c>
      <c r="N28" s="104">
        <v>1.55E-2</v>
      </c>
      <c r="O28" s="104">
        <v>6.1999999999999998E-3</v>
      </c>
    </row>
    <row r="29" spans="2:15" s="99" customFormat="1">
      <c r="B29" s="102" t="s">
        <v>1073</v>
      </c>
      <c r="C29" s="102" t="s">
        <v>1074</v>
      </c>
      <c r="D29" s="102" t="s">
        <v>100</v>
      </c>
      <c r="E29" s="102" t="s">
        <v>123</v>
      </c>
      <c r="F29" s="102" t="s">
        <v>1075</v>
      </c>
      <c r="G29" s="102" t="s">
        <v>642</v>
      </c>
      <c r="H29" s="102" t="s">
        <v>102</v>
      </c>
      <c r="I29" s="103">
        <v>12460.42</v>
      </c>
      <c r="J29" s="103">
        <v>30360</v>
      </c>
      <c r="K29" s="103">
        <v>0</v>
      </c>
      <c r="L29" s="103">
        <v>3782.9835119999998</v>
      </c>
      <c r="M29" s="104">
        <v>4.0000000000000002E-4</v>
      </c>
      <c r="N29" s="104">
        <v>1.55E-2</v>
      </c>
      <c r="O29" s="104">
        <v>6.1999999999999998E-3</v>
      </c>
    </row>
    <row r="30" spans="2:15" s="99" customFormat="1">
      <c r="B30" s="102" t="s">
        <v>1076</v>
      </c>
      <c r="C30" s="102" t="s">
        <v>1077</v>
      </c>
      <c r="D30" s="102" t="s">
        <v>100</v>
      </c>
      <c r="E30" s="102" t="s">
        <v>123</v>
      </c>
      <c r="F30" s="102" t="s">
        <v>621</v>
      </c>
      <c r="G30" s="102" t="s">
        <v>622</v>
      </c>
      <c r="H30" s="102" t="s">
        <v>102</v>
      </c>
      <c r="I30" s="103">
        <v>72700.69</v>
      </c>
      <c r="J30" s="103">
        <v>8574</v>
      </c>
      <c r="K30" s="103">
        <v>0</v>
      </c>
      <c r="L30" s="103">
        <v>6233.3571605999996</v>
      </c>
      <c r="M30" s="104">
        <v>5.9999999999999995E-4</v>
      </c>
      <c r="N30" s="104">
        <v>2.5499999999999998E-2</v>
      </c>
      <c r="O30" s="104">
        <v>1.0200000000000001E-2</v>
      </c>
    </row>
    <row r="31" spans="2:15" s="99" customFormat="1">
      <c r="B31" s="102" t="s">
        <v>1078</v>
      </c>
      <c r="C31" s="102" t="s">
        <v>1079</v>
      </c>
      <c r="D31" s="102" t="s">
        <v>100</v>
      </c>
      <c r="E31" s="102" t="s">
        <v>123</v>
      </c>
      <c r="F31" s="102" t="s">
        <v>1080</v>
      </c>
      <c r="G31" s="102" t="s">
        <v>364</v>
      </c>
      <c r="H31" s="102" t="s">
        <v>102</v>
      </c>
      <c r="I31" s="103">
        <v>70700</v>
      </c>
      <c r="J31" s="103">
        <v>4376</v>
      </c>
      <c r="K31" s="103">
        <v>0</v>
      </c>
      <c r="L31" s="103">
        <v>3093.8319999999999</v>
      </c>
      <c r="M31" s="104">
        <v>4.0000000000000002E-4</v>
      </c>
      <c r="N31" s="104">
        <v>1.2699999999999999E-2</v>
      </c>
      <c r="O31" s="104">
        <v>5.0000000000000001E-3</v>
      </c>
    </row>
    <row r="32" spans="2:15" s="99" customFormat="1">
      <c r="B32" s="102" t="s">
        <v>1081</v>
      </c>
      <c r="C32" s="102">
        <v>10972780</v>
      </c>
      <c r="D32" s="102" t="s">
        <v>100</v>
      </c>
      <c r="E32" s="102" t="s">
        <v>123</v>
      </c>
      <c r="F32" s="102" t="s">
        <v>378</v>
      </c>
      <c r="G32" s="102" t="s">
        <v>364</v>
      </c>
      <c r="H32" s="102" t="s">
        <v>102</v>
      </c>
      <c r="I32" s="103">
        <v>13500</v>
      </c>
      <c r="J32" s="103">
        <f>L32/I32*100*1000</f>
        <v>2089.7377049180295</v>
      </c>
      <c r="K32" s="103">
        <v>0</v>
      </c>
      <c r="L32" s="103">
        <f>282114.590163934/1000</f>
        <v>282.114590163934</v>
      </c>
      <c r="M32" s="104">
        <v>4.0000000000000002E-4</v>
      </c>
      <c r="N32" s="104">
        <f>L32/$L$11</f>
        <v>1.1536282214953566E-3</v>
      </c>
      <c r="O32" s="104">
        <f>L32/'סכום נכסי הקרן'!$C$42</f>
        <v>4.5918004438589042E-4</v>
      </c>
    </row>
    <row r="33" spans="2:15" s="99" customFormat="1">
      <c r="B33" s="102" t="s">
        <v>1081</v>
      </c>
      <c r="C33" s="102">
        <v>1097278</v>
      </c>
      <c r="D33" s="102" t="s">
        <v>100</v>
      </c>
      <c r="E33" s="102" t="s">
        <v>123</v>
      </c>
      <c r="F33" s="102" t="s">
        <v>378</v>
      </c>
      <c r="G33" s="102" t="s">
        <v>364</v>
      </c>
      <c r="H33" s="102" t="s">
        <v>102</v>
      </c>
      <c r="I33" s="103">
        <v>178824.04</v>
      </c>
      <c r="J33" s="103">
        <f>L33/I33*100*1000</f>
        <v>2098</v>
      </c>
      <c r="K33" s="103">
        <v>0</v>
      </c>
      <c r="L33" s="103">
        <f>3751728.3592/1000</f>
        <v>3751.7283591999999</v>
      </c>
      <c r="M33" s="104">
        <v>0</v>
      </c>
      <c r="N33" s="104">
        <f>L33/$L$11</f>
        <v>1.5341637283072005E-2</v>
      </c>
      <c r="O33" s="104">
        <f>L33/'סכום נכסי הקרן'!$C$42</f>
        <v>6.1064505508212283E-3</v>
      </c>
    </row>
    <row r="34" spans="2:15" s="99" customFormat="1">
      <c r="B34" s="102" t="s">
        <v>1082</v>
      </c>
      <c r="C34" s="102" t="s">
        <v>1083</v>
      </c>
      <c r="D34" s="102" t="s">
        <v>100</v>
      </c>
      <c r="E34" s="102" t="s">
        <v>123</v>
      </c>
      <c r="F34" s="102" t="s">
        <v>387</v>
      </c>
      <c r="G34" s="102" t="s">
        <v>364</v>
      </c>
      <c r="H34" s="102" t="s">
        <v>102</v>
      </c>
      <c r="I34" s="103">
        <v>17580.099999999999</v>
      </c>
      <c r="J34" s="103">
        <v>42990</v>
      </c>
      <c r="K34" s="103">
        <v>0</v>
      </c>
      <c r="L34" s="103">
        <v>7557.6849899999997</v>
      </c>
      <c r="M34" s="104">
        <v>8.0000000000000004E-4</v>
      </c>
      <c r="N34" s="104">
        <v>3.09E-2</v>
      </c>
      <c r="O34" s="104">
        <v>1.23E-2</v>
      </c>
    </row>
    <row r="35" spans="2:15" s="99" customFormat="1">
      <c r="B35" s="102" t="s">
        <v>1084</v>
      </c>
      <c r="C35" s="102" t="s">
        <v>1085</v>
      </c>
      <c r="D35" s="102" t="s">
        <v>100</v>
      </c>
      <c r="E35" s="102" t="s">
        <v>123</v>
      </c>
      <c r="F35" s="102" t="s">
        <v>401</v>
      </c>
      <c r="G35" s="102" t="s">
        <v>364</v>
      </c>
      <c r="H35" s="102" t="s">
        <v>102</v>
      </c>
      <c r="I35" s="103">
        <v>456000.75</v>
      </c>
      <c r="J35" s="103">
        <v>1016</v>
      </c>
      <c r="K35" s="103">
        <v>0</v>
      </c>
      <c r="L35" s="103">
        <v>4632.9676200000004</v>
      </c>
      <c r="M35" s="104">
        <v>5.9999999999999995E-4</v>
      </c>
      <c r="N35" s="104">
        <v>1.89E-2</v>
      </c>
      <c r="O35" s="104">
        <v>7.4999999999999997E-3</v>
      </c>
    </row>
    <row r="36" spans="2:15" s="99" customFormat="1">
      <c r="B36" s="102" t="s">
        <v>1086</v>
      </c>
      <c r="C36" s="102" t="s">
        <v>1087</v>
      </c>
      <c r="D36" s="102" t="s">
        <v>100</v>
      </c>
      <c r="E36" s="102" t="s">
        <v>123</v>
      </c>
      <c r="F36" s="102" t="s">
        <v>405</v>
      </c>
      <c r="G36" s="102" t="s">
        <v>364</v>
      </c>
      <c r="H36" s="102" t="s">
        <v>102</v>
      </c>
      <c r="I36" s="103">
        <v>13320.78</v>
      </c>
      <c r="J36" s="103">
        <v>23300</v>
      </c>
      <c r="K36" s="103">
        <v>0</v>
      </c>
      <c r="L36" s="103">
        <v>3103.7417399999999</v>
      </c>
      <c r="M36" s="104">
        <v>2.9999999999999997E-4</v>
      </c>
      <c r="N36" s="104">
        <v>1.2699999999999999E-2</v>
      </c>
      <c r="O36" s="104">
        <v>5.1000000000000004E-3</v>
      </c>
    </row>
    <row r="37" spans="2:15" s="99" customFormat="1">
      <c r="B37" s="102" t="s">
        <v>1088</v>
      </c>
      <c r="C37" s="102" t="s">
        <v>1089</v>
      </c>
      <c r="D37" s="102" t="s">
        <v>100</v>
      </c>
      <c r="E37" s="102" t="s">
        <v>123</v>
      </c>
      <c r="F37" s="102" t="s">
        <v>1090</v>
      </c>
      <c r="G37" s="102" t="s">
        <v>364</v>
      </c>
      <c r="H37" s="102" t="s">
        <v>102</v>
      </c>
      <c r="I37" s="103">
        <v>23900</v>
      </c>
      <c r="J37" s="103">
        <v>24440</v>
      </c>
      <c r="K37" s="103">
        <v>0</v>
      </c>
      <c r="L37" s="103">
        <v>5841.16</v>
      </c>
      <c r="M37" s="104">
        <v>2.0000000000000001E-4</v>
      </c>
      <c r="N37" s="104">
        <v>2.3900000000000001E-2</v>
      </c>
      <c r="O37" s="104">
        <v>9.4999999999999998E-3</v>
      </c>
    </row>
    <row r="38" spans="2:15" s="99" customFormat="1">
      <c r="B38" s="102" t="s">
        <v>1091</v>
      </c>
      <c r="C38" s="102" t="s">
        <v>1092</v>
      </c>
      <c r="D38" s="102" t="s">
        <v>100</v>
      </c>
      <c r="E38" s="102" t="s">
        <v>123</v>
      </c>
      <c r="F38" s="102" t="s">
        <v>951</v>
      </c>
      <c r="G38" s="102" t="s">
        <v>1093</v>
      </c>
      <c r="H38" s="102" t="s">
        <v>102</v>
      </c>
      <c r="I38" s="103">
        <v>52500</v>
      </c>
      <c r="J38" s="103">
        <v>2670</v>
      </c>
      <c r="K38" s="103">
        <v>0</v>
      </c>
      <c r="L38" s="103">
        <v>1401.75</v>
      </c>
      <c r="M38" s="104">
        <v>0</v>
      </c>
      <c r="N38" s="104">
        <v>5.7000000000000002E-3</v>
      </c>
      <c r="O38" s="104">
        <v>2.3E-3</v>
      </c>
    </row>
    <row r="39" spans="2:15" s="99" customFormat="1">
      <c r="B39" s="102" t="s">
        <v>1094</v>
      </c>
      <c r="C39" s="102" t="s">
        <v>1095</v>
      </c>
      <c r="D39" s="102" t="s">
        <v>100</v>
      </c>
      <c r="E39" s="102" t="s">
        <v>123</v>
      </c>
      <c r="F39" s="102" t="s">
        <v>1096</v>
      </c>
      <c r="G39" s="102" t="s">
        <v>1097</v>
      </c>
      <c r="H39" s="102" t="s">
        <v>102</v>
      </c>
      <c r="I39" s="103">
        <v>14221.36</v>
      </c>
      <c r="J39" s="103">
        <v>4915</v>
      </c>
      <c r="K39" s="103">
        <v>0</v>
      </c>
      <c r="L39" s="103">
        <v>698.97984399999996</v>
      </c>
      <c r="M39" s="104">
        <v>1E-4</v>
      </c>
      <c r="N39" s="104">
        <v>2.8999999999999998E-3</v>
      </c>
      <c r="O39" s="104">
        <v>1.1000000000000001E-3</v>
      </c>
    </row>
    <row r="40" spans="2:15" s="99" customFormat="1">
      <c r="B40" s="102" t="s">
        <v>1098</v>
      </c>
      <c r="C40" s="102" t="s">
        <v>1099</v>
      </c>
      <c r="D40" s="102" t="s">
        <v>100</v>
      </c>
      <c r="E40" s="102" t="s">
        <v>123</v>
      </c>
      <c r="F40" s="102" t="s">
        <v>1100</v>
      </c>
      <c r="G40" s="102" t="s">
        <v>655</v>
      </c>
      <c r="H40" s="102" t="s">
        <v>102</v>
      </c>
      <c r="I40" s="103">
        <v>243653</v>
      </c>
      <c r="J40" s="103">
        <v>2290</v>
      </c>
      <c r="K40" s="103">
        <v>0</v>
      </c>
      <c r="L40" s="103">
        <v>5579.6536999999998</v>
      </c>
      <c r="M40" s="104">
        <v>8.9999999999999998E-4</v>
      </c>
      <c r="N40" s="104">
        <v>2.2800000000000001E-2</v>
      </c>
      <c r="O40" s="104">
        <v>9.1000000000000004E-3</v>
      </c>
    </row>
    <row r="41" spans="2:15" s="99" customFormat="1">
      <c r="B41" s="102" t="s">
        <v>1101</v>
      </c>
      <c r="C41" s="102" t="s">
        <v>1102</v>
      </c>
      <c r="D41" s="102" t="s">
        <v>100</v>
      </c>
      <c r="E41" s="102" t="s">
        <v>123</v>
      </c>
      <c r="F41" s="102" t="s">
        <v>1103</v>
      </c>
      <c r="G41" s="102" t="s">
        <v>129</v>
      </c>
      <c r="H41" s="102" t="s">
        <v>102</v>
      </c>
      <c r="I41" s="103">
        <v>8680</v>
      </c>
      <c r="J41" s="103">
        <v>67050</v>
      </c>
      <c r="K41" s="103">
        <v>0</v>
      </c>
      <c r="L41" s="103">
        <v>5819.94</v>
      </c>
      <c r="M41" s="104">
        <v>1E-4</v>
      </c>
      <c r="N41" s="104">
        <v>2.3800000000000002E-2</v>
      </c>
      <c r="O41" s="104">
        <v>9.4999999999999998E-3</v>
      </c>
    </row>
    <row r="42" spans="2:15" s="99" customFormat="1">
      <c r="B42" s="102" t="s">
        <v>1104</v>
      </c>
      <c r="C42" s="102" t="s">
        <v>1105</v>
      </c>
      <c r="D42" s="102" t="s">
        <v>100</v>
      </c>
      <c r="E42" s="102" t="s">
        <v>123</v>
      </c>
      <c r="F42" s="102" t="s">
        <v>436</v>
      </c>
      <c r="G42" s="102" t="s">
        <v>132</v>
      </c>
      <c r="H42" s="102" t="s">
        <v>102</v>
      </c>
      <c r="I42" s="103">
        <v>693000</v>
      </c>
      <c r="J42" s="103">
        <v>542</v>
      </c>
      <c r="K42" s="103">
        <v>0</v>
      </c>
      <c r="L42" s="103">
        <v>3756.06</v>
      </c>
      <c r="M42" s="104">
        <v>2.9999999999999997E-4</v>
      </c>
      <c r="N42" s="104">
        <v>1.54E-2</v>
      </c>
      <c r="O42" s="104">
        <v>6.1000000000000004E-3</v>
      </c>
    </row>
    <row r="43" spans="2:15" s="99" customFormat="1">
      <c r="B43" s="98" t="s">
        <v>1106</v>
      </c>
      <c r="C43" s="105"/>
      <c r="D43" s="105"/>
      <c r="I43" s="100">
        <v>5502515.6399999997</v>
      </c>
      <c r="K43" s="100">
        <v>83.75</v>
      </c>
      <c r="L43" s="100">
        <v>82894.715586759994</v>
      </c>
      <c r="N43" s="101">
        <v>0.33900000000000002</v>
      </c>
      <c r="O43" s="101">
        <v>0.13500000000000001</v>
      </c>
    </row>
    <row r="44" spans="2:15" s="99" customFormat="1">
      <c r="B44" s="102" t="s">
        <v>1107</v>
      </c>
      <c r="C44" s="102" t="s">
        <v>1108</v>
      </c>
      <c r="D44" s="102" t="s">
        <v>100</v>
      </c>
      <c r="E44" s="102" t="s">
        <v>123</v>
      </c>
      <c r="F44" s="102" t="s">
        <v>715</v>
      </c>
      <c r="G44" s="102" t="s">
        <v>493</v>
      </c>
      <c r="H44" s="102" t="s">
        <v>102</v>
      </c>
      <c r="I44" s="103">
        <v>3690</v>
      </c>
      <c r="J44" s="103">
        <v>41840</v>
      </c>
      <c r="K44" s="103">
        <v>0</v>
      </c>
      <c r="L44" s="103">
        <v>1543.896</v>
      </c>
      <c r="M44" s="104">
        <v>2.9999999999999997E-4</v>
      </c>
      <c r="N44" s="104">
        <v>6.3E-3</v>
      </c>
      <c r="O44" s="104">
        <v>2.5000000000000001E-3</v>
      </c>
    </row>
    <row r="45" spans="2:15" s="99" customFormat="1">
      <c r="B45" s="102" t="s">
        <v>1109</v>
      </c>
      <c r="C45" s="102" t="s">
        <v>1110</v>
      </c>
      <c r="D45" s="102" t="s">
        <v>100</v>
      </c>
      <c r="E45" s="102" t="s">
        <v>123</v>
      </c>
      <c r="F45" s="102" t="s">
        <v>733</v>
      </c>
      <c r="G45" s="102" t="s">
        <v>571</v>
      </c>
      <c r="H45" s="102" t="s">
        <v>102</v>
      </c>
      <c r="I45" s="103">
        <v>1066500</v>
      </c>
      <c r="J45" s="103">
        <v>662.9</v>
      </c>
      <c r="K45" s="103">
        <v>0</v>
      </c>
      <c r="L45" s="103">
        <v>7069.8284999999996</v>
      </c>
      <c r="M45" s="104">
        <v>1.1000000000000001E-3</v>
      </c>
      <c r="N45" s="104">
        <v>2.8899999999999999E-2</v>
      </c>
      <c r="O45" s="104">
        <v>1.15E-2</v>
      </c>
    </row>
    <row r="46" spans="2:15" s="99" customFormat="1">
      <c r="B46" s="102" t="s">
        <v>1111</v>
      </c>
      <c r="C46" s="102" t="s">
        <v>1112</v>
      </c>
      <c r="D46" s="102" t="s">
        <v>100</v>
      </c>
      <c r="E46" s="102" t="s">
        <v>123</v>
      </c>
      <c r="F46" s="102" t="s">
        <v>1113</v>
      </c>
      <c r="G46" s="102" t="s">
        <v>418</v>
      </c>
      <c r="H46" s="102" t="s">
        <v>102</v>
      </c>
      <c r="I46" s="103">
        <v>12465</v>
      </c>
      <c r="J46" s="103">
        <v>9100</v>
      </c>
      <c r="K46" s="103">
        <v>0</v>
      </c>
      <c r="L46" s="103">
        <v>1134.3150000000001</v>
      </c>
      <c r="M46" s="104">
        <v>8.0000000000000004E-4</v>
      </c>
      <c r="N46" s="104">
        <v>4.5999999999999999E-3</v>
      </c>
      <c r="O46" s="104">
        <v>1.8E-3</v>
      </c>
    </row>
    <row r="47" spans="2:15" s="99" customFormat="1">
      <c r="B47" s="102" t="s">
        <v>1114</v>
      </c>
      <c r="C47" s="102" t="s">
        <v>1115</v>
      </c>
      <c r="D47" s="102" t="s">
        <v>100</v>
      </c>
      <c r="E47" s="102" t="s">
        <v>123</v>
      </c>
      <c r="F47" s="102" t="s">
        <v>1116</v>
      </c>
      <c r="G47" s="102" t="s">
        <v>418</v>
      </c>
      <c r="H47" s="102" t="s">
        <v>102</v>
      </c>
      <c r="I47" s="103">
        <v>40125.54</v>
      </c>
      <c r="J47" s="103">
        <v>6211</v>
      </c>
      <c r="K47" s="103">
        <v>0</v>
      </c>
      <c r="L47" s="103">
        <v>2492.1972894</v>
      </c>
      <c r="M47" s="104">
        <v>5.0000000000000001E-4</v>
      </c>
      <c r="N47" s="104">
        <v>1.0200000000000001E-2</v>
      </c>
      <c r="O47" s="104">
        <v>4.1000000000000003E-3</v>
      </c>
    </row>
    <row r="48" spans="2:15" s="99" customFormat="1">
      <c r="B48" s="102" t="s">
        <v>1117</v>
      </c>
      <c r="C48" s="102" t="s">
        <v>1118</v>
      </c>
      <c r="D48" s="102" t="s">
        <v>100</v>
      </c>
      <c r="E48" s="102" t="s">
        <v>123</v>
      </c>
      <c r="F48" s="102" t="s">
        <v>1119</v>
      </c>
      <c r="G48" s="102" t="s">
        <v>418</v>
      </c>
      <c r="H48" s="102" t="s">
        <v>102</v>
      </c>
      <c r="I48" s="103">
        <v>316984.40000000002</v>
      </c>
      <c r="J48" s="103">
        <v>518.70000000000005</v>
      </c>
      <c r="K48" s="103">
        <v>0</v>
      </c>
      <c r="L48" s="103">
        <v>1644.1980828000001</v>
      </c>
      <c r="M48" s="104">
        <v>2.9999999999999997E-4</v>
      </c>
      <c r="N48" s="104">
        <v>6.7000000000000002E-3</v>
      </c>
      <c r="O48" s="104">
        <v>2.7000000000000001E-3</v>
      </c>
    </row>
    <row r="49" spans="2:15" s="99" customFormat="1">
      <c r="B49" s="102" t="s">
        <v>1120</v>
      </c>
      <c r="C49" s="102" t="s">
        <v>1121</v>
      </c>
      <c r="D49" s="102" t="s">
        <v>100</v>
      </c>
      <c r="E49" s="102" t="s">
        <v>123</v>
      </c>
      <c r="F49" s="102" t="s">
        <v>1122</v>
      </c>
      <c r="G49" s="102" t="s">
        <v>418</v>
      </c>
      <c r="H49" s="102" t="s">
        <v>102</v>
      </c>
      <c r="I49" s="103">
        <v>8680.93</v>
      </c>
      <c r="J49" s="103">
        <v>6412</v>
      </c>
      <c r="K49" s="103">
        <v>0</v>
      </c>
      <c r="L49" s="103">
        <v>556.62123159999999</v>
      </c>
      <c r="M49" s="104">
        <v>1E-4</v>
      </c>
      <c r="N49" s="104">
        <v>2.3E-3</v>
      </c>
      <c r="O49" s="104">
        <v>8.9999999999999998E-4</v>
      </c>
    </row>
    <row r="50" spans="2:15" s="99" customFormat="1">
      <c r="B50" s="102" t="s">
        <v>1123</v>
      </c>
      <c r="C50" s="102" t="s">
        <v>1124</v>
      </c>
      <c r="D50" s="102" t="s">
        <v>100</v>
      </c>
      <c r="E50" s="102" t="s">
        <v>123</v>
      </c>
      <c r="F50" s="102" t="s">
        <v>774</v>
      </c>
      <c r="G50" s="102" t="s">
        <v>537</v>
      </c>
      <c r="H50" s="102" t="s">
        <v>102</v>
      </c>
      <c r="I50" s="103">
        <v>110330</v>
      </c>
      <c r="J50" s="103">
        <v>638.4</v>
      </c>
      <c r="K50" s="103">
        <v>0</v>
      </c>
      <c r="L50" s="103">
        <v>704.34672</v>
      </c>
      <c r="M50" s="104">
        <v>4.0000000000000002E-4</v>
      </c>
      <c r="N50" s="104">
        <v>2.8999999999999998E-3</v>
      </c>
      <c r="O50" s="104">
        <v>1.1000000000000001E-3</v>
      </c>
    </row>
    <row r="51" spans="2:15" s="99" customFormat="1">
      <c r="B51" s="102" t="s">
        <v>1125</v>
      </c>
      <c r="C51" s="102" t="s">
        <v>1126</v>
      </c>
      <c r="D51" s="102" t="s">
        <v>100</v>
      </c>
      <c r="E51" s="102" t="s">
        <v>123</v>
      </c>
      <c r="F51" s="102" t="s">
        <v>1127</v>
      </c>
      <c r="G51" s="102" t="s">
        <v>537</v>
      </c>
      <c r="H51" s="102" t="s">
        <v>102</v>
      </c>
      <c r="I51" s="103">
        <v>80604</v>
      </c>
      <c r="J51" s="103">
        <v>1311</v>
      </c>
      <c r="K51" s="103">
        <v>0</v>
      </c>
      <c r="L51" s="103">
        <v>1056.7184400000001</v>
      </c>
      <c r="M51" s="104">
        <v>4.0000000000000002E-4</v>
      </c>
      <c r="N51" s="104">
        <v>4.3E-3</v>
      </c>
      <c r="O51" s="104">
        <v>1.6999999999999999E-3</v>
      </c>
    </row>
    <row r="52" spans="2:15" s="99" customFormat="1">
      <c r="B52" s="102" t="s">
        <v>1128</v>
      </c>
      <c r="C52" s="102" t="s">
        <v>1129</v>
      </c>
      <c r="D52" s="102" t="s">
        <v>100</v>
      </c>
      <c r="E52" s="102" t="s">
        <v>123</v>
      </c>
      <c r="F52" s="102" t="s">
        <v>1130</v>
      </c>
      <c r="G52" s="102" t="s">
        <v>537</v>
      </c>
      <c r="H52" s="102" t="s">
        <v>102</v>
      </c>
      <c r="I52" s="103">
        <v>4950</v>
      </c>
      <c r="J52" s="103">
        <v>18000</v>
      </c>
      <c r="K52" s="103">
        <v>0</v>
      </c>
      <c r="L52" s="103">
        <v>891</v>
      </c>
      <c r="M52" s="104">
        <v>4.0000000000000002E-4</v>
      </c>
      <c r="N52" s="104">
        <v>3.5999999999999999E-3</v>
      </c>
      <c r="O52" s="104">
        <v>1.5E-3</v>
      </c>
    </row>
    <row r="53" spans="2:15" s="99" customFormat="1">
      <c r="B53" s="102" t="s">
        <v>1131</v>
      </c>
      <c r="C53" s="102" t="s">
        <v>1132</v>
      </c>
      <c r="D53" s="102" t="s">
        <v>100</v>
      </c>
      <c r="E53" s="102" t="s">
        <v>123</v>
      </c>
      <c r="F53" s="102" t="s">
        <v>689</v>
      </c>
      <c r="G53" s="102" t="s">
        <v>537</v>
      </c>
      <c r="H53" s="102" t="s">
        <v>102</v>
      </c>
      <c r="I53" s="103">
        <v>5100</v>
      </c>
      <c r="J53" s="103">
        <v>26650</v>
      </c>
      <c r="K53" s="103">
        <v>0</v>
      </c>
      <c r="L53" s="103">
        <v>1359.15</v>
      </c>
      <c r="M53" s="104">
        <v>2.9999999999999997E-4</v>
      </c>
      <c r="N53" s="104">
        <v>5.5999999999999999E-3</v>
      </c>
      <c r="O53" s="104">
        <v>2.2000000000000001E-3</v>
      </c>
    </row>
    <row r="54" spans="2:15" s="99" customFormat="1">
      <c r="B54" s="102" t="s">
        <v>1133</v>
      </c>
      <c r="C54" s="102" t="s">
        <v>1134</v>
      </c>
      <c r="D54" s="102" t="s">
        <v>100</v>
      </c>
      <c r="E54" s="102" t="s">
        <v>123</v>
      </c>
      <c r="F54" s="102" t="s">
        <v>1135</v>
      </c>
      <c r="G54" s="102" t="s">
        <v>311</v>
      </c>
      <c r="H54" s="102" t="s">
        <v>102</v>
      </c>
      <c r="I54" s="103">
        <v>42380</v>
      </c>
      <c r="J54" s="103">
        <v>14640</v>
      </c>
      <c r="K54" s="103">
        <v>0</v>
      </c>
      <c r="L54" s="103">
        <v>6204.4319999999998</v>
      </c>
      <c r="M54" s="104">
        <v>1.1999999999999999E-3</v>
      </c>
      <c r="N54" s="104">
        <v>2.5399999999999999E-2</v>
      </c>
      <c r="O54" s="104">
        <v>1.01E-2</v>
      </c>
    </row>
    <row r="55" spans="2:15" s="99" customFormat="1">
      <c r="B55" s="102" t="s">
        <v>1136</v>
      </c>
      <c r="C55" s="102" t="s">
        <v>1137</v>
      </c>
      <c r="D55" s="102" t="s">
        <v>100</v>
      </c>
      <c r="E55" s="102" t="s">
        <v>123</v>
      </c>
      <c r="F55" s="102" t="s">
        <v>1138</v>
      </c>
      <c r="G55" s="102" t="s">
        <v>525</v>
      </c>
      <c r="H55" s="102" t="s">
        <v>102</v>
      </c>
      <c r="I55" s="103">
        <v>9535.32</v>
      </c>
      <c r="J55" s="103">
        <v>22480</v>
      </c>
      <c r="K55" s="103">
        <v>0</v>
      </c>
      <c r="L55" s="103">
        <v>2143.5399360000001</v>
      </c>
      <c r="M55" s="104">
        <v>2.9999999999999997E-4</v>
      </c>
      <c r="N55" s="104">
        <v>8.8000000000000005E-3</v>
      </c>
      <c r="O55" s="104">
        <v>3.5000000000000001E-3</v>
      </c>
    </row>
    <row r="56" spans="2:15" s="99" customFormat="1">
      <c r="B56" s="102" t="s">
        <v>1139</v>
      </c>
      <c r="C56" s="102" t="s">
        <v>1140</v>
      </c>
      <c r="D56" s="102" t="s">
        <v>100</v>
      </c>
      <c r="E56" s="102" t="s">
        <v>123</v>
      </c>
      <c r="F56" s="102" t="s">
        <v>1141</v>
      </c>
      <c r="G56" s="102" t="s">
        <v>525</v>
      </c>
      <c r="H56" s="102" t="s">
        <v>102</v>
      </c>
      <c r="I56" s="103">
        <v>5300</v>
      </c>
      <c r="J56" s="103">
        <v>38700</v>
      </c>
      <c r="K56" s="103">
        <v>0</v>
      </c>
      <c r="L56" s="103">
        <v>2051.1</v>
      </c>
      <c r="M56" s="104">
        <v>6.9999999999999999E-4</v>
      </c>
      <c r="N56" s="104">
        <v>8.3999999999999995E-3</v>
      </c>
      <c r="O56" s="104">
        <v>3.3E-3</v>
      </c>
    </row>
    <row r="57" spans="2:15" s="99" customFormat="1">
      <c r="B57" s="102" t="s">
        <v>1142</v>
      </c>
      <c r="C57" s="102" t="s">
        <v>1143</v>
      </c>
      <c r="D57" s="102" t="s">
        <v>100</v>
      </c>
      <c r="E57" s="102" t="s">
        <v>123</v>
      </c>
      <c r="F57" s="102" t="s">
        <v>914</v>
      </c>
      <c r="G57" s="102" t="s">
        <v>651</v>
      </c>
      <c r="H57" s="102" t="s">
        <v>102</v>
      </c>
      <c r="I57" s="103">
        <v>1741318.16</v>
      </c>
      <c r="J57" s="103">
        <v>105.1</v>
      </c>
      <c r="K57" s="103">
        <v>0</v>
      </c>
      <c r="L57" s="103">
        <v>1830.1253861600001</v>
      </c>
      <c r="M57" s="104">
        <v>6.9999999999999999E-4</v>
      </c>
      <c r="N57" s="104">
        <v>7.4999999999999997E-3</v>
      </c>
      <c r="O57" s="104">
        <v>3.0000000000000001E-3</v>
      </c>
    </row>
    <row r="58" spans="2:15" s="99" customFormat="1">
      <c r="B58" s="102" t="s">
        <v>1144</v>
      </c>
      <c r="C58" s="102" t="s">
        <v>1145</v>
      </c>
      <c r="D58" s="102" t="s">
        <v>100</v>
      </c>
      <c r="E58" s="102" t="s">
        <v>123</v>
      </c>
      <c r="F58" s="102" t="s">
        <v>1146</v>
      </c>
      <c r="G58" s="102" t="s">
        <v>642</v>
      </c>
      <c r="H58" s="102" t="s">
        <v>102</v>
      </c>
      <c r="I58" s="103">
        <v>15250</v>
      </c>
      <c r="J58" s="103">
        <v>8443</v>
      </c>
      <c r="K58" s="103">
        <v>0</v>
      </c>
      <c r="L58" s="103">
        <v>1287.5574999999999</v>
      </c>
      <c r="M58" s="104">
        <v>2.9999999999999997E-4</v>
      </c>
      <c r="N58" s="104">
        <v>5.3E-3</v>
      </c>
      <c r="O58" s="104">
        <v>2.0999999999999999E-3</v>
      </c>
    </row>
    <row r="59" spans="2:15" s="99" customFormat="1">
      <c r="B59" s="102" t="s">
        <v>1147</v>
      </c>
      <c r="C59" s="102" t="s">
        <v>1148</v>
      </c>
      <c r="D59" s="102" t="s">
        <v>100</v>
      </c>
      <c r="E59" s="102" t="s">
        <v>123</v>
      </c>
      <c r="F59" s="102" t="s">
        <v>1149</v>
      </c>
      <c r="G59" s="102" t="s">
        <v>622</v>
      </c>
      <c r="H59" s="102" t="s">
        <v>102</v>
      </c>
      <c r="I59" s="103">
        <v>13770</v>
      </c>
      <c r="J59" s="103">
        <v>2160</v>
      </c>
      <c r="K59" s="103">
        <v>0</v>
      </c>
      <c r="L59" s="103">
        <v>297.43200000000002</v>
      </c>
      <c r="M59" s="104">
        <v>1E-4</v>
      </c>
      <c r="N59" s="104">
        <v>1.1999999999999999E-3</v>
      </c>
      <c r="O59" s="104">
        <v>5.0000000000000001E-4</v>
      </c>
    </row>
    <row r="60" spans="2:15" s="99" customFormat="1">
      <c r="B60" s="102" t="s">
        <v>1150</v>
      </c>
      <c r="C60" s="102" t="s">
        <v>1151</v>
      </c>
      <c r="D60" s="102" t="s">
        <v>100</v>
      </c>
      <c r="E60" s="102" t="s">
        <v>123</v>
      </c>
      <c r="F60" s="102" t="s">
        <v>1152</v>
      </c>
      <c r="G60" s="102" t="s">
        <v>442</v>
      </c>
      <c r="H60" s="102" t="s">
        <v>102</v>
      </c>
      <c r="I60" s="103">
        <v>10910</v>
      </c>
      <c r="J60" s="103">
        <v>5160</v>
      </c>
      <c r="K60" s="103">
        <v>0</v>
      </c>
      <c r="L60" s="103">
        <v>562.95600000000002</v>
      </c>
      <c r="M60" s="104">
        <v>4.0000000000000002E-4</v>
      </c>
      <c r="N60" s="104">
        <v>2.3E-3</v>
      </c>
      <c r="O60" s="104">
        <v>8.9999999999999998E-4</v>
      </c>
    </row>
    <row r="61" spans="2:15" s="99" customFormat="1">
      <c r="B61" s="102" t="s">
        <v>1153</v>
      </c>
      <c r="C61" s="102" t="s">
        <v>1154</v>
      </c>
      <c r="D61" s="102" t="s">
        <v>100</v>
      </c>
      <c r="E61" s="102" t="s">
        <v>123</v>
      </c>
      <c r="F61" s="102" t="s">
        <v>1155</v>
      </c>
      <c r="G61" s="102" t="s">
        <v>442</v>
      </c>
      <c r="H61" s="102" t="s">
        <v>102</v>
      </c>
      <c r="I61" s="103">
        <v>33500</v>
      </c>
      <c r="J61" s="103">
        <v>3800</v>
      </c>
      <c r="K61" s="103">
        <v>83.75</v>
      </c>
      <c r="L61" s="103">
        <v>1356.75</v>
      </c>
      <c r="M61" s="104">
        <v>4.0000000000000002E-4</v>
      </c>
      <c r="N61" s="104">
        <v>5.4999999999999997E-3</v>
      </c>
      <c r="O61" s="104">
        <v>2.2000000000000001E-3</v>
      </c>
    </row>
    <row r="62" spans="2:15" s="99" customFormat="1">
      <c r="B62" s="102" t="s">
        <v>1156</v>
      </c>
      <c r="C62" s="102" t="s">
        <v>1157</v>
      </c>
      <c r="D62" s="102" t="s">
        <v>100</v>
      </c>
      <c r="E62" s="102" t="s">
        <v>123</v>
      </c>
      <c r="F62" s="102" t="s">
        <v>1158</v>
      </c>
      <c r="G62" s="102" t="s">
        <v>442</v>
      </c>
      <c r="H62" s="102" t="s">
        <v>102</v>
      </c>
      <c r="I62" s="103">
        <v>9610</v>
      </c>
      <c r="J62" s="103">
        <v>14000</v>
      </c>
      <c r="K62" s="103">
        <v>0</v>
      </c>
      <c r="L62" s="103">
        <v>1345.4</v>
      </c>
      <c r="M62" s="104">
        <v>5.0000000000000001E-4</v>
      </c>
      <c r="N62" s="104">
        <v>5.4999999999999997E-3</v>
      </c>
      <c r="O62" s="104">
        <v>2.2000000000000001E-3</v>
      </c>
    </row>
    <row r="63" spans="2:15" s="99" customFormat="1">
      <c r="B63" s="102" t="s">
        <v>1159</v>
      </c>
      <c r="C63" s="102" t="s">
        <v>1160</v>
      </c>
      <c r="D63" s="102" t="s">
        <v>100</v>
      </c>
      <c r="E63" s="102" t="s">
        <v>123</v>
      </c>
      <c r="F63" s="102" t="s">
        <v>677</v>
      </c>
      <c r="G63" s="102" t="s">
        <v>442</v>
      </c>
      <c r="H63" s="102" t="s">
        <v>102</v>
      </c>
      <c r="I63" s="103">
        <v>83880</v>
      </c>
      <c r="J63" s="103">
        <v>1703</v>
      </c>
      <c r="K63" s="103">
        <v>0</v>
      </c>
      <c r="L63" s="103">
        <v>1428.4764</v>
      </c>
      <c r="M63" s="104">
        <v>8.9999999999999998E-4</v>
      </c>
      <c r="N63" s="104">
        <v>5.7999999999999996E-3</v>
      </c>
      <c r="O63" s="104">
        <v>2.3E-3</v>
      </c>
    </row>
    <row r="64" spans="2:15" s="99" customFormat="1">
      <c r="B64" s="102" t="s">
        <v>1161</v>
      </c>
      <c r="C64" s="102" t="s">
        <v>1162</v>
      </c>
      <c r="D64" s="102" t="s">
        <v>100</v>
      </c>
      <c r="E64" s="102" t="s">
        <v>123</v>
      </c>
      <c r="F64" s="102" t="s">
        <v>1163</v>
      </c>
      <c r="G64" s="102" t="s">
        <v>1164</v>
      </c>
      <c r="H64" s="102" t="s">
        <v>102</v>
      </c>
      <c r="I64" s="103">
        <v>54500</v>
      </c>
      <c r="J64" s="103">
        <v>1535</v>
      </c>
      <c r="K64" s="103">
        <v>0</v>
      </c>
      <c r="L64" s="103">
        <v>836.57500000000005</v>
      </c>
      <c r="M64" s="104">
        <v>4.0000000000000002E-4</v>
      </c>
      <c r="N64" s="104">
        <v>3.3999999999999998E-3</v>
      </c>
      <c r="O64" s="104">
        <v>1.4E-3</v>
      </c>
    </row>
    <row r="65" spans="2:15" s="99" customFormat="1">
      <c r="B65" s="102" t="s">
        <v>1165</v>
      </c>
      <c r="C65" s="102" t="s">
        <v>1166</v>
      </c>
      <c r="D65" s="102" t="s">
        <v>100</v>
      </c>
      <c r="E65" s="102" t="s">
        <v>123</v>
      </c>
      <c r="F65" s="102" t="s">
        <v>792</v>
      </c>
      <c r="G65" s="102" t="s">
        <v>475</v>
      </c>
      <c r="H65" s="102" t="s">
        <v>102</v>
      </c>
      <c r="I65" s="103">
        <v>58500</v>
      </c>
      <c r="J65" s="103">
        <v>4900</v>
      </c>
      <c r="K65" s="103">
        <v>0</v>
      </c>
      <c r="L65" s="103">
        <v>2866.5</v>
      </c>
      <c r="M65" s="104">
        <v>1E-3</v>
      </c>
      <c r="N65" s="104">
        <v>1.17E-2</v>
      </c>
      <c r="O65" s="104">
        <v>4.7000000000000002E-3</v>
      </c>
    </row>
    <row r="66" spans="2:15" s="99" customFormat="1">
      <c r="B66" s="102" t="s">
        <v>1167</v>
      </c>
      <c r="C66" s="102" t="s">
        <v>1168</v>
      </c>
      <c r="D66" s="102" t="s">
        <v>100</v>
      </c>
      <c r="E66" s="102" t="s">
        <v>123</v>
      </c>
      <c r="F66" s="102" t="s">
        <v>474</v>
      </c>
      <c r="G66" s="102" t="s">
        <v>475</v>
      </c>
      <c r="H66" s="102" t="s">
        <v>102</v>
      </c>
      <c r="I66" s="103">
        <v>43850.55</v>
      </c>
      <c r="J66" s="103">
        <v>1988</v>
      </c>
      <c r="K66" s="103">
        <v>0</v>
      </c>
      <c r="L66" s="103">
        <v>871.74893399999996</v>
      </c>
      <c r="M66" s="104">
        <v>2.9999999999999997E-4</v>
      </c>
      <c r="N66" s="104">
        <v>3.5999999999999999E-3</v>
      </c>
      <c r="O66" s="104">
        <v>1.4E-3</v>
      </c>
    </row>
    <row r="67" spans="2:15" s="99" customFormat="1">
      <c r="B67" s="102" t="s">
        <v>1169</v>
      </c>
      <c r="C67" s="102" t="s">
        <v>1170</v>
      </c>
      <c r="D67" s="102" t="s">
        <v>100</v>
      </c>
      <c r="E67" s="102" t="s">
        <v>123</v>
      </c>
      <c r="F67" s="102" t="s">
        <v>1171</v>
      </c>
      <c r="G67" s="102" t="s">
        <v>475</v>
      </c>
      <c r="H67" s="102" t="s">
        <v>102</v>
      </c>
      <c r="I67" s="103">
        <v>81315.8</v>
      </c>
      <c r="J67" s="103">
        <v>5564</v>
      </c>
      <c r="K67" s="103">
        <v>0</v>
      </c>
      <c r="L67" s="103">
        <v>4524.4111119999998</v>
      </c>
      <c r="M67" s="104">
        <v>1.1000000000000001E-3</v>
      </c>
      <c r="N67" s="104">
        <v>1.8499999999999999E-2</v>
      </c>
      <c r="O67" s="104">
        <v>7.4000000000000003E-3</v>
      </c>
    </row>
    <row r="68" spans="2:15" s="99" customFormat="1">
      <c r="B68" s="102" t="s">
        <v>1172</v>
      </c>
      <c r="C68" s="102" t="s">
        <v>1173</v>
      </c>
      <c r="D68" s="102" t="s">
        <v>100</v>
      </c>
      <c r="E68" s="102" t="s">
        <v>123</v>
      </c>
      <c r="F68" s="102" t="s">
        <v>1174</v>
      </c>
      <c r="G68" s="102" t="s">
        <v>364</v>
      </c>
      <c r="H68" s="102" t="s">
        <v>102</v>
      </c>
      <c r="I68" s="103">
        <v>88400</v>
      </c>
      <c r="J68" s="103">
        <v>947.9</v>
      </c>
      <c r="K68" s="103">
        <v>0</v>
      </c>
      <c r="L68" s="103">
        <v>837.94359999999995</v>
      </c>
      <c r="M68" s="104">
        <v>5.9999999999999995E-4</v>
      </c>
      <c r="N68" s="104">
        <v>3.3999999999999998E-3</v>
      </c>
      <c r="O68" s="104">
        <v>1.4E-3</v>
      </c>
    </row>
    <row r="69" spans="2:15" s="99" customFormat="1">
      <c r="B69" s="102" t="s">
        <v>1175</v>
      </c>
      <c r="C69" s="102" t="s">
        <v>1176</v>
      </c>
      <c r="D69" s="102" t="s">
        <v>100</v>
      </c>
      <c r="E69" s="102" t="s">
        <v>123</v>
      </c>
      <c r="F69" s="102" t="s">
        <v>457</v>
      </c>
      <c r="G69" s="102" t="s">
        <v>364</v>
      </c>
      <c r="H69" s="102" t="s">
        <v>102</v>
      </c>
      <c r="I69" s="103">
        <v>49318</v>
      </c>
      <c r="J69" s="103">
        <v>10500</v>
      </c>
      <c r="K69" s="103">
        <v>0</v>
      </c>
      <c r="L69" s="103">
        <v>5178.3900000000003</v>
      </c>
      <c r="M69" s="104">
        <v>1.4E-3</v>
      </c>
      <c r="N69" s="104">
        <v>2.12E-2</v>
      </c>
      <c r="O69" s="104">
        <v>8.3999999999999995E-3</v>
      </c>
    </row>
    <row r="70" spans="2:15" s="99" customFormat="1">
      <c r="B70" s="102" t="s">
        <v>1177</v>
      </c>
      <c r="C70" s="102" t="s">
        <v>1178</v>
      </c>
      <c r="D70" s="102" t="s">
        <v>100</v>
      </c>
      <c r="E70" s="102" t="s">
        <v>123</v>
      </c>
      <c r="F70" s="102" t="s">
        <v>582</v>
      </c>
      <c r="G70" s="102" t="s">
        <v>364</v>
      </c>
      <c r="H70" s="102" t="s">
        <v>102</v>
      </c>
      <c r="I70" s="103">
        <v>536120</v>
      </c>
      <c r="J70" s="103">
        <v>183.2</v>
      </c>
      <c r="K70" s="103">
        <v>0</v>
      </c>
      <c r="L70" s="103">
        <v>982.17183999999997</v>
      </c>
      <c r="M70" s="104">
        <v>8.0000000000000004E-4</v>
      </c>
      <c r="N70" s="104">
        <v>4.0000000000000001E-3</v>
      </c>
      <c r="O70" s="104">
        <v>1.6000000000000001E-3</v>
      </c>
    </row>
    <row r="71" spans="2:15" s="99" customFormat="1">
      <c r="B71" s="102" t="s">
        <v>1179</v>
      </c>
      <c r="C71" s="102" t="s">
        <v>1180</v>
      </c>
      <c r="D71" s="102" t="s">
        <v>100</v>
      </c>
      <c r="E71" s="102" t="s">
        <v>123</v>
      </c>
      <c r="F71" s="102" t="s">
        <v>1181</v>
      </c>
      <c r="G71" s="102" t="s">
        <v>364</v>
      </c>
      <c r="H71" s="102" t="s">
        <v>102</v>
      </c>
      <c r="I71" s="103">
        <v>2990</v>
      </c>
      <c r="J71" s="103">
        <v>27400</v>
      </c>
      <c r="K71" s="103">
        <v>0</v>
      </c>
      <c r="L71" s="103">
        <v>819.26</v>
      </c>
      <c r="M71" s="104">
        <v>4.0000000000000002E-4</v>
      </c>
      <c r="N71" s="104">
        <v>3.3999999999999998E-3</v>
      </c>
      <c r="O71" s="104">
        <v>1.2999999999999999E-3</v>
      </c>
    </row>
    <row r="72" spans="2:15" s="99" customFormat="1">
      <c r="B72" s="102" t="s">
        <v>1182</v>
      </c>
      <c r="C72" s="102" t="s">
        <v>1183</v>
      </c>
      <c r="D72" s="102" t="s">
        <v>100</v>
      </c>
      <c r="E72" s="102" t="s">
        <v>123</v>
      </c>
      <c r="F72" s="102" t="s">
        <v>422</v>
      </c>
      <c r="G72" s="102" t="s">
        <v>364</v>
      </c>
      <c r="H72" s="102" t="s">
        <v>102</v>
      </c>
      <c r="I72" s="103">
        <v>2478.19</v>
      </c>
      <c r="J72" s="103">
        <v>24090</v>
      </c>
      <c r="K72" s="103">
        <v>0</v>
      </c>
      <c r="L72" s="103">
        <v>596.99597100000005</v>
      </c>
      <c r="M72" s="104">
        <v>2.0000000000000001E-4</v>
      </c>
      <c r="N72" s="104">
        <v>2.3999999999999998E-3</v>
      </c>
      <c r="O72" s="104">
        <v>1E-3</v>
      </c>
    </row>
    <row r="73" spans="2:15" s="99" customFormat="1">
      <c r="B73" s="102" t="s">
        <v>1184</v>
      </c>
      <c r="C73" s="102" t="s">
        <v>1185</v>
      </c>
      <c r="D73" s="102" t="s">
        <v>100</v>
      </c>
      <c r="E73" s="102" t="s">
        <v>123</v>
      </c>
      <c r="F73" s="102" t="s">
        <v>1186</v>
      </c>
      <c r="G73" s="102" t="s">
        <v>1187</v>
      </c>
      <c r="H73" s="102" t="s">
        <v>102</v>
      </c>
      <c r="I73" s="103">
        <v>9380</v>
      </c>
      <c r="J73" s="103">
        <v>7613</v>
      </c>
      <c r="K73" s="103">
        <v>0</v>
      </c>
      <c r="L73" s="103">
        <v>714.09939999999995</v>
      </c>
      <c r="M73" s="104">
        <v>1E-4</v>
      </c>
      <c r="N73" s="104">
        <v>2.8999999999999998E-3</v>
      </c>
      <c r="O73" s="104">
        <v>1.1999999999999999E-3</v>
      </c>
    </row>
    <row r="74" spans="2:15" s="99" customFormat="1">
      <c r="B74" s="102" t="s">
        <v>1188</v>
      </c>
      <c r="C74" s="102" t="s">
        <v>1189</v>
      </c>
      <c r="D74" s="102" t="s">
        <v>100</v>
      </c>
      <c r="E74" s="102" t="s">
        <v>123</v>
      </c>
      <c r="F74" s="102" t="s">
        <v>1190</v>
      </c>
      <c r="G74" s="102" t="s">
        <v>1187</v>
      </c>
      <c r="H74" s="102" t="s">
        <v>102</v>
      </c>
      <c r="I74" s="103">
        <v>20800</v>
      </c>
      <c r="J74" s="103">
        <v>2093</v>
      </c>
      <c r="K74" s="103">
        <v>0</v>
      </c>
      <c r="L74" s="103">
        <v>435.34399999999999</v>
      </c>
      <c r="M74" s="104">
        <v>4.0000000000000002E-4</v>
      </c>
      <c r="N74" s="104">
        <v>1.8E-3</v>
      </c>
      <c r="O74" s="104">
        <v>6.9999999999999999E-4</v>
      </c>
    </row>
    <row r="75" spans="2:15" s="99" customFormat="1">
      <c r="B75" s="102" t="s">
        <v>1191</v>
      </c>
      <c r="C75" s="102" t="s">
        <v>1192</v>
      </c>
      <c r="D75" s="102" t="s">
        <v>100</v>
      </c>
      <c r="E75" s="102" t="s">
        <v>123</v>
      </c>
      <c r="F75" s="102" t="s">
        <v>654</v>
      </c>
      <c r="G75" s="102" t="s">
        <v>655</v>
      </c>
      <c r="H75" s="102" t="s">
        <v>102</v>
      </c>
      <c r="I75" s="103">
        <v>8540</v>
      </c>
      <c r="J75" s="103">
        <v>14670</v>
      </c>
      <c r="K75" s="103">
        <v>0</v>
      </c>
      <c r="L75" s="103">
        <v>1252.818</v>
      </c>
      <c r="M75" s="104">
        <v>4.0000000000000002E-4</v>
      </c>
      <c r="N75" s="104">
        <v>5.1000000000000004E-3</v>
      </c>
      <c r="O75" s="104">
        <v>2E-3</v>
      </c>
    </row>
    <row r="76" spans="2:15" s="99" customFormat="1">
      <c r="B76" s="102" t="s">
        <v>1193</v>
      </c>
      <c r="C76" s="102" t="s">
        <v>1194</v>
      </c>
      <c r="D76" s="102" t="s">
        <v>100</v>
      </c>
      <c r="E76" s="102" t="s">
        <v>123</v>
      </c>
      <c r="F76" s="102" t="s">
        <v>1195</v>
      </c>
      <c r="G76" s="102" t="s">
        <v>655</v>
      </c>
      <c r="H76" s="102" t="s">
        <v>102</v>
      </c>
      <c r="I76" s="103">
        <v>2335</v>
      </c>
      <c r="J76" s="103">
        <v>39650</v>
      </c>
      <c r="K76" s="103">
        <v>0</v>
      </c>
      <c r="L76" s="103">
        <v>925.82749999999999</v>
      </c>
      <c r="M76" s="104">
        <v>2.0000000000000001E-4</v>
      </c>
      <c r="N76" s="104">
        <v>3.8E-3</v>
      </c>
      <c r="O76" s="104">
        <v>1.5E-3</v>
      </c>
    </row>
    <row r="77" spans="2:15" s="99" customFormat="1">
      <c r="B77" s="102" t="s">
        <v>1196</v>
      </c>
      <c r="C77" s="102" t="s">
        <v>1197</v>
      </c>
      <c r="D77" s="102" t="s">
        <v>100</v>
      </c>
      <c r="E77" s="102" t="s">
        <v>123</v>
      </c>
      <c r="F77" s="102" t="s">
        <v>1198</v>
      </c>
      <c r="G77" s="102" t="s">
        <v>655</v>
      </c>
      <c r="H77" s="102" t="s">
        <v>102</v>
      </c>
      <c r="I77" s="103">
        <v>18400</v>
      </c>
      <c r="J77" s="103">
        <v>6358</v>
      </c>
      <c r="K77" s="103">
        <v>0</v>
      </c>
      <c r="L77" s="103">
        <v>1169.8720000000001</v>
      </c>
      <c r="M77" s="104">
        <v>4.0000000000000002E-4</v>
      </c>
      <c r="N77" s="104">
        <v>4.7999999999999996E-3</v>
      </c>
      <c r="O77" s="104">
        <v>1.9E-3</v>
      </c>
    </row>
    <row r="78" spans="2:15" s="99" customFormat="1">
      <c r="B78" s="102" t="s">
        <v>1199</v>
      </c>
      <c r="C78" s="102" t="s">
        <v>1200</v>
      </c>
      <c r="D78" s="102" t="s">
        <v>100</v>
      </c>
      <c r="E78" s="102" t="s">
        <v>123</v>
      </c>
      <c r="F78" s="102" t="s">
        <v>1201</v>
      </c>
      <c r="G78" s="102" t="s">
        <v>671</v>
      </c>
      <c r="H78" s="102" t="s">
        <v>102</v>
      </c>
      <c r="I78" s="103">
        <v>67505</v>
      </c>
      <c r="J78" s="103">
        <v>5509</v>
      </c>
      <c r="K78" s="103">
        <v>0</v>
      </c>
      <c r="L78" s="103">
        <v>3718.8504499999999</v>
      </c>
      <c r="M78" s="104">
        <v>8.9999999999999998E-4</v>
      </c>
      <c r="N78" s="104">
        <v>1.52E-2</v>
      </c>
      <c r="O78" s="104">
        <v>6.1000000000000004E-3</v>
      </c>
    </row>
    <row r="79" spans="2:15" s="99" customFormat="1">
      <c r="B79" s="102" t="s">
        <v>1202</v>
      </c>
      <c r="C79" s="102" t="s">
        <v>1203</v>
      </c>
      <c r="D79" s="102" t="s">
        <v>100</v>
      </c>
      <c r="E79" s="102" t="s">
        <v>123</v>
      </c>
      <c r="F79" s="102" t="s">
        <v>1204</v>
      </c>
      <c r="G79" s="102" t="s">
        <v>671</v>
      </c>
      <c r="H79" s="102" t="s">
        <v>102</v>
      </c>
      <c r="I79" s="103">
        <v>18150</v>
      </c>
      <c r="J79" s="103">
        <v>8097</v>
      </c>
      <c r="K79" s="103">
        <v>0</v>
      </c>
      <c r="L79" s="103">
        <v>1469.6054999999999</v>
      </c>
      <c r="M79" s="104">
        <v>2.9999999999999997E-4</v>
      </c>
      <c r="N79" s="104">
        <v>6.0000000000000001E-3</v>
      </c>
      <c r="O79" s="104">
        <v>2.3999999999999998E-3</v>
      </c>
    </row>
    <row r="80" spans="2:15" s="99" customFormat="1">
      <c r="B80" s="102" t="s">
        <v>1205</v>
      </c>
      <c r="C80" s="102" t="s">
        <v>1206</v>
      </c>
      <c r="D80" s="102" t="s">
        <v>100</v>
      </c>
      <c r="E80" s="102" t="s">
        <v>123</v>
      </c>
      <c r="F80" s="102" t="s">
        <v>670</v>
      </c>
      <c r="G80" s="102" t="s">
        <v>671</v>
      </c>
      <c r="H80" s="102" t="s">
        <v>102</v>
      </c>
      <c r="I80" s="103">
        <v>17079.55</v>
      </c>
      <c r="J80" s="103">
        <v>31490</v>
      </c>
      <c r="K80" s="103">
        <v>0</v>
      </c>
      <c r="L80" s="103">
        <v>5378.3502950000002</v>
      </c>
      <c r="M80" s="104">
        <v>1.1000000000000001E-3</v>
      </c>
      <c r="N80" s="104">
        <v>2.1999999999999999E-2</v>
      </c>
      <c r="O80" s="104">
        <v>8.8000000000000005E-3</v>
      </c>
    </row>
    <row r="81" spans="2:15" s="99" customFormat="1">
      <c r="B81" s="102" t="s">
        <v>1207</v>
      </c>
      <c r="C81" s="102" t="s">
        <v>1208</v>
      </c>
      <c r="D81" s="102" t="s">
        <v>100</v>
      </c>
      <c r="E81" s="102" t="s">
        <v>123</v>
      </c>
      <c r="F81" s="102" t="s">
        <v>1209</v>
      </c>
      <c r="G81" s="102" t="s">
        <v>343</v>
      </c>
      <c r="H81" s="102" t="s">
        <v>102</v>
      </c>
      <c r="I81" s="103">
        <v>3450</v>
      </c>
      <c r="J81" s="103">
        <v>44050</v>
      </c>
      <c r="K81" s="103">
        <v>0</v>
      </c>
      <c r="L81" s="103">
        <v>1519.7249999999999</v>
      </c>
      <c r="M81" s="104">
        <v>5.9999999999999995E-4</v>
      </c>
      <c r="N81" s="104">
        <v>6.1999999999999998E-3</v>
      </c>
      <c r="O81" s="104">
        <v>2.5000000000000001E-3</v>
      </c>
    </row>
    <row r="82" spans="2:15" s="99" customFormat="1">
      <c r="B82" s="102" t="s">
        <v>1210</v>
      </c>
      <c r="C82" s="102" t="s">
        <v>1211</v>
      </c>
      <c r="D82" s="102" t="s">
        <v>100</v>
      </c>
      <c r="E82" s="102" t="s">
        <v>123</v>
      </c>
      <c r="F82" s="102" t="s">
        <v>1212</v>
      </c>
      <c r="G82" s="102" t="s">
        <v>343</v>
      </c>
      <c r="H82" s="102" t="s">
        <v>102</v>
      </c>
      <c r="I82" s="103">
        <v>321000</v>
      </c>
      <c r="J82" s="103">
        <v>312</v>
      </c>
      <c r="K82" s="103">
        <v>0</v>
      </c>
      <c r="L82" s="103">
        <v>1001.52</v>
      </c>
      <c r="M82" s="104">
        <v>5.9999999999999995E-4</v>
      </c>
      <c r="N82" s="104">
        <v>4.1000000000000003E-3</v>
      </c>
      <c r="O82" s="104">
        <v>1.6000000000000001E-3</v>
      </c>
    </row>
    <row r="83" spans="2:15" s="99" customFormat="1">
      <c r="B83" s="102" t="s">
        <v>1213</v>
      </c>
      <c r="C83" s="102" t="s">
        <v>1214</v>
      </c>
      <c r="D83" s="102" t="s">
        <v>100</v>
      </c>
      <c r="E83" s="102" t="s">
        <v>123</v>
      </c>
      <c r="F83" s="102" t="s">
        <v>1215</v>
      </c>
      <c r="G83" s="102" t="s">
        <v>1216</v>
      </c>
      <c r="H83" s="102" t="s">
        <v>102</v>
      </c>
      <c r="I83" s="103">
        <v>90000</v>
      </c>
      <c r="J83" s="103">
        <v>924.6</v>
      </c>
      <c r="K83" s="103">
        <v>0</v>
      </c>
      <c r="L83" s="103">
        <v>832.14</v>
      </c>
      <c r="M83" s="104">
        <v>5.0000000000000001E-4</v>
      </c>
      <c r="N83" s="104">
        <v>3.3999999999999998E-3</v>
      </c>
      <c r="O83" s="104">
        <v>1.4E-3</v>
      </c>
    </row>
    <row r="84" spans="2:15" s="99" customFormat="1">
      <c r="B84" s="102" t="s">
        <v>1217</v>
      </c>
      <c r="C84" s="102" t="s">
        <v>1218</v>
      </c>
      <c r="D84" s="102" t="s">
        <v>100</v>
      </c>
      <c r="E84" s="102" t="s">
        <v>123</v>
      </c>
      <c r="F84" s="102" t="s">
        <v>1219</v>
      </c>
      <c r="G84" s="102" t="s">
        <v>1216</v>
      </c>
      <c r="H84" s="102" t="s">
        <v>102</v>
      </c>
      <c r="I84" s="103">
        <v>228500</v>
      </c>
      <c r="J84" s="103">
        <v>1245</v>
      </c>
      <c r="K84" s="103">
        <v>0</v>
      </c>
      <c r="L84" s="103">
        <v>2844.8249999999998</v>
      </c>
      <c r="M84" s="104">
        <v>1.1000000000000001E-3</v>
      </c>
      <c r="N84" s="104">
        <v>1.1599999999999999E-2</v>
      </c>
      <c r="O84" s="104">
        <v>4.5999999999999999E-3</v>
      </c>
    </row>
    <row r="85" spans="2:15" s="99" customFormat="1">
      <c r="B85" s="102" t="s">
        <v>1220</v>
      </c>
      <c r="C85" s="102" t="s">
        <v>1221</v>
      </c>
      <c r="D85" s="102" t="s">
        <v>100</v>
      </c>
      <c r="E85" s="102" t="s">
        <v>123</v>
      </c>
      <c r="F85" s="102" t="s">
        <v>1222</v>
      </c>
      <c r="G85" s="102" t="s">
        <v>129</v>
      </c>
      <c r="H85" s="102" t="s">
        <v>102</v>
      </c>
      <c r="I85" s="103">
        <v>53050.11</v>
      </c>
      <c r="J85" s="103">
        <v>6108</v>
      </c>
      <c r="K85" s="103">
        <v>0</v>
      </c>
      <c r="L85" s="103">
        <v>3240.3007188000001</v>
      </c>
      <c r="M85" s="104">
        <v>1.1000000000000001E-3</v>
      </c>
      <c r="N85" s="104">
        <v>1.3299999999999999E-2</v>
      </c>
      <c r="O85" s="104">
        <v>5.3E-3</v>
      </c>
    </row>
    <row r="86" spans="2:15" s="99" customFormat="1">
      <c r="B86" s="102" t="s">
        <v>1223</v>
      </c>
      <c r="C86" s="102" t="s">
        <v>1224</v>
      </c>
      <c r="D86" s="102" t="s">
        <v>100</v>
      </c>
      <c r="E86" s="102" t="s">
        <v>123</v>
      </c>
      <c r="F86" s="102" t="s">
        <v>1225</v>
      </c>
      <c r="G86" s="102" t="s">
        <v>129</v>
      </c>
      <c r="H86" s="102" t="s">
        <v>102</v>
      </c>
      <c r="I86" s="103">
        <v>44800</v>
      </c>
      <c r="J86" s="103">
        <v>645</v>
      </c>
      <c r="K86" s="103">
        <v>0</v>
      </c>
      <c r="L86" s="103">
        <v>288.95999999999998</v>
      </c>
      <c r="M86" s="104">
        <v>1E-4</v>
      </c>
      <c r="N86" s="104">
        <v>1.1999999999999999E-3</v>
      </c>
      <c r="O86" s="104">
        <v>5.0000000000000001E-4</v>
      </c>
    </row>
    <row r="87" spans="2:15" s="99" customFormat="1">
      <c r="B87" s="102" t="s">
        <v>1226</v>
      </c>
      <c r="C87" s="102" t="s">
        <v>1227</v>
      </c>
      <c r="D87" s="102" t="s">
        <v>100</v>
      </c>
      <c r="E87" s="102" t="s">
        <v>123</v>
      </c>
      <c r="F87" s="102" t="s">
        <v>924</v>
      </c>
      <c r="G87" s="102" t="s">
        <v>129</v>
      </c>
      <c r="H87" s="102" t="s">
        <v>102</v>
      </c>
      <c r="I87" s="103">
        <v>34300.089999999997</v>
      </c>
      <c r="J87" s="103">
        <v>8200</v>
      </c>
      <c r="K87" s="103">
        <v>0</v>
      </c>
      <c r="L87" s="103">
        <v>2812.6073799999999</v>
      </c>
      <c r="M87" s="104">
        <v>5.9999999999999995E-4</v>
      </c>
      <c r="N87" s="104">
        <v>1.15E-2</v>
      </c>
      <c r="O87" s="104">
        <v>4.5999999999999999E-3</v>
      </c>
    </row>
    <row r="88" spans="2:15" s="99" customFormat="1">
      <c r="B88" s="102" t="s">
        <v>1228</v>
      </c>
      <c r="C88" s="102" t="s">
        <v>1229</v>
      </c>
      <c r="D88" s="102" t="s">
        <v>100</v>
      </c>
      <c r="E88" s="102" t="s">
        <v>123</v>
      </c>
      <c r="F88" s="102" t="s">
        <v>719</v>
      </c>
      <c r="G88" s="102" t="s">
        <v>132</v>
      </c>
      <c r="H88" s="102" t="s">
        <v>102</v>
      </c>
      <c r="I88" s="103">
        <v>32870</v>
      </c>
      <c r="J88" s="103">
        <v>2482</v>
      </c>
      <c r="K88" s="103">
        <v>0</v>
      </c>
      <c r="L88" s="103">
        <v>815.83339999999998</v>
      </c>
      <c r="M88" s="104">
        <v>2.0000000000000001E-4</v>
      </c>
      <c r="N88" s="104">
        <v>3.3E-3</v>
      </c>
      <c r="O88" s="104">
        <v>1.2999999999999999E-3</v>
      </c>
    </row>
    <row r="89" spans="2:15" s="99" customFormat="1">
      <c r="B89" s="98" t="s">
        <v>1230</v>
      </c>
      <c r="C89" s="105"/>
      <c r="D89" s="105"/>
      <c r="I89" s="100">
        <f>SUM(I90:I141)</f>
        <v>2359876.56</v>
      </c>
      <c r="K89" s="100">
        <v>0</v>
      </c>
      <c r="L89" s="100">
        <v>27925.663821248578</v>
      </c>
      <c r="N89" s="101">
        <v>0.1142</v>
      </c>
      <c r="O89" s="101">
        <v>4.5499999999999999E-2</v>
      </c>
    </row>
    <row r="90" spans="2:15" s="99" customFormat="1">
      <c r="B90" s="102" t="s">
        <v>1231</v>
      </c>
      <c r="C90" s="102" t="s">
        <v>1232</v>
      </c>
      <c r="D90" s="102" t="s">
        <v>100</v>
      </c>
      <c r="E90" s="102" t="s">
        <v>123</v>
      </c>
      <c r="F90" s="102" t="s">
        <v>1233</v>
      </c>
      <c r="G90" s="102" t="s">
        <v>1234</v>
      </c>
      <c r="H90" s="102" t="s">
        <v>102</v>
      </c>
      <c r="I90" s="103">
        <v>45050</v>
      </c>
      <c r="J90" s="103">
        <v>4231</v>
      </c>
      <c r="K90" s="103">
        <v>0</v>
      </c>
      <c r="L90" s="103">
        <v>1906.0654999999999</v>
      </c>
      <c r="M90" s="104">
        <v>1.8E-3</v>
      </c>
      <c r="N90" s="104">
        <v>7.7999999999999996E-3</v>
      </c>
      <c r="O90" s="104">
        <v>3.0999999999999999E-3</v>
      </c>
    </row>
    <row r="91" spans="2:15" s="99" customFormat="1">
      <c r="B91" s="102" t="s">
        <v>1235</v>
      </c>
      <c r="C91" s="102" t="s">
        <v>1236</v>
      </c>
      <c r="D91" s="102" t="s">
        <v>100</v>
      </c>
      <c r="E91" s="102" t="s">
        <v>123</v>
      </c>
      <c r="F91" s="102" t="s">
        <v>1237</v>
      </c>
      <c r="G91" s="102" t="s">
        <v>1234</v>
      </c>
      <c r="H91" s="102" t="s">
        <v>102</v>
      </c>
      <c r="I91" s="103">
        <v>69640</v>
      </c>
      <c r="J91" s="103">
        <v>344.2</v>
      </c>
      <c r="K91" s="103">
        <v>0</v>
      </c>
      <c r="L91" s="103">
        <v>239.70088000000001</v>
      </c>
      <c r="M91" s="104">
        <v>1E-3</v>
      </c>
      <c r="N91" s="104">
        <v>1E-3</v>
      </c>
      <c r="O91" s="104">
        <v>4.0000000000000002E-4</v>
      </c>
    </row>
    <row r="92" spans="2:15" s="99" customFormat="1">
      <c r="B92" s="102" t="s">
        <v>1238</v>
      </c>
      <c r="C92" s="102" t="s">
        <v>1239</v>
      </c>
      <c r="D92" s="102" t="s">
        <v>100</v>
      </c>
      <c r="E92" s="102" t="s">
        <v>123</v>
      </c>
      <c r="F92" s="102" t="s">
        <v>589</v>
      </c>
      <c r="G92" s="102" t="s">
        <v>493</v>
      </c>
      <c r="H92" s="102" t="s">
        <v>102</v>
      </c>
      <c r="I92" s="103">
        <v>64000</v>
      </c>
      <c r="J92" s="103">
        <v>313.60000000000002</v>
      </c>
      <c r="K92" s="103">
        <v>0</v>
      </c>
      <c r="L92" s="103">
        <v>200.70400000000001</v>
      </c>
      <c r="M92" s="104">
        <v>1E-4</v>
      </c>
      <c r="N92" s="104">
        <v>8.0000000000000004E-4</v>
      </c>
      <c r="O92" s="104">
        <v>2.9999999999999997E-4</v>
      </c>
    </row>
    <row r="93" spans="2:15" s="99" customFormat="1">
      <c r="B93" s="102" t="s">
        <v>1240</v>
      </c>
      <c r="C93" s="102" t="s">
        <v>1241</v>
      </c>
      <c r="D93" s="102" t="s">
        <v>100</v>
      </c>
      <c r="E93" s="102" t="s">
        <v>123</v>
      </c>
      <c r="F93" s="102" t="s">
        <v>707</v>
      </c>
      <c r="G93" s="102" t="s">
        <v>493</v>
      </c>
      <c r="H93" s="102" t="s">
        <v>102</v>
      </c>
      <c r="I93" s="103">
        <v>17800</v>
      </c>
      <c r="J93" s="103">
        <v>6646</v>
      </c>
      <c r="K93" s="103">
        <v>0</v>
      </c>
      <c r="L93" s="103">
        <v>1182.9880000000001</v>
      </c>
      <c r="M93" s="104">
        <v>1.1000000000000001E-3</v>
      </c>
      <c r="N93" s="104">
        <v>4.7999999999999996E-3</v>
      </c>
      <c r="O93" s="104">
        <v>1.9E-3</v>
      </c>
    </row>
    <row r="94" spans="2:15" s="99" customFormat="1">
      <c r="B94" s="102" t="s">
        <v>1242</v>
      </c>
      <c r="C94" s="102" t="s">
        <v>1243</v>
      </c>
      <c r="D94" s="102" t="s">
        <v>100</v>
      </c>
      <c r="E94" s="102" t="s">
        <v>123</v>
      </c>
      <c r="F94" s="102" t="s">
        <v>832</v>
      </c>
      <c r="G94" s="102" t="s">
        <v>571</v>
      </c>
      <c r="H94" s="102" t="s">
        <v>102</v>
      </c>
      <c r="I94" s="103">
        <v>27000</v>
      </c>
      <c r="J94" s="103">
        <v>7864</v>
      </c>
      <c r="K94" s="103">
        <v>0</v>
      </c>
      <c r="L94" s="103">
        <v>2123.2800000000002</v>
      </c>
      <c r="M94" s="104">
        <v>2.0999999999999999E-3</v>
      </c>
      <c r="N94" s="104">
        <v>8.6999999999999994E-3</v>
      </c>
      <c r="O94" s="104">
        <v>3.5000000000000001E-3</v>
      </c>
    </row>
    <row r="95" spans="2:15" s="99" customFormat="1">
      <c r="B95" s="102" t="s">
        <v>1244</v>
      </c>
      <c r="C95" s="102" t="s">
        <v>1245</v>
      </c>
      <c r="D95" s="102" t="s">
        <v>100</v>
      </c>
      <c r="E95" s="102" t="s">
        <v>123</v>
      </c>
      <c r="F95" s="102" t="s">
        <v>866</v>
      </c>
      <c r="G95" s="102" t="s">
        <v>571</v>
      </c>
      <c r="H95" s="102" t="s">
        <v>102</v>
      </c>
      <c r="I95" s="103">
        <v>14875</v>
      </c>
      <c r="J95" s="103">
        <v>2231</v>
      </c>
      <c r="K95" s="103">
        <v>0</v>
      </c>
      <c r="L95" s="103">
        <v>331.86124999999998</v>
      </c>
      <c r="M95" s="104">
        <v>2.9999999999999997E-4</v>
      </c>
      <c r="N95" s="104">
        <v>1.4E-3</v>
      </c>
      <c r="O95" s="104">
        <v>5.0000000000000001E-4</v>
      </c>
    </row>
    <row r="96" spans="2:15" s="99" customFormat="1">
      <c r="B96" s="102" t="s">
        <v>1246</v>
      </c>
      <c r="C96" s="102" t="s">
        <v>1247</v>
      </c>
      <c r="D96" s="102" t="s">
        <v>100</v>
      </c>
      <c r="E96" s="102" t="s">
        <v>123</v>
      </c>
      <c r="F96" s="102" t="s">
        <v>596</v>
      </c>
      <c r="G96" s="102" t="s">
        <v>571</v>
      </c>
      <c r="H96" s="102" t="s">
        <v>102</v>
      </c>
      <c r="I96" s="103">
        <v>9500</v>
      </c>
      <c r="J96" s="103">
        <v>3352</v>
      </c>
      <c r="K96" s="103">
        <v>0</v>
      </c>
      <c r="L96" s="103">
        <v>318.44</v>
      </c>
      <c r="M96" s="104">
        <v>6.9999999999999999E-4</v>
      </c>
      <c r="N96" s="104">
        <v>1.2999999999999999E-3</v>
      </c>
      <c r="O96" s="104">
        <v>5.0000000000000001E-4</v>
      </c>
    </row>
    <row r="97" spans="2:15" s="99" customFormat="1">
      <c r="B97" s="102" t="s">
        <v>1248</v>
      </c>
      <c r="C97" s="102" t="s">
        <v>1249</v>
      </c>
      <c r="D97" s="102" t="s">
        <v>100</v>
      </c>
      <c r="E97" s="102" t="s">
        <v>123</v>
      </c>
      <c r="F97" s="102" t="s">
        <v>763</v>
      </c>
      <c r="G97" s="102" t="s">
        <v>504</v>
      </c>
      <c r="H97" s="102" t="s">
        <v>102</v>
      </c>
      <c r="I97" s="103">
        <v>143000</v>
      </c>
      <c r="J97" s="103">
        <v>224.3</v>
      </c>
      <c r="K97" s="103">
        <v>0</v>
      </c>
      <c r="L97" s="103">
        <v>320.74900000000002</v>
      </c>
      <c r="M97" s="104">
        <v>5.9999999999999995E-4</v>
      </c>
      <c r="N97" s="104">
        <v>1.2999999999999999E-3</v>
      </c>
      <c r="O97" s="104">
        <v>5.0000000000000001E-4</v>
      </c>
    </row>
    <row r="98" spans="2:15" s="99" customFormat="1">
      <c r="B98" s="102" t="s">
        <v>1250</v>
      </c>
      <c r="C98" s="102" t="s">
        <v>1251</v>
      </c>
      <c r="D98" s="102" t="s">
        <v>100</v>
      </c>
      <c r="E98" s="102" t="s">
        <v>123</v>
      </c>
      <c r="F98" s="102" t="s">
        <v>1252</v>
      </c>
      <c r="G98" s="102" t="s">
        <v>418</v>
      </c>
      <c r="H98" s="102" t="s">
        <v>102</v>
      </c>
      <c r="I98" s="103">
        <v>8000</v>
      </c>
      <c r="J98" s="103">
        <v>403.5</v>
      </c>
      <c r="K98" s="103">
        <v>0</v>
      </c>
      <c r="L98" s="103">
        <v>32.28</v>
      </c>
      <c r="M98" s="104">
        <v>2.0000000000000001E-4</v>
      </c>
      <c r="N98" s="104">
        <v>1E-4</v>
      </c>
      <c r="O98" s="104">
        <v>1E-4</v>
      </c>
    </row>
    <row r="99" spans="2:15" s="99" customFormat="1">
      <c r="B99" s="102" t="s">
        <v>1253</v>
      </c>
      <c r="C99" s="102" t="s">
        <v>1254</v>
      </c>
      <c r="D99" s="102" t="s">
        <v>100</v>
      </c>
      <c r="E99" s="102" t="s">
        <v>123</v>
      </c>
      <c r="F99" s="102" t="s">
        <v>1255</v>
      </c>
      <c r="G99" s="102" t="s">
        <v>626</v>
      </c>
      <c r="H99" s="102" t="s">
        <v>102</v>
      </c>
      <c r="I99" s="103">
        <v>8610</v>
      </c>
      <c r="J99" s="103">
        <v>1864</v>
      </c>
      <c r="K99" s="103">
        <v>0</v>
      </c>
      <c r="L99" s="103">
        <v>160.49039999999999</v>
      </c>
      <c r="M99" s="104">
        <v>5.0000000000000001E-4</v>
      </c>
      <c r="N99" s="104">
        <v>6.9999999999999999E-4</v>
      </c>
      <c r="O99" s="104">
        <v>2.9999999999999997E-4</v>
      </c>
    </row>
    <row r="100" spans="2:15" s="99" customFormat="1">
      <c r="B100" s="102" t="s">
        <v>1256</v>
      </c>
      <c r="C100" s="102" t="s">
        <v>1257</v>
      </c>
      <c r="D100" s="102" t="s">
        <v>100</v>
      </c>
      <c r="E100" s="102" t="s">
        <v>123</v>
      </c>
      <c r="F100" s="102" t="s">
        <v>1258</v>
      </c>
      <c r="G100" s="102" t="s">
        <v>626</v>
      </c>
      <c r="H100" s="102" t="s">
        <v>102</v>
      </c>
      <c r="I100" s="103">
        <v>18500</v>
      </c>
      <c r="J100" s="103">
        <v>1639</v>
      </c>
      <c r="K100" s="103">
        <v>0</v>
      </c>
      <c r="L100" s="103">
        <v>303.21499999999997</v>
      </c>
      <c r="M100" s="104">
        <v>2.9999999999999997E-4</v>
      </c>
      <c r="N100" s="104">
        <v>1.1999999999999999E-3</v>
      </c>
      <c r="O100" s="104">
        <v>5.0000000000000001E-4</v>
      </c>
    </row>
    <row r="101" spans="2:15" s="99" customFormat="1">
      <c r="B101" s="102" t="s">
        <v>1259</v>
      </c>
      <c r="C101" s="102" t="s">
        <v>1260</v>
      </c>
      <c r="D101" s="102" t="s">
        <v>100</v>
      </c>
      <c r="E101" s="102" t="s">
        <v>123</v>
      </c>
      <c r="F101" s="102" t="s">
        <v>578</v>
      </c>
      <c r="G101" s="102" t="s">
        <v>537</v>
      </c>
      <c r="H101" s="102" t="s">
        <v>102</v>
      </c>
      <c r="I101" s="103">
        <v>13000</v>
      </c>
      <c r="J101" s="103">
        <v>3420</v>
      </c>
      <c r="K101" s="103">
        <v>0</v>
      </c>
      <c r="L101" s="103">
        <v>444.6</v>
      </c>
      <c r="M101" s="104">
        <v>6.9999999999999999E-4</v>
      </c>
      <c r="N101" s="104">
        <v>1.8E-3</v>
      </c>
      <c r="O101" s="104">
        <v>6.9999999999999999E-4</v>
      </c>
    </row>
    <row r="102" spans="2:15" s="99" customFormat="1">
      <c r="B102" s="102" t="s">
        <v>1261</v>
      </c>
      <c r="C102" s="102" t="s">
        <v>1262</v>
      </c>
      <c r="D102" s="102" t="s">
        <v>100</v>
      </c>
      <c r="E102" s="102" t="s">
        <v>123</v>
      </c>
      <c r="F102" s="102" t="s">
        <v>837</v>
      </c>
      <c r="G102" s="102" t="s">
        <v>537</v>
      </c>
      <c r="H102" s="102" t="s">
        <v>102</v>
      </c>
      <c r="I102" s="103">
        <v>18100</v>
      </c>
      <c r="J102" s="103">
        <v>3202</v>
      </c>
      <c r="K102" s="103">
        <v>0</v>
      </c>
      <c r="L102" s="103">
        <v>579.56200000000001</v>
      </c>
      <c r="M102" s="104">
        <v>8.9999999999999998E-4</v>
      </c>
      <c r="N102" s="104">
        <v>2.3999999999999998E-3</v>
      </c>
      <c r="O102" s="104">
        <v>8.9999999999999998E-4</v>
      </c>
    </row>
    <row r="103" spans="2:15" s="99" customFormat="1">
      <c r="B103" s="102" t="s">
        <v>1263</v>
      </c>
      <c r="C103" s="102" t="s">
        <v>1264</v>
      </c>
      <c r="D103" s="102" t="s">
        <v>100</v>
      </c>
      <c r="E103" s="102" t="s">
        <v>123</v>
      </c>
      <c r="F103" s="102" t="s">
        <v>1265</v>
      </c>
      <c r="G103" s="102" t="s">
        <v>525</v>
      </c>
      <c r="H103" s="102" t="s">
        <v>102</v>
      </c>
      <c r="I103" s="103">
        <v>465400</v>
      </c>
      <c r="J103" s="103">
        <v>501.7</v>
      </c>
      <c r="K103" s="103">
        <v>0</v>
      </c>
      <c r="L103" s="103">
        <v>2334.9117999999999</v>
      </c>
      <c r="M103" s="104">
        <v>2E-3</v>
      </c>
      <c r="N103" s="104">
        <v>9.4999999999999998E-3</v>
      </c>
      <c r="O103" s="104">
        <v>3.8E-3</v>
      </c>
    </row>
    <row r="104" spans="2:15" s="99" customFormat="1">
      <c r="B104" s="102" t="s">
        <v>1266</v>
      </c>
      <c r="C104" s="102" t="s">
        <v>1267</v>
      </c>
      <c r="D104" s="102" t="s">
        <v>100</v>
      </c>
      <c r="E104" s="102" t="s">
        <v>123</v>
      </c>
      <c r="F104" s="102" t="s">
        <v>1268</v>
      </c>
      <c r="G104" s="102" t="s">
        <v>525</v>
      </c>
      <c r="H104" s="102" t="s">
        <v>102</v>
      </c>
      <c r="I104" s="103">
        <v>25970</v>
      </c>
      <c r="J104" s="103">
        <v>8538</v>
      </c>
      <c r="K104" s="103">
        <v>0</v>
      </c>
      <c r="L104" s="103">
        <v>2217.3186000000001</v>
      </c>
      <c r="M104" s="104">
        <v>2.5000000000000001E-3</v>
      </c>
      <c r="N104" s="104">
        <v>9.1000000000000004E-3</v>
      </c>
      <c r="O104" s="104">
        <v>3.5999999999999999E-3</v>
      </c>
    </row>
    <row r="105" spans="2:15" s="99" customFormat="1">
      <c r="B105" s="102" t="s">
        <v>1269</v>
      </c>
      <c r="C105" s="102" t="s">
        <v>1270</v>
      </c>
      <c r="D105" s="102" t="s">
        <v>100</v>
      </c>
      <c r="E105" s="102" t="s">
        <v>123</v>
      </c>
      <c r="F105" s="102" t="s">
        <v>1271</v>
      </c>
      <c r="G105" s="102" t="s">
        <v>525</v>
      </c>
      <c r="H105" s="102" t="s">
        <v>102</v>
      </c>
      <c r="I105" s="103">
        <v>20430</v>
      </c>
      <c r="J105" s="103">
        <v>3324</v>
      </c>
      <c r="K105" s="103">
        <v>0</v>
      </c>
      <c r="L105" s="103">
        <v>679.09320000000002</v>
      </c>
      <c r="M105" s="104">
        <v>1.1999999999999999E-3</v>
      </c>
      <c r="N105" s="104">
        <v>2.8E-3</v>
      </c>
      <c r="O105" s="104">
        <v>1.1000000000000001E-3</v>
      </c>
    </row>
    <row r="106" spans="2:15" s="99" customFormat="1">
      <c r="B106" s="102" t="s">
        <v>1272</v>
      </c>
      <c r="C106" s="102" t="s">
        <v>1273</v>
      </c>
      <c r="D106" s="102" t="s">
        <v>100</v>
      </c>
      <c r="E106" s="102" t="s">
        <v>123</v>
      </c>
      <c r="F106" s="102" t="s">
        <v>1274</v>
      </c>
      <c r="G106" s="102" t="s">
        <v>1275</v>
      </c>
      <c r="H106" s="102" t="s">
        <v>102</v>
      </c>
      <c r="I106" s="103">
        <v>70397.91</v>
      </c>
      <c r="J106" s="103">
        <v>80.099999999999994</v>
      </c>
      <c r="K106" s="103">
        <v>0</v>
      </c>
      <c r="L106" s="103">
        <v>56.388725909999998</v>
      </c>
      <c r="M106" s="104">
        <v>5.0000000000000001E-4</v>
      </c>
      <c r="N106" s="104">
        <v>2.0000000000000001E-4</v>
      </c>
      <c r="O106" s="104">
        <v>1E-4</v>
      </c>
    </row>
    <row r="107" spans="2:15" s="99" customFormat="1">
      <c r="B107" s="102" t="s">
        <v>1276</v>
      </c>
      <c r="C107" s="102" t="s">
        <v>1277</v>
      </c>
      <c r="D107" s="102" t="s">
        <v>100</v>
      </c>
      <c r="E107" s="102" t="s">
        <v>123</v>
      </c>
      <c r="F107" s="102" t="s">
        <v>1278</v>
      </c>
      <c r="G107" s="102" t="s">
        <v>646</v>
      </c>
      <c r="H107" s="102" t="s">
        <v>102</v>
      </c>
      <c r="I107" s="103">
        <v>22359</v>
      </c>
      <c r="J107" s="103">
        <v>1904</v>
      </c>
      <c r="K107" s="103">
        <v>0</v>
      </c>
      <c r="L107" s="103">
        <v>425.71535999999998</v>
      </c>
      <c r="M107" s="104">
        <v>1.5E-3</v>
      </c>
      <c r="N107" s="104">
        <v>1.6999999999999999E-3</v>
      </c>
      <c r="O107" s="104">
        <v>6.9999999999999999E-4</v>
      </c>
    </row>
    <row r="108" spans="2:15" s="99" customFormat="1">
      <c r="B108" s="102" t="s">
        <v>1279</v>
      </c>
      <c r="C108" s="102" t="s">
        <v>1280</v>
      </c>
      <c r="D108" s="102" t="s">
        <v>100</v>
      </c>
      <c r="E108" s="102" t="s">
        <v>123</v>
      </c>
      <c r="F108" s="102" t="s">
        <v>1281</v>
      </c>
      <c r="G108" s="102" t="s">
        <v>646</v>
      </c>
      <c r="H108" s="102" t="s">
        <v>102</v>
      </c>
      <c r="I108" s="103">
        <v>10710</v>
      </c>
      <c r="J108" s="103">
        <v>2621</v>
      </c>
      <c r="K108" s="103">
        <v>0</v>
      </c>
      <c r="L108" s="103">
        <v>280.70909999999998</v>
      </c>
      <c r="M108" s="104">
        <v>4.0000000000000002E-4</v>
      </c>
      <c r="N108" s="104">
        <v>1.1000000000000001E-3</v>
      </c>
      <c r="O108" s="104">
        <v>5.0000000000000001E-4</v>
      </c>
    </row>
    <row r="109" spans="2:15" s="99" customFormat="1">
      <c r="B109" s="102" t="s">
        <v>1282</v>
      </c>
      <c r="C109" s="102" t="s">
        <v>1283</v>
      </c>
      <c r="D109" s="102" t="s">
        <v>100</v>
      </c>
      <c r="E109" s="102" t="s">
        <v>123</v>
      </c>
      <c r="F109" s="102" t="s">
        <v>901</v>
      </c>
      <c r="G109" s="102" t="s">
        <v>646</v>
      </c>
      <c r="H109" s="102" t="s">
        <v>102</v>
      </c>
      <c r="I109" s="103">
        <v>97000</v>
      </c>
      <c r="J109" s="103">
        <v>479.2</v>
      </c>
      <c r="K109" s="103">
        <v>0</v>
      </c>
      <c r="L109" s="103">
        <v>464.82400000000001</v>
      </c>
      <c r="M109" s="104">
        <v>1.1000000000000001E-3</v>
      </c>
      <c r="N109" s="104">
        <v>1.9E-3</v>
      </c>
      <c r="O109" s="104">
        <v>8.0000000000000004E-4</v>
      </c>
    </row>
    <row r="110" spans="2:15" s="99" customFormat="1">
      <c r="B110" s="102" t="s">
        <v>1284</v>
      </c>
      <c r="C110" s="102" t="s">
        <v>1285</v>
      </c>
      <c r="D110" s="102" t="s">
        <v>100</v>
      </c>
      <c r="E110" s="102" t="s">
        <v>123</v>
      </c>
      <c r="F110" s="102" t="s">
        <v>1286</v>
      </c>
      <c r="G110" s="102" t="s">
        <v>646</v>
      </c>
      <c r="H110" s="102" t="s">
        <v>102</v>
      </c>
      <c r="I110" s="103">
        <v>14400</v>
      </c>
      <c r="J110" s="103">
        <v>1625</v>
      </c>
      <c r="K110" s="103">
        <v>0</v>
      </c>
      <c r="L110" s="103">
        <v>234</v>
      </c>
      <c r="M110" s="104">
        <v>8.0000000000000004E-4</v>
      </c>
      <c r="N110" s="104">
        <v>1E-3</v>
      </c>
      <c r="O110" s="104">
        <v>4.0000000000000002E-4</v>
      </c>
    </row>
    <row r="111" spans="2:15" s="99" customFormat="1">
      <c r="B111" s="102" t="s">
        <v>1287</v>
      </c>
      <c r="C111" s="102" t="s">
        <v>1288</v>
      </c>
      <c r="D111" s="102" t="s">
        <v>100</v>
      </c>
      <c r="E111" s="102" t="s">
        <v>123</v>
      </c>
      <c r="F111" s="102" t="s">
        <v>898</v>
      </c>
      <c r="G111" s="102" t="s">
        <v>642</v>
      </c>
      <c r="H111" s="102" t="s">
        <v>102</v>
      </c>
      <c r="I111" s="103">
        <v>9730</v>
      </c>
      <c r="J111" s="103">
        <v>7900</v>
      </c>
      <c r="K111" s="103">
        <v>0</v>
      </c>
      <c r="L111" s="103">
        <v>768.67</v>
      </c>
      <c r="M111" s="104">
        <v>8.0000000000000004E-4</v>
      </c>
      <c r="N111" s="104">
        <v>3.0999999999999999E-3</v>
      </c>
      <c r="O111" s="104">
        <v>1.2999999999999999E-3</v>
      </c>
    </row>
    <row r="112" spans="2:15" s="99" customFormat="1">
      <c r="B112" s="102" t="s">
        <v>1289</v>
      </c>
      <c r="C112" s="102" t="s">
        <v>1290</v>
      </c>
      <c r="D112" s="102" t="s">
        <v>100</v>
      </c>
      <c r="E112" s="102" t="s">
        <v>123</v>
      </c>
      <c r="F112" s="102" t="s">
        <v>1291</v>
      </c>
      <c r="G112" s="102" t="s">
        <v>622</v>
      </c>
      <c r="H112" s="102" t="s">
        <v>102</v>
      </c>
      <c r="I112" s="103">
        <v>8800</v>
      </c>
      <c r="J112" s="103">
        <v>1729</v>
      </c>
      <c r="K112" s="103">
        <v>0</v>
      </c>
      <c r="L112" s="103">
        <v>152.15199999999999</v>
      </c>
      <c r="M112" s="104">
        <v>5.9999999999999995E-4</v>
      </c>
      <c r="N112" s="104">
        <v>5.9999999999999995E-4</v>
      </c>
      <c r="O112" s="104">
        <v>2.0000000000000001E-4</v>
      </c>
    </row>
    <row r="113" spans="2:15" s="99" customFormat="1">
      <c r="B113" s="102" t="s">
        <v>1292</v>
      </c>
      <c r="C113" s="102" t="s">
        <v>1293</v>
      </c>
      <c r="D113" s="102" t="s">
        <v>100</v>
      </c>
      <c r="E113" s="102" t="s">
        <v>123</v>
      </c>
      <c r="F113" s="102" t="s">
        <v>1294</v>
      </c>
      <c r="G113" s="102" t="s">
        <v>622</v>
      </c>
      <c r="H113" s="102" t="s">
        <v>102</v>
      </c>
      <c r="I113" s="103">
        <v>22433</v>
      </c>
      <c r="J113" s="103">
        <v>2784</v>
      </c>
      <c r="K113" s="103">
        <v>0</v>
      </c>
      <c r="L113" s="103">
        <v>624.53471999999999</v>
      </c>
      <c r="M113" s="104">
        <v>2.2000000000000001E-3</v>
      </c>
      <c r="N113" s="104">
        <v>2.5999999999999999E-3</v>
      </c>
      <c r="O113" s="104">
        <v>1E-3</v>
      </c>
    </row>
    <row r="114" spans="2:15" s="99" customFormat="1">
      <c r="B114" s="102" t="s">
        <v>1295</v>
      </c>
      <c r="C114" s="102" t="s">
        <v>1296</v>
      </c>
      <c r="D114" s="102" t="s">
        <v>100</v>
      </c>
      <c r="E114" s="102" t="s">
        <v>123</v>
      </c>
      <c r="F114" s="102" t="s">
        <v>1297</v>
      </c>
      <c r="G114" s="102" t="s">
        <v>622</v>
      </c>
      <c r="H114" s="102" t="s">
        <v>102</v>
      </c>
      <c r="I114" s="103">
        <v>4100</v>
      </c>
      <c r="J114" s="103">
        <v>15150</v>
      </c>
      <c r="K114" s="103">
        <v>0</v>
      </c>
      <c r="L114" s="103">
        <v>621.15</v>
      </c>
      <c r="M114" s="104">
        <v>1.1999999999999999E-3</v>
      </c>
      <c r="N114" s="104">
        <v>2.5000000000000001E-3</v>
      </c>
      <c r="O114" s="104">
        <v>1E-3</v>
      </c>
    </row>
    <row r="115" spans="2:15" s="99" customFormat="1">
      <c r="B115" s="102" t="s">
        <v>1298</v>
      </c>
      <c r="C115" s="102" t="s">
        <v>1299</v>
      </c>
      <c r="D115" s="102" t="s">
        <v>100</v>
      </c>
      <c r="E115" s="102" t="s">
        <v>123</v>
      </c>
      <c r="F115" s="102" t="s">
        <v>1300</v>
      </c>
      <c r="G115" s="102" t="s">
        <v>622</v>
      </c>
      <c r="H115" s="102" t="s">
        <v>102</v>
      </c>
      <c r="I115" s="103">
        <v>1560</v>
      </c>
      <c r="J115" s="103">
        <v>18860</v>
      </c>
      <c r="K115" s="103">
        <v>0</v>
      </c>
      <c r="L115" s="103">
        <v>294.21600000000001</v>
      </c>
      <c r="M115" s="104">
        <v>4.0000000000000002E-4</v>
      </c>
      <c r="N115" s="104">
        <v>1.1999999999999999E-3</v>
      </c>
      <c r="O115" s="104">
        <v>5.0000000000000001E-4</v>
      </c>
    </row>
    <row r="116" spans="2:15" s="99" customFormat="1">
      <c r="B116" s="102" t="s">
        <v>1301</v>
      </c>
      <c r="C116" s="102" t="s">
        <v>1302</v>
      </c>
      <c r="D116" s="102" t="s">
        <v>100</v>
      </c>
      <c r="E116" s="102" t="s">
        <v>123</v>
      </c>
      <c r="F116" s="102" t="s">
        <v>1303</v>
      </c>
      <c r="G116" s="102" t="s">
        <v>622</v>
      </c>
      <c r="H116" s="102" t="s">
        <v>102</v>
      </c>
      <c r="I116" s="103">
        <v>2120.14</v>
      </c>
      <c r="J116" s="103">
        <v>8425</v>
      </c>
      <c r="K116" s="103">
        <v>0</v>
      </c>
      <c r="L116" s="103">
        <v>178.62179499999999</v>
      </c>
      <c r="M116" s="104">
        <v>2.0000000000000001E-4</v>
      </c>
      <c r="N116" s="104">
        <v>6.9999999999999999E-4</v>
      </c>
      <c r="O116" s="104">
        <v>2.9999999999999997E-4</v>
      </c>
    </row>
    <row r="117" spans="2:15" s="99" customFormat="1">
      <c r="B117" s="102" t="s">
        <v>1304</v>
      </c>
      <c r="C117" s="102" t="s">
        <v>1305</v>
      </c>
      <c r="D117" s="102" t="s">
        <v>100</v>
      </c>
      <c r="E117" s="102" t="s">
        <v>123</v>
      </c>
      <c r="F117" s="102" t="s">
        <v>1306</v>
      </c>
      <c r="G117" s="102" t="s">
        <v>1307</v>
      </c>
      <c r="H117" s="102" t="s">
        <v>102</v>
      </c>
      <c r="I117" s="103">
        <v>13600</v>
      </c>
      <c r="J117" s="103">
        <v>1166</v>
      </c>
      <c r="K117" s="103">
        <v>0</v>
      </c>
      <c r="L117" s="103">
        <v>158.57599999999999</v>
      </c>
      <c r="M117" s="104">
        <v>4.0000000000000002E-4</v>
      </c>
      <c r="N117" s="104">
        <v>5.9999999999999995E-4</v>
      </c>
      <c r="O117" s="104">
        <v>2.9999999999999997E-4</v>
      </c>
    </row>
    <row r="118" spans="2:15" s="99" customFormat="1">
      <c r="B118" s="102" t="s">
        <v>1308</v>
      </c>
      <c r="C118" s="102" t="s">
        <v>1309</v>
      </c>
      <c r="D118" s="102" t="s">
        <v>100</v>
      </c>
      <c r="E118" s="102" t="s">
        <v>123</v>
      </c>
      <c r="F118" s="102" t="s">
        <v>1310</v>
      </c>
      <c r="G118" s="102" t="s">
        <v>1307</v>
      </c>
      <c r="H118" s="102" t="s">
        <v>102</v>
      </c>
      <c r="I118" s="103">
        <v>25115</v>
      </c>
      <c r="J118" s="103">
        <v>1220</v>
      </c>
      <c r="K118" s="103">
        <v>0</v>
      </c>
      <c r="L118" s="103">
        <v>306.40300000000002</v>
      </c>
      <c r="M118" s="104">
        <v>5.0000000000000001E-4</v>
      </c>
      <c r="N118" s="104">
        <v>1.2999999999999999E-3</v>
      </c>
      <c r="O118" s="104">
        <v>5.0000000000000001E-4</v>
      </c>
    </row>
    <row r="119" spans="2:15" s="99" customFormat="1">
      <c r="B119" s="102" t="s">
        <v>1311</v>
      </c>
      <c r="C119" s="102">
        <v>10810740</v>
      </c>
      <c r="D119" s="102" t="s">
        <v>100</v>
      </c>
      <c r="E119" s="102" t="s">
        <v>123</v>
      </c>
      <c r="F119" s="102" t="s">
        <v>1312</v>
      </c>
      <c r="G119" s="102" t="s">
        <v>822</v>
      </c>
      <c r="H119" s="102" t="s">
        <v>102</v>
      </c>
      <c r="I119" s="103">
        <v>8300</v>
      </c>
      <c r="J119" s="103">
        <f>L119/I119*100*1000</f>
        <v>9339.017183488053</v>
      </c>
      <c r="K119" s="103">
        <v>0</v>
      </c>
      <c r="L119" s="103">
        <f>784.35-9.21157377049159</f>
        <v>775.13842622950847</v>
      </c>
      <c r="M119" s="104">
        <v>5.0000000000000001E-4</v>
      </c>
      <c r="N119" s="104">
        <f>L119/$L$11</f>
        <v>3.1697104483119228E-3</v>
      </c>
      <c r="O119" s="104">
        <f>L119/'סכום נכסי הקרן'!$C$42</f>
        <v>1.2616437056816121E-3</v>
      </c>
    </row>
    <row r="120" spans="2:15" s="99" customFormat="1">
      <c r="B120" s="102" t="s">
        <v>1313</v>
      </c>
      <c r="C120" s="102" t="s">
        <v>1314</v>
      </c>
      <c r="D120" s="102" t="s">
        <v>100</v>
      </c>
      <c r="E120" s="102" t="s">
        <v>123</v>
      </c>
      <c r="F120" s="102" t="s">
        <v>1315</v>
      </c>
      <c r="G120" s="102" t="s">
        <v>822</v>
      </c>
      <c r="H120" s="102" t="s">
        <v>102</v>
      </c>
      <c r="I120" s="103">
        <v>5450</v>
      </c>
      <c r="J120" s="103">
        <v>9804</v>
      </c>
      <c r="K120" s="103">
        <v>0</v>
      </c>
      <c r="L120" s="103">
        <v>534.31799999999998</v>
      </c>
      <c r="M120" s="104">
        <v>1E-4</v>
      </c>
      <c r="N120" s="104">
        <v>2.2000000000000001E-3</v>
      </c>
      <c r="O120" s="104">
        <v>8.9999999999999998E-4</v>
      </c>
    </row>
    <row r="121" spans="2:15" s="99" customFormat="1">
      <c r="B121" s="102" t="s">
        <v>1316</v>
      </c>
      <c r="C121" s="102" t="s">
        <v>1317</v>
      </c>
      <c r="D121" s="102" t="s">
        <v>100</v>
      </c>
      <c r="E121" s="102" t="s">
        <v>123</v>
      </c>
      <c r="F121" s="102" t="s">
        <v>1318</v>
      </c>
      <c r="G121" s="102" t="s">
        <v>442</v>
      </c>
      <c r="H121" s="102" t="s">
        <v>102</v>
      </c>
      <c r="I121" s="103">
        <v>560.47</v>
      </c>
      <c r="J121" s="103">
        <v>34610</v>
      </c>
      <c r="K121" s="103">
        <v>0</v>
      </c>
      <c r="L121" s="103">
        <v>193.978667</v>
      </c>
      <c r="M121" s="104">
        <v>5.0000000000000001E-4</v>
      </c>
      <c r="N121" s="104">
        <v>8.0000000000000004E-4</v>
      </c>
      <c r="O121" s="104">
        <v>2.9999999999999997E-4</v>
      </c>
    </row>
    <row r="122" spans="2:15" s="99" customFormat="1">
      <c r="B122" s="102" t="s">
        <v>1319</v>
      </c>
      <c r="C122" s="102" t="s">
        <v>1320</v>
      </c>
      <c r="D122" s="102" t="s">
        <v>100</v>
      </c>
      <c r="E122" s="102" t="s">
        <v>123</v>
      </c>
      <c r="F122" s="102" t="s">
        <v>1321</v>
      </c>
      <c r="G122" s="102" t="s">
        <v>1164</v>
      </c>
      <c r="H122" s="102" t="s">
        <v>102</v>
      </c>
      <c r="I122" s="103">
        <v>3500.84</v>
      </c>
      <c r="J122" s="103">
        <v>10070</v>
      </c>
      <c r="K122" s="103">
        <v>0</v>
      </c>
      <c r="L122" s="103">
        <v>352.53458799999999</v>
      </c>
      <c r="M122" s="104">
        <v>4.0000000000000002E-4</v>
      </c>
      <c r="N122" s="104">
        <v>1.4E-3</v>
      </c>
      <c r="O122" s="104">
        <v>5.9999999999999995E-4</v>
      </c>
    </row>
    <row r="123" spans="2:15" s="99" customFormat="1">
      <c r="B123" s="102" t="s">
        <v>1322</v>
      </c>
      <c r="C123" s="102" t="s">
        <v>1323</v>
      </c>
      <c r="D123" s="102" t="s">
        <v>100</v>
      </c>
      <c r="E123" s="102" t="s">
        <v>123</v>
      </c>
      <c r="F123" s="102" t="s">
        <v>1324</v>
      </c>
      <c r="G123" s="102" t="s">
        <v>1164</v>
      </c>
      <c r="H123" s="102" t="s">
        <v>102</v>
      </c>
      <c r="I123" s="103">
        <v>4183</v>
      </c>
      <c r="J123" s="103">
        <v>26780</v>
      </c>
      <c r="K123" s="103">
        <v>0</v>
      </c>
      <c r="L123" s="103">
        <v>1120.2074</v>
      </c>
      <c r="M123" s="104">
        <v>1.5E-3</v>
      </c>
      <c r="N123" s="104">
        <v>4.5999999999999999E-3</v>
      </c>
      <c r="O123" s="104">
        <v>1.8E-3</v>
      </c>
    </row>
    <row r="124" spans="2:15" s="99" customFormat="1">
      <c r="B124" s="102" t="s">
        <v>1325</v>
      </c>
      <c r="C124" s="102" t="s">
        <v>1326</v>
      </c>
      <c r="D124" s="102" t="s">
        <v>100</v>
      </c>
      <c r="E124" s="102" t="s">
        <v>123</v>
      </c>
      <c r="F124" s="102" t="s">
        <v>515</v>
      </c>
      <c r="G124" s="102" t="s">
        <v>475</v>
      </c>
      <c r="H124" s="102" t="s">
        <v>102</v>
      </c>
      <c r="I124" s="103">
        <v>157760</v>
      </c>
      <c r="J124" s="103">
        <v>656.2</v>
      </c>
      <c r="K124" s="103">
        <v>0</v>
      </c>
      <c r="L124" s="103">
        <v>1035.2211199999999</v>
      </c>
      <c r="M124" s="104">
        <v>1E-3</v>
      </c>
      <c r="N124" s="104">
        <v>4.1999999999999997E-3</v>
      </c>
      <c r="O124" s="104">
        <v>1.6999999999999999E-3</v>
      </c>
    </row>
    <row r="125" spans="2:15" s="99" customFormat="1">
      <c r="B125" s="102" t="s">
        <v>1327</v>
      </c>
      <c r="C125" s="102" t="s">
        <v>1328</v>
      </c>
      <c r="D125" s="102" t="s">
        <v>100</v>
      </c>
      <c r="E125" s="102" t="s">
        <v>123</v>
      </c>
      <c r="F125" s="102" t="s">
        <v>1329</v>
      </c>
      <c r="G125" s="102" t="s">
        <v>475</v>
      </c>
      <c r="H125" s="102" t="s">
        <v>102</v>
      </c>
      <c r="I125" s="103">
        <v>4010.15</v>
      </c>
      <c r="J125" s="103">
        <v>8937</v>
      </c>
      <c r="K125" s="103">
        <v>0</v>
      </c>
      <c r="L125" s="103">
        <v>358.38710550000002</v>
      </c>
      <c r="M125" s="104">
        <v>6.9999999999999999E-4</v>
      </c>
      <c r="N125" s="104">
        <v>1.5E-3</v>
      </c>
      <c r="O125" s="104">
        <v>5.9999999999999995E-4</v>
      </c>
    </row>
    <row r="126" spans="2:15" s="99" customFormat="1">
      <c r="B126" s="102" t="s">
        <v>1330</v>
      </c>
      <c r="C126" s="102">
        <v>3660130</v>
      </c>
      <c r="D126" s="102" t="s">
        <v>100</v>
      </c>
      <c r="E126" s="102" t="s">
        <v>123</v>
      </c>
      <c r="F126" s="102" t="s">
        <v>566</v>
      </c>
      <c r="G126" s="102" t="s">
        <v>364</v>
      </c>
      <c r="H126" s="102" t="s">
        <v>102</v>
      </c>
      <c r="I126" s="103">
        <v>80000</v>
      </c>
      <c r="J126" s="103">
        <v>349.9</v>
      </c>
      <c r="K126" s="103">
        <v>0</v>
      </c>
      <c r="L126" s="103">
        <f>784.35-9.21157377049159</f>
        <v>775.13842622950847</v>
      </c>
      <c r="M126" s="104">
        <v>2.9999999999999997E-4</v>
      </c>
      <c r="N126" s="104">
        <f>L126/$L$11</f>
        <v>3.1697104483119228E-3</v>
      </c>
      <c r="O126" s="104">
        <f>L126/'סכום נכסי הקרן'!$C$42</f>
        <v>1.2616437056816121E-3</v>
      </c>
    </row>
    <row r="127" spans="2:15" s="99" customFormat="1">
      <c r="B127" s="102" t="s">
        <v>1331</v>
      </c>
      <c r="C127" s="102" t="s">
        <v>1332</v>
      </c>
      <c r="D127" s="102" t="s">
        <v>100</v>
      </c>
      <c r="E127" s="102" t="s">
        <v>123</v>
      </c>
      <c r="F127" s="102" t="s">
        <v>363</v>
      </c>
      <c r="G127" s="102" t="s">
        <v>364</v>
      </c>
      <c r="H127" s="102" t="s">
        <v>102</v>
      </c>
      <c r="I127" s="103">
        <v>3260.3</v>
      </c>
      <c r="J127" s="103">
        <v>15570</v>
      </c>
      <c r="K127" s="103">
        <v>0</v>
      </c>
      <c r="L127" s="103">
        <v>507.62871000000001</v>
      </c>
      <c r="M127" s="104">
        <v>1E-4</v>
      </c>
      <c r="N127" s="104">
        <v>2.0999999999999999E-3</v>
      </c>
      <c r="O127" s="104">
        <v>8.0000000000000004E-4</v>
      </c>
    </row>
    <row r="128" spans="2:15" s="99" customFormat="1">
      <c r="B128" s="102" t="s">
        <v>1333</v>
      </c>
      <c r="C128" s="102" t="s">
        <v>1334</v>
      </c>
      <c r="D128" s="102" t="s">
        <v>100</v>
      </c>
      <c r="E128" s="102" t="s">
        <v>123</v>
      </c>
      <c r="F128" s="102" t="s">
        <v>1335</v>
      </c>
      <c r="G128" s="102" t="s">
        <v>1336</v>
      </c>
      <c r="H128" s="102" t="s">
        <v>102</v>
      </c>
      <c r="I128" s="103">
        <v>236000</v>
      </c>
      <c r="J128" s="103">
        <v>202.2</v>
      </c>
      <c r="K128" s="103">
        <v>0</v>
      </c>
      <c r="L128" s="103">
        <v>477.19200000000001</v>
      </c>
      <c r="M128" s="104">
        <v>8.0000000000000004E-4</v>
      </c>
      <c r="N128" s="104">
        <v>2E-3</v>
      </c>
      <c r="O128" s="104">
        <v>8.0000000000000004E-4</v>
      </c>
    </row>
    <row r="129" spans="2:15" s="99" customFormat="1">
      <c r="B129" s="102" t="s">
        <v>1337</v>
      </c>
      <c r="C129" s="102" t="s">
        <v>1338</v>
      </c>
      <c r="D129" s="102" t="s">
        <v>100</v>
      </c>
      <c r="E129" s="102" t="s">
        <v>123</v>
      </c>
      <c r="F129" s="102" t="s">
        <v>1339</v>
      </c>
      <c r="G129" s="102" t="s">
        <v>1336</v>
      </c>
      <c r="H129" s="102" t="s">
        <v>102</v>
      </c>
      <c r="I129" s="103">
        <v>3650</v>
      </c>
      <c r="J129" s="103">
        <v>1686</v>
      </c>
      <c r="K129" s="103">
        <v>0</v>
      </c>
      <c r="L129" s="103">
        <v>61.539000000000001</v>
      </c>
      <c r="M129" s="104">
        <v>4.0000000000000002E-4</v>
      </c>
      <c r="N129" s="104">
        <v>2.9999999999999997E-4</v>
      </c>
      <c r="O129" s="104">
        <v>1E-4</v>
      </c>
    </row>
    <row r="130" spans="2:15" s="99" customFormat="1">
      <c r="B130" s="102" t="s">
        <v>1340</v>
      </c>
      <c r="C130" s="102" t="s">
        <v>1341</v>
      </c>
      <c r="D130" s="102" t="s">
        <v>100</v>
      </c>
      <c r="E130" s="102" t="s">
        <v>123</v>
      </c>
      <c r="F130" s="102" t="s">
        <v>1342</v>
      </c>
      <c r="G130" s="102" t="s">
        <v>1336</v>
      </c>
      <c r="H130" s="102" t="s">
        <v>102</v>
      </c>
      <c r="I130" s="103">
        <v>38800</v>
      </c>
      <c r="J130" s="103">
        <v>483.3</v>
      </c>
      <c r="K130" s="103">
        <v>0</v>
      </c>
      <c r="L130" s="103">
        <v>187.5204</v>
      </c>
      <c r="M130" s="104">
        <v>5.9999999999999995E-4</v>
      </c>
      <c r="N130" s="104">
        <v>8.0000000000000004E-4</v>
      </c>
      <c r="O130" s="104">
        <v>2.9999999999999997E-4</v>
      </c>
    </row>
    <row r="131" spans="2:15" s="99" customFormat="1">
      <c r="B131" s="102" t="s">
        <v>1343</v>
      </c>
      <c r="C131" s="102" t="s">
        <v>1344</v>
      </c>
      <c r="D131" s="102" t="s">
        <v>100</v>
      </c>
      <c r="E131" s="102" t="s">
        <v>123</v>
      </c>
      <c r="F131" s="102" t="s">
        <v>1345</v>
      </c>
      <c r="G131" s="102" t="s">
        <v>125</v>
      </c>
      <c r="H131" s="102" t="s">
        <v>102</v>
      </c>
      <c r="I131" s="103">
        <v>36100</v>
      </c>
      <c r="J131" s="103">
        <v>424.3</v>
      </c>
      <c r="K131" s="103">
        <v>0</v>
      </c>
      <c r="L131" s="103">
        <v>153.17230000000001</v>
      </c>
      <c r="M131" s="104">
        <v>2.9999999999999997E-4</v>
      </c>
      <c r="N131" s="104">
        <v>5.9999999999999995E-4</v>
      </c>
      <c r="O131" s="104">
        <v>2.0000000000000001E-4</v>
      </c>
    </row>
    <row r="132" spans="2:15" s="99" customFormat="1">
      <c r="B132" s="102" t="s">
        <v>1346</v>
      </c>
      <c r="C132" s="102" t="s">
        <v>1347</v>
      </c>
      <c r="D132" s="102" t="s">
        <v>100</v>
      </c>
      <c r="E132" s="102" t="s">
        <v>123</v>
      </c>
      <c r="F132" s="102" t="s">
        <v>1348</v>
      </c>
      <c r="G132" s="102" t="s">
        <v>125</v>
      </c>
      <c r="H132" s="102" t="s">
        <v>102</v>
      </c>
      <c r="I132" s="103">
        <v>86000</v>
      </c>
      <c r="J132" s="103">
        <v>195.6</v>
      </c>
      <c r="K132" s="103">
        <v>0</v>
      </c>
      <c r="L132" s="103">
        <v>168.21600000000001</v>
      </c>
      <c r="M132" s="104">
        <v>1.2999999999999999E-3</v>
      </c>
      <c r="N132" s="104">
        <v>6.9999999999999999E-4</v>
      </c>
      <c r="O132" s="104">
        <v>2.9999999999999997E-4</v>
      </c>
    </row>
    <row r="133" spans="2:15" s="99" customFormat="1">
      <c r="B133" s="102" t="s">
        <v>1349</v>
      </c>
      <c r="C133" s="102" t="s">
        <v>1350</v>
      </c>
      <c r="D133" s="102" t="s">
        <v>100</v>
      </c>
      <c r="E133" s="102" t="s">
        <v>123</v>
      </c>
      <c r="F133" s="102" t="s">
        <v>1351</v>
      </c>
      <c r="G133" s="102" t="s">
        <v>125</v>
      </c>
      <c r="H133" s="102" t="s">
        <v>102</v>
      </c>
      <c r="I133" s="103">
        <v>84800</v>
      </c>
      <c r="J133" s="103">
        <v>611.1</v>
      </c>
      <c r="K133" s="103">
        <v>0</v>
      </c>
      <c r="L133" s="103">
        <v>518.21280000000002</v>
      </c>
      <c r="M133" s="104">
        <v>1.1000000000000001E-3</v>
      </c>
      <c r="N133" s="104">
        <v>2.0999999999999999E-3</v>
      </c>
      <c r="O133" s="104">
        <v>8.0000000000000004E-4</v>
      </c>
    </row>
    <row r="134" spans="2:15" s="99" customFormat="1">
      <c r="B134" s="102" t="s">
        <v>1352</v>
      </c>
      <c r="C134" s="102" t="s">
        <v>1353</v>
      </c>
      <c r="D134" s="102" t="s">
        <v>100</v>
      </c>
      <c r="E134" s="102" t="s">
        <v>123</v>
      </c>
      <c r="F134" s="102" t="s">
        <v>1354</v>
      </c>
      <c r="G134" s="102" t="s">
        <v>1097</v>
      </c>
      <c r="H134" s="102" t="s">
        <v>102</v>
      </c>
      <c r="I134" s="103">
        <v>17530</v>
      </c>
      <c r="J134" s="103">
        <v>125</v>
      </c>
      <c r="K134" s="103">
        <v>0</v>
      </c>
      <c r="L134" s="103">
        <v>21.912500000000001</v>
      </c>
      <c r="M134" s="104">
        <v>5.0000000000000001E-4</v>
      </c>
      <c r="N134" s="104">
        <v>1E-4</v>
      </c>
      <c r="O134" s="104">
        <v>0</v>
      </c>
    </row>
    <row r="135" spans="2:15" s="99" customFormat="1">
      <c r="B135" s="102" t="s">
        <v>1355</v>
      </c>
      <c r="C135" s="102">
        <v>11699450</v>
      </c>
      <c r="D135" s="102" t="s">
        <v>100</v>
      </c>
      <c r="E135" s="102" t="s">
        <v>123</v>
      </c>
      <c r="F135" s="102" t="s">
        <v>1356</v>
      </c>
      <c r="G135" s="102" t="s">
        <v>1097</v>
      </c>
      <c r="H135" s="102" t="s">
        <v>102</v>
      </c>
      <c r="I135" s="103">
        <v>135000</v>
      </c>
      <c r="J135" s="103">
        <v>349.9</v>
      </c>
      <c r="K135" s="103">
        <v>0</v>
      </c>
      <c r="L135" s="103">
        <f>254.88-9.11139344262298</f>
        <v>245.76860655737701</v>
      </c>
      <c r="M135" s="104">
        <v>1.5E-3</v>
      </c>
      <c r="N135" s="104">
        <f>L135/$L$11</f>
        <v>1.0050015503183475E-3</v>
      </c>
      <c r="O135" s="104">
        <f>L135/'סכום נכסי הקרן'!$C$42</f>
        <v>4.0002198965355748E-4</v>
      </c>
    </row>
    <row r="136" spans="2:15" s="99" customFormat="1">
      <c r="B136" s="102" t="s">
        <v>1357</v>
      </c>
      <c r="C136" s="102" t="s">
        <v>1358</v>
      </c>
      <c r="D136" s="102" t="s">
        <v>100</v>
      </c>
      <c r="E136" s="102" t="s">
        <v>123</v>
      </c>
      <c r="F136" s="102" t="s">
        <v>756</v>
      </c>
      <c r="G136" s="102" t="s">
        <v>655</v>
      </c>
      <c r="H136" s="102" t="s">
        <v>102</v>
      </c>
      <c r="I136" s="103">
        <v>15900</v>
      </c>
      <c r="J136" s="103">
        <v>5171</v>
      </c>
      <c r="K136" s="103">
        <v>0</v>
      </c>
      <c r="L136" s="103">
        <v>822.18899999999996</v>
      </c>
      <c r="M136" s="104">
        <v>1.1000000000000001E-3</v>
      </c>
      <c r="N136" s="104">
        <v>3.3999999999999998E-3</v>
      </c>
      <c r="O136" s="104">
        <v>1.2999999999999999E-3</v>
      </c>
    </row>
    <row r="137" spans="2:15" s="99" customFormat="1">
      <c r="B137" s="102" t="s">
        <v>1359</v>
      </c>
      <c r="C137" s="102" t="s">
        <v>1360</v>
      </c>
      <c r="D137" s="102" t="s">
        <v>100</v>
      </c>
      <c r="E137" s="102" t="s">
        <v>123</v>
      </c>
      <c r="F137" s="102" t="s">
        <v>1361</v>
      </c>
      <c r="G137" s="102" t="s">
        <v>671</v>
      </c>
      <c r="H137" s="102" t="s">
        <v>102</v>
      </c>
      <c r="I137" s="103">
        <v>910</v>
      </c>
      <c r="J137" s="103">
        <v>28270</v>
      </c>
      <c r="K137" s="103">
        <v>0</v>
      </c>
      <c r="L137" s="103">
        <v>257.25700000000001</v>
      </c>
      <c r="M137" s="104">
        <v>2.0000000000000001E-4</v>
      </c>
      <c r="N137" s="104">
        <v>1.1000000000000001E-3</v>
      </c>
      <c r="O137" s="104">
        <v>4.0000000000000002E-4</v>
      </c>
    </row>
    <row r="138" spans="2:15" s="99" customFormat="1">
      <c r="B138" s="102" t="s">
        <v>1362</v>
      </c>
      <c r="C138" s="102" t="s">
        <v>1363</v>
      </c>
      <c r="D138" s="102" t="s">
        <v>100</v>
      </c>
      <c r="E138" s="102" t="s">
        <v>123</v>
      </c>
      <c r="F138" s="102" t="s">
        <v>1364</v>
      </c>
      <c r="G138" s="102" t="s">
        <v>343</v>
      </c>
      <c r="H138" s="102" t="s">
        <v>102</v>
      </c>
      <c r="I138" s="103">
        <v>107827.78</v>
      </c>
      <c r="J138" s="103">
        <v>439.9</v>
      </c>
      <c r="K138" s="103">
        <v>0</v>
      </c>
      <c r="L138" s="103">
        <v>474.33440422000001</v>
      </c>
      <c r="M138" s="104">
        <v>2E-3</v>
      </c>
      <c r="N138" s="104">
        <v>1.9E-3</v>
      </c>
      <c r="O138" s="104">
        <v>8.0000000000000004E-4</v>
      </c>
    </row>
    <row r="139" spans="2:15" s="99" customFormat="1">
      <c r="B139" s="102" t="s">
        <v>1365</v>
      </c>
      <c r="C139" s="102" t="s">
        <v>1366</v>
      </c>
      <c r="D139" s="102" t="s">
        <v>100</v>
      </c>
      <c r="E139" s="102" t="s">
        <v>123</v>
      </c>
      <c r="F139" s="102" t="s">
        <v>782</v>
      </c>
      <c r="G139" s="102" t="s">
        <v>343</v>
      </c>
      <c r="H139" s="102" t="s">
        <v>102</v>
      </c>
      <c r="I139" s="103">
        <v>24818</v>
      </c>
      <c r="J139" s="103">
        <v>3556</v>
      </c>
      <c r="K139" s="103">
        <v>0</v>
      </c>
      <c r="L139" s="103">
        <v>882.52808000000005</v>
      </c>
      <c r="M139" s="104">
        <v>1.5E-3</v>
      </c>
      <c r="N139" s="104">
        <v>3.5999999999999999E-3</v>
      </c>
      <c r="O139" s="104">
        <v>1.4E-3</v>
      </c>
    </row>
    <row r="140" spans="2:15" s="99" customFormat="1">
      <c r="B140" s="102" t="s">
        <v>1367</v>
      </c>
      <c r="C140" s="102" t="s">
        <v>1368</v>
      </c>
      <c r="D140" s="102" t="s">
        <v>100</v>
      </c>
      <c r="E140" s="102" t="s">
        <v>123</v>
      </c>
      <c r="F140" s="102" t="s">
        <v>1369</v>
      </c>
      <c r="G140" s="102" t="s">
        <v>129</v>
      </c>
      <c r="H140" s="102" t="s">
        <v>102</v>
      </c>
      <c r="I140" s="103">
        <v>2665</v>
      </c>
      <c r="J140" s="103">
        <v>3543</v>
      </c>
      <c r="K140" s="103">
        <v>0</v>
      </c>
      <c r="L140" s="103">
        <v>94.420950000000005</v>
      </c>
      <c r="M140" s="104">
        <v>2.0000000000000001E-4</v>
      </c>
      <c r="N140" s="104">
        <v>4.0000000000000002E-4</v>
      </c>
      <c r="O140" s="104">
        <v>2.0000000000000001E-4</v>
      </c>
    </row>
    <row r="141" spans="2:15" s="99" customFormat="1">
      <c r="B141" s="102" t="s">
        <v>1370</v>
      </c>
      <c r="C141" s="102" t="s">
        <v>1371</v>
      </c>
      <c r="D141" s="102" t="s">
        <v>100</v>
      </c>
      <c r="E141" s="102" t="s">
        <v>123</v>
      </c>
      <c r="F141" s="102" t="s">
        <v>851</v>
      </c>
      <c r="G141" s="102" t="s">
        <v>132</v>
      </c>
      <c r="H141" s="102" t="s">
        <v>102</v>
      </c>
      <c r="I141" s="103">
        <v>31650.97</v>
      </c>
      <c r="J141" s="103">
        <v>1582</v>
      </c>
      <c r="K141" s="103">
        <v>0</v>
      </c>
      <c r="L141" s="103">
        <v>500.71834539999998</v>
      </c>
      <c r="M141" s="104">
        <v>2.9999999999999997E-4</v>
      </c>
      <c r="N141" s="104">
        <v>2E-3</v>
      </c>
      <c r="O141" s="104">
        <v>8.0000000000000004E-4</v>
      </c>
    </row>
    <row r="142" spans="2:15" s="99" customFormat="1">
      <c r="B142" s="98" t="s">
        <v>1372</v>
      </c>
      <c r="C142" s="105"/>
      <c r="D142" s="105"/>
      <c r="I142" s="100">
        <v>0</v>
      </c>
      <c r="K142" s="100">
        <v>0</v>
      </c>
      <c r="L142" s="100">
        <v>0</v>
      </c>
      <c r="N142" s="101">
        <v>0</v>
      </c>
      <c r="O142" s="101">
        <v>0</v>
      </c>
    </row>
    <row r="143" spans="2:15" s="99" customFormat="1">
      <c r="B143" s="102" t="s">
        <v>222</v>
      </c>
      <c r="C143" s="102" t="s">
        <v>222</v>
      </c>
      <c r="D143" s="105"/>
      <c r="G143" s="102" t="s">
        <v>222</v>
      </c>
      <c r="H143" s="102" t="s">
        <v>222</v>
      </c>
      <c r="I143" s="103">
        <v>0</v>
      </c>
      <c r="J143" s="103">
        <v>0</v>
      </c>
      <c r="L143" s="103">
        <v>0</v>
      </c>
      <c r="M143" s="104">
        <v>0</v>
      </c>
      <c r="N143" s="104">
        <v>0</v>
      </c>
      <c r="O143" s="104">
        <v>0</v>
      </c>
    </row>
    <row r="144" spans="2:15" s="99" customFormat="1">
      <c r="B144" s="98" t="s">
        <v>227</v>
      </c>
      <c r="C144" s="105"/>
      <c r="D144" s="105"/>
      <c r="I144" s="100">
        <v>102892.04</v>
      </c>
      <c r="K144" s="100">
        <v>3.7124000000000001</v>
      </c>
      <c r="L144" s="100">
        <v>6005.8648622574801</v>
      </c>
      <c r="N144" s="101">
        <v>2.46E-2</v>
      </c>
      <c r="O144" s="101">
        <v>9.7999999999999997E-3</v>
      </c>
    </row>
    <row r="145" spans="2:15" s="99" customFormat="1">
      <c r="B145" s="98" t="s">
        <v>299</v>
      </c>
      <c r="C145" s="105"/>
      <c r="D145" s="105"/>
      <c r="I145" s="100">
        <v>27550</v>
      </c>
      <c r="K145" s="100">
        <v>0.51390999999999998</v>
      </c>
      <c r="L145" s="100">
        <v>4253.5618700000005</v>
      </c>
      <c r="N145" s="101">
        <v>1.7399999999999999E-2</v>
      </c>
      <c r="O145" s="101">
        <v>6.8999999999999999E-3</v>
      </c>
    </row>
    <row r="146" spans="2:15" s="99" customFormat="1">
      <c r="B146" s="102" t="s">
        <v>1373</v>
      </c>
      <c r="C146" s="102" t="s">
        <v>1374</v>
      </c>
      <c r="D146" s="102" t="s">
        <v>1375</v>
      </c>
      <c r="E146" s="102" t="s">
        <v>944</v>
      </c>
      <c r="F146" s="102" t="s">
        <v>1376</v>
      </c>
      <c r="G146" s="102" t="s">
        <v>1377</v>
      </c>
      <c r="H146" s="102" t="s">
        <v>106</v>
      </c>
      <c r="I146" s="103">
        <v>7378</v>
      </c>
      <c r="J146" s="103">
        <v>2241</v>
      </c>
      <c r="K146" s="103">
        <v>0</v>
      </c>
      <c r="L146" s="103">
        <v>578.69343000000003</v>
      </c>
      <c r="M146" s="104">
        <v>1E-4</v>
      </c>
      <c r="N146" s="104">
        <v>2.3999999999999998E-3</v>
      </c>
      <c r="O146" s="104">
        <v>8.9999999999999998E-4</v>
      </c>
    </row>
    <row r="147" spans="2:15" s="99" customFormat="1">
      <c r="B147" s="102" t="s">
        <v>1378</v>
      </c>
      <c r="C147" s="102" t="s">
        <v>1379</v>
      </c>
      <c r="D147" s="102" t="s">
        <v>1375</v>
      </c>
      <c r="E147" s="102" t="s">
        <v>944</v>
      </c>
      <c r="F147" s="102" t="s">
        <v>1380</v>
      </c>
      <c r="G147" s="102" t="s">
        <v>1381</v>
      </c>
      <c r="H147" s="102" t="s">
        <v>106</v>
      </c>
      <c r="I147" s="103">
        <v>1705</v>
      </c>
      <c r="J147" s="103">
        <v>913</v>
      </c>
      <c r="K147" s="103">
        <v>0</v>
      </c>
      <c r="L147" s="103">
        <v>54.483274999999999</v>
      </c>
      <c r="M147" s="104">
        <v>0</v>
      </c>
      <c r="N147" s="104">
        <v>2.0000000000000001E-4</v>
      </c>
      <c r="O147" s="104">
        <v>1E-4</v>
      </c>
    </row>
    <row r="148" spans="2:15" s="99" customFormat="1">
      <c r="B148" s="102" t="s">
        <v>1382</v>
      </c>
      <c r="C148" s="102" t="s">
        <v>1383</v>
      </c>
      <c r="D148" s="102" t="s">
        <v>1384</v>
      </c>
      <c r="E148" s="102" t="s">
        <v>944</v>
      </c>
      <c r="F148" s="102" t="s">
        <v>1385</v>
      </c>
      <c r="G148" s="102" t="s">
        <v>1381</v>
      </c>
      <c r="H148" s="102" t="s">
        <v>106</v>
      </c>
      <c r="I148" s="103">
        <v>4061</v>
      </c>
      <c r="J148" s="103">
        <v>3170</v>
      </c>
      <c r="K148" s="103">
        <v>0</v>
      </c>
      <c r="L148" s="103">
        <v>450.56795</v>
      </c>
      <c r="M148" s="104">
        <v>1E-4</v>
      </c>
      <c r="N148" s="104">
        <v>1.8E-3</v>
      </c>
      <c r="O148" s="104">
        <v>6.9999999999999999E-4</v>
      </c>
    </row>
    <row r="149" spans="2:15" s="99" customFormat="1">
      <c r="B149" s="102" t="s">
        <v>1386</v>
      </c>
      <c r="C149" s="102" t="s">
        <v>1387</v>
      </c>
      <c r="D149" s="102" t="s">
        <v>1375</v>
      </c>
      <c r="E149" s="102" t="s">
        <v>944</v>
      </c>
      <c r="F149" s="102" t="s">
        <v>1388</v>
      </c>
      <c r="G149" s="102" t="s">
        <v>987</v>
      </c>
      <c r="H149" s="102" t="s">
        <v>106</v>
      </c>
      <c r="I149" s="103">
        <v>1375</v>
      </c>
      <c r="J149" s="103">
        <v>6555</v>
      </c>
      <c r="K149" s="103">
        <v>0</v>
      </c>
      <c r="L149" s="103">
        <v>315.45937500000002</v>
      </c>
      <c r="M149" s="104">
        <v>0</v>
      </c>
      <c r="N149" s="104">
        <v>1.2999999999999999E-3</v>
      </c>
      <c r="O149" s="104">
        <v>5.0000000000000001E-4</v>
      </c>
    </row>
    <row r="150" spans="2:15" s="99" customFormat="1">
      <c r="B150" s="102" t="s">
        <v>1389</v>
      </c>
      <c r="C150" s="102" t="s">
        <v>1390</v>
      </c>
      <c r="D150" s="102" t="s">
        <v>1375</v>
      </c>
      <c r="E150" s="102" t="s">
        <v>944</v>
      </c>
      <c r="F150" s="102" t="s">
        <v>1391</v>
      </c>
      <c r="G150" s="102" t="s">
        <v>1392</v>
      </c>
      <c r="H150" s="102" t="s">
        <v>106</v>
      </c>
      <c r="I150" s="103">
        <v>2900</v>
      </c>
      <c r="J150" s="103">
        <v>2167</v>
      </c>
      <c r="K150" s="103">
        <v>0</v>
      </c>
      <c r="L150" s="103">
        <v>219.95050000000001</v>
      </c>
      <c r="M150" s="104">
        <v>1E-4</v>
      </c>
      <c r="N150" s="104">
        <v>8.9999999999999998E-4</v>
      </c>
      <c r="O150" s="104">
        <v>4.0000000000000002E-4</v>
      </c>
    </row>
    <row r="151" spans="2:15" s="99" customFormat="1">
      <c r="B151" s="102" t="s">
        <v>1393</v>
      </c>
      <c r="C151" s="102" t="s">
        <v>1394</v>
      </c>
      <c r="D151" s="102" t="s">
        <v>1384</v>
      </c>
      <c r="E151" s="102" t="s">
        <v>944</v>
      </c>
      <c r="F151" s="102" t="s">
        <v>1395</v>
      </c>
      <c r="G151" s="102" t="s">
        <v>1392</v>
      </c>
      <c r="H151" s="102" t="s">
        <v>106</v>
      </c>
      <c r="I151" s="103">
        <v>2216</v>
      </c>
      <c r="J151" s="103">
        <v>27368</v>
      </c>
      <c r="K151" s="103">
        <v>0</v>
      </c>
      <c r="L151" s="103">
        <v>2122.6620800000001</v>
      </c>
      <c r="M151" s="104">
        <v>0</v>
      </c>
      <c r="N151" s="104">
        <v>8.6999999999999994E-3</v>
      </c>
      <c r="O151" s="104">
        <v>3.5000000000000001E-3</v>
      </c>
    </row>
    <row r="152" spans="2:15" s="99" customFormat="1">
      <c r="B152" s="102" t="s">
        <v>1396</v>
      </c>
      <c r="C152" s="102" t="s">
        <v>1397</v>
      </c>
      <c r="D152" s="102" t="s">
        <v>1384</v>
      </c>
      <c r="E152" s="102" t="s">
        <v>944</v>
      </c>
      <c r="F152" s="102" t="s">
        <v>1398</v>
      </c>
      <c r="G152" s="102" t="s">
        <v>1392</v>
      </c>
      <c r="H152" s="102" t="s">
        <v>106</v>
      </c>
      <c r="I152" s="103">
        <v>1664</v>
      </c>
      <c r="J152" s="103">
        <v>3365</v>
      </c>
      <c r="K152" s="103">
        <v>0</v>
      </c>
      <c r="L152" s="103">
        <v>195.9776</v>
      </c>
      <c r="M152" s="104">
        <v>2.9999999999999997E-4</v>
      </c>
      <c r="N152" s="104">
        <v>8.0000000000000004E-4</v>
      </c>
      <c r="O152" s="104">
        <v>2.9999999999999997E-4</v>
      </c>
    </row>
    <row r="153" spans="2:15" s="99" customFormat="1">
      <c r="B153" s="102" t="s">
        <v>1399</v>
      </c>
      <c r="C153" s="102" t="s">
        <v>1400</v>
      </c>
      <c r="D153" s="102" t="s">
        <v>1384</v>
      </c>
      <c r="E153" s="102" t="s">
        <v>944</v>
      </c>
      <c r="F153" s="102" t="s">
        <v>1401</v>
      </c>
      <c r="G153" s="102" t="s">
        <v>975</v>
      </c>
      <c r="H153" s="102" t="s">
        <v>106</v>
      </c>
      <c r="I153" s="103">
        <v>1400</v>
      </c>
      <c r="J153" s="103">
        <v>2449</v>
      </c>
      <c r="K153" s="103">
        <v>0.51390999999999998</v>
      </c>
      <c r="L153" s="103">
        <v>120.51491</v>
      </c>
      <c r="M153" s="104">
        <v>1E-4</v>
      </c>
      <c r="N153" s="104">
        <v>5.0000000000000001E-4</v>
      </c>
      <c r="O153" s="104">
        <v>2.0000000000000001E-4</v>
      </c>
    </row>
    <row r="154" spans="2:15" s="99" customFormat="1">
      <c r="B154" s="102" t="s">
        <v>1402</v>
      </c>
      <c r="C154" s="102" t="s">
        <v>1403</v>
      </c>
      <c r="D154" s="102" t="s">
        <v>1384</v>
      </c>
      <c r="E154" s="102" t="s">
        <v>944</v>
      </c>
      <c r="F154" s="102" t="s">
        <v>1404</v>
      </c>
      <c r="G154" s="102" t="s">
        <v>975</v>
      </c>
      <c r="H154" s="102" t="s">
        <v>106</v>
      </c>
      <c r="I154" s="103">
        <v>4851</v>
      </c>
      <c r="J154" s="103">
        <v>1150</v>
      </c>
      <c r="K154" s="103">
        <v>0</v>
      </c>
      <c r="L154" s="103">
        <v>195.25274999999999</v>
      </c>
      <c r="M154" s="104">
        <v>2.9999999999999997E-4</v>
      </c>
      <c r="N154" s="104">
        <v>8.0000000000000004E-4</v>
      </c>
      <c r="O154" s="104">
        <v>2.9999999999999997E-4</v>
      </c>
    </row>
    <row r="155" spans="2:15" s="99" customFormat="1">
      <c r="B155" s="98" t="s">
        <v>300</v>
      </c>
      <c r="C155" s="105"/>
      <c r="D155" s="105"/>
      <c r="I155" s="100">
        <v>75342.039999999994</v>
      </c>
      <c r="K155" s="100">
        <v>3.1984900000000001</v>
      </c>
      <c r="L155" s="100">
        <v>1752.3029922574799</v>
      </c>
      <c r="N155" s="101">
        <v>7.1999999999999998E-3</v>
      </c>
      <c r="O155" s="101">
        <v>2.8999999999999998E-3</v>
      </c>
    </row>
    <row r="156" spans="2:15" s="99" customFormat="1">
      <c r="B156" s="102" t="s">
        <v>1405</v>
      </c>
      <c r="C156" s="102" t="s">
        <v>1406</v>
      </c>
      <c r="D156" s="102" t="s">
        <v>1384</v>
      </c>
      <c r="E156" s="102" t="s">
        <v>944</v>
      </c>
      <c r="F156" s="102" t="s">
        <v>1407</v>
      </c>
      <c r="G156" s="102" t="s">
        <v>971</v>
      </c>
      <c r="H156" s="102" t="s">
        <v>106</v>
      </c>
      <c r="I156" s="103">
        <v>1544.14</v>
      </c>
      <c r="J156" s="103">
        <v>11912</v>
      </c>
      <c r="K156" s="103">
        <v>3.1984900000000001</v>
      </c>
      <c r="L156" s="103">
        <v>646.9813388</v>
      </c>
      <c r="M156" s="104">
        <v>0</v>
      </c>
      <c r="N156" s="104">
        <v>2.5999999999999999E-3</v>
      </c>
      <c r="O156" s="104">
        <v>1.1000000000000001E-3</v>
      </c>
    </row>
    <row r="157" spans="2:15" s="99" customFormat="1">
      <c r="B157" s="102" t="s">
        <v>1408</v>
      </c>
      <c r="C157" s="102" t="s">
        <v>1409</v>
      </c>
      <c r="D157" s="102" t="s">
        <v>1375</v>
      </c>
      <c r="E157" s="102" t="s">
        <v>944</v>
      </c>
      <c r="F157" s="102" t="s">
        <v>1410</v>
      </c>
      <c r="G157" s="102" t="s">
        <v>1377</v>
      </c>
      <c r="H157" s="102" t="s">
        <v>106</v>
      </c>
      <c r="I157" s="103">
        <v>1150</v>
      </c>
      <c r="J157" s="103">
        <v>1047</v>
      </c>
      <c r="K157" s="103">
        <v>0</v>
      </c>
      <c r="L157" s="103">
        <v>42.141750000000002</v>
      </c>
      <c r="M157" s="104">
        <v>0</v>
      </c>
      <c r="N157" s="104">
        <v>2.0000000000000001E-4</v>
      </c>
      <c r="O157" s="104">
        <v>1E-4</v>
      </c>
    </row>
    <row r="158" spans="2:15" s="99" customFormat="1">
      <c r="B158" s="102" t="s">
        <v>1411</v>
      </c>
      <c r="C158" s="102" t="s">
        <v>1412</v>
      </c>
      <c r="D158" s="102" t="s">
        <v>1384</v>
      </c>
      <c r="E158" s="102" t="s">
        <v>944</v>
      </c>
      <c r="F158" s="102" t="s">
        <v>1413</v>
      </c>
      <c r="G158" s="102" t="s">
        <v>952</v>
      </c>
      <c r="H158" s="102" t="s">
        <v>106</v>
      </c>
      <c r="I158" s="103">
        <v>2000</v>
      </c>
      <c r="J158" s="103">
        <v>4057</v>
      </c>
      <c r="K158" s="103">
        <v>0</v>
      </c>
      <c r="L158" s="103">
        <v>283.99</v>
      </c>
      <c r="M158" s="104">
        <v>0</v>
      </c>
      <c r="N158" s="104">
        <v>1.1999999999999999E-3</v>
      </c>
      <c r="O158" s="104">
        <v>5.0000000000000001E-4</v>
      </c>
    </row>
    <row r="159" spans="2:15" s="99" customFormat="1">
      <c r="B159" s="102" t="s">
        <v>1414</v>
      </c>
      <c r="C159" s="102" t="s">
        <v>1415</v>
      </c>
      <c r="D159" s="102" t="s">
        <v>1416</v>
      </c>
      <c r="E159" s="102" t="s">
        <v>944</v>
      </c>
      <c r="F159" s="102" t="s">
        <v>1417</v>
      </c>
      <c r="G159" s="102" t="s">
        <v>999</v>
      </c>
      <c r="H159" s="102" t="s">
        <v>110</v>
      </c>
      <c r="I159" s="103">
        <v>70647.899999999994</v>
      </c>
      <c r="J159" s="103">
        <v>303.3</v>
      </c>
      <c r="K159" s="103">
        <v>0</v>
      </c>
      <c r="L159" s="103">
        <v>779.18990345748</v>
      </c>
      <c r="M159" s="104">
        <v>0</v>
      </c>
      <c r="N159" s="104">
        <v>3.2000000000000002E-3</v>
      </c>
      <c r="O159" s="104">
        <v>1.2999999999999999E-3</v>
      </c>
    </row>
    <row r="160" spans="2:15" s="99" customFormat="1">
      <c r="B160" s="102" t="s">
        <v>229</v>
      </c>
      <c r="C160" s="105"/>
      <c r="D160" s="105"/>
    </row>
    <row r="161" spans="2:7">
      <c r="B161" t="s">
        <v>293</v>
      </c>
      <c r="E161" s="16"/>
      <c r="F161" s="16"/>
      <c r="G161" s="16"/>
    </row>
    <row r="162" spans="2:7">
      <c r="B162" t="s">
        <v>294</v>
      </c>
      <c r="E162" s="16"/>
      <c r="F162" s="16"/>
      <c r="G162" s="16"/>
    </row>
    <row r="163" spans="2:7">
      <c r="B163" t="s">
        <v>295</v>
      </c>
      <c r="E163" s="16"/>
      <c r="F163" s="16"/>
      <c r="G163" s="16"/>
    </row>
    <row r="164" spans="2:7">
      <c r="B164" t="s">
        <v>296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B247" s="16"/>
      <c r="E247" s="16"/>
      <c r="F247" s="16"/>
      <c r="G247" s="16"/>
    </row>
    <row r="248" spans="2:7">
      <c r="B248" s="16"/>
      <c r="E248" s="16"/>
      <c r="F248" s="16"/>
      <c r="G248" s="16"/>
    </row>
    <row r="249" spans="2:7">
      <c r="B249" s="19"/>
      <c r="E249" s="16"/>
      <c r="F249" s="16"/>
      <c r="G249" s="16"/>
    </row>
    <row r="250" spans="2:7">
      <c r="E250" s="16"/>
      <c r="F250" s="16"/>
      <c r="G250" s="16"/>
    </row>
    <row r="251" spans="2:7"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B268" s="16"/>
      <c r="E268" s="16"/>
      <c r="F268" s="16"/>
      <c r="G268" s="16"/>
    </row>
    <row r="269" spans="2:7">
      <c r="B269" s="16"/>
      <c r="E269" s="16"/>
      <c r="F269" s="16"/>
      <c r="G269" s="16"/>
    </row>
    <row r="270" spans="2:7">
      <c r="B270" s="19"/>
      <c r="E270" s="16"/>
      <c r="F270" s="16"/>
      <c r="G270" s="16"/>
    </row>
    <row r="271" spans="2:7">
      <c r="E271" s="16"/>
      <c r="F271" s="16"/>
      <c r="G271" s="16"/>
    </row>
    <row r="272" spans="2:7"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2:7">
      <c r="E321" s="16"/>
      <c r="F321" s="16"/>
      <c r="G321" s="16"/>
    </row>
    <row r="322" spans="2:7">
      <c r="E322" s="16"/>
      <c r="F322" s="16"/>
      <c r="G322" s="16"/>
    </row>
    <row r="323" spans="2:7">
      <c r="E323" s="16"/>
      <c r="F323" s="16"/>
      <c r="G323" s="16"/>
    </row>
    <row r="324" spans="2:7">
      <c r="E324" s="16"/>
      <c r="F324" s="16"/>
      <c r="G324" s="16"/>
    </row>
    <row r="325" spans="2:7">
      <c r="E325" s="16"/>
      <c r="F325" s="16"/>
      <c r="G325" s="16"/>
    </row>
    <row r="326" spans="2:7">
      <c r="E326" s="16"/>
      <c r="F326" s="16"/>
      <c r="G326" s="16"/>
    </row>
    <row r="327" spans="2:7">
      <c r="E327" s="16"/>
      <c r="F327" s="16"/>
      <c r="G327" s="16"/>
    </row>
    <row r="328" spans="2:7">
      <c r="E328" s="16"/>
      <c r="F328" s="16"/>
      <c r="G328" s="16"/>
    </row>
    <row r="329" spans="2:7">
      <c r="E329" s="16"/>
      <c r="F329" s="16"/>
      <c r="G329" s="16"/>
    </row>
    <row r="330" spans="2:7">
      <c r="E330" s="16"/>
      <c r="F330" s="16"/>
      <c r="G330" s="16"/>
    </row>
    <row r="331" spans="2:7">
      <c r="E331" s="16"/>
      <c r="F331" s="16"/>
      <c r="G331" s="16"/>
    </row>
    <row r="332" spans="2:7">
      <c r="E332" s="16"/>
      <c r="F332" s="16"/>
      <c r="G332" s="16"/>
    </row>
    <row r="333" spans="2:7">
      <c r="E333" s="16"/>
      <c r="F333" s="16"/>
      <c r="G333" s="16"/>
    </row>
    <row r="334" spans="2:7">
      <c r="E334" s="16"/>
      <c r="F334" s="16"/>
      <c r="G334" s="16"/>
    </row>
    <row r="335" spans="2:7">
      <c r="B335" s="16"/>
      <c r="E335" s="16"/>
      <c r="F335" s="16"/>
      <c r="G335" s="16"/>
    </row>
    <row r="336" spans="2:7">
      <c r="B336" s="16"/>
      <c r="E336" s="16"/>
      <c r="F336" s="16"/>
      <c r="G336" s="16"/>
    </row>
    <row r="337" spans="2:2">
      <c r="B337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7">
      <formula1>$BH$6:$BH$11</formula1>
    </dataValidation>
    <dataValidation type="list" allowBlank="1" showInputMessage="1" showErrorMessage="1" sqref="H12:H331">
      <formula1>$BJ$6:$BJ$11</formula1>
    </dataValidation>
    <dataValidation type="list" allowBlank="1" showInputMessage="1" showErrorMessage="1" sqref="E12:E331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1674307</v>
      </c>
      <c r="I11" s="7"/>
      <c r="J11" s="75">
        <v>50.186129999999999</v>
      </c>
      <c r="K11" s="75">
        <v>188317.97773430799</v>
      </c>
      <c r="L11" s="7"/>
      <c r="M11" s="76">
        <v>1</v>
      </c>
      <c r="N11" s="76">
        <v>0.30669999999999997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1411983</v>
      </c>
      <c r="J12" s="81">
        <v>0</v>
      </c>
      <c r="K12" s="81">
        <v>103082.65561</v>
      </c>
      <c r="M12" s="80">
        <v>0.5474</v>
      </c>
      <c r="N12" s="80">
        <v>0.16789999999999999</v>
      </c>
    </row>
    <row r="13" spans="2:63">
      <c r="B13" s="79" t="s">
        <v>1418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1419</v>
      </c>
      <c r="D15" s="16"/>
      <c r="E15" s="16"/>
      <c r="F15" s="16"/>
      <c r="G15" s="16"/>
      <c r="H15" s="81">
        <v>1411983</v>
      </c>
      <c r="J15" s="81">
        <v>0</v>
      </c>
      <c r="K15" s="81">
        <v>103082.65561</v>
      </c>
      <c r="M15" s="80">
        <v>0.5474</v>
      </c>
      <c r="N15" s="80">
        <v>0.16789999999999999</v>
      </c>
    </row>
    <row r="16" spans="2:63">
      <c r="B16" t="s">
        <v>1420</v>
      </c>
      <c r="C16" t="s">
        <v>1421</v>
      </c>
      <c r="D16" t="s">
        <v>100</v>
      </c>
      <c r="E16" t="s">
        <v>1422</v>
      </c>
      <c r="F16" t="s">
        <v>1423</v>
      </c>
      <c r="G16" t="s">
        <v>102</v>
      </c>
      <c r="H16" s="77">
        <v>76037</v>
      </c>
      <c r="I16" s="77">
        <v>12400</v>
      </c>
      <c r="J16" s="77">
        <v>0</v>
      </c>
      <c r="K16" s="77">
        <v>9428.5879999999997</v>
      </c>
      <c r="L16" s="78">
        <v>1.03E-2</v>
      </c>
      <c r="M16" s="78">
        <v>5.0099999999999999E-2</v>
      </c>
      <c r="N16" s="78">
        <v>1.54E-2</v>
      </c>
    </row>
    <row r="17" spans="2:14">
      <c r="B17" t="s">
        <v>1424</v>
      </c>
      <c r="C17" t="s">
        <v>1425</v>
      </c>
      <c r="D17" t="s">
        <v>100</v>
      </c>
      <c r="E17" t="s">
        <v>1422</v>
      </c>
      <c r="F17" t="s">
        <v>1423</v>
      </c>
      <c r="G17" t="s">
        <v>102</v>
      </c>
      <c r="H17" s="77">
        <v>283220</v>
      </c>
      <c r="I17" s="77">
        <v>1513</v>
      </c>
      <c r="J17" s="77">
        <v>0</v>
      </c>
      <c r="K17" s="77">
        <v>4285.1185999999998</v>
      </c>
      <c r="L17" s="78">
        <v>2.4400000000000002E-2</v>
      </c>
      <c r="M17" s="78">
        <v>2.2800000000000001E-2</v>
      </c>
      <c r="N17" s="78">
        <v>7.0000000000000001E-3</v>
      </c>
    </row>
    <row r="18" spans="2:14">
      <c r="B18" t="s">
        <v>1426</v>
      </c>
      <c r="C18" t="s">
        <v>1427</v>
      </c>
      <c r="D18" t="s">
        <v>100</v>
      </c>
      <c r="E18" t="s">
        <v>1428</v>
      </c>
      <c r="F18" t="s">
        <v>1423</v>
      </c>
      <c r="G18" t="s">
        <v>102</v>
      </c>
      <c r="H18" s="77">
        <v>21582</v>
      </c>
      <c r="I18" s="77">
        <v>90760</v>
      </c>
      <c r="J18" s="77">
        <v>0</v>
      </c>
      <c r="K18" s="77">
        <v>19587.823199999999</v>
      </c>
      <c r="L18" s="78">
        <v>0.18790000000000001</v>
      </c>
      <c r="M18" s="78">
        <v>0.104</v>
      </c>
      <c r="N18" s="78">
        <v>3.1899999999999998E-2</v>
      </c>
    </row>
    <row r="19" spans="2:14">
      <c r="B19" t="s">
        <v>1429</v>
      </c>
      <c r="C19" t="s">
        <v>1430</v>
      </c>
      <c r="D19" t="s">
        <v>100</v>
      </c>
      <c r="E19" t="s">
        <v>1431</v>
      </c>
      <c r="F19" t="s">
        <v>1423</v>
      </c>
      <c r="G19" t="s">
        <v>102</v>
      </c>
      <c r="H19" s="77">
        <v>335889</v>
      </c>
      <c r="I19" s="77">
        <v>5115</v>
      </c>
      <c r="J19" s="77">
        <v>0</v>
      </c>
      <c r="K19" s="77">
        <v>17180.72235</v>
      </c>
      <c r="L19" s="78">
        <v>7.46E-2</v>
      </c>
      <c r="M19" s="78">
        <v>9.1200000000000003E-2</v>
      </c>
      <c r="N19" s="78">
        <v>2.8000000000000001E-2</v>
      </c>
    </row>
    <row r="20" spans="2:14">
      <c r="B20" t="s">
        <v>1432</v>
      </c>
      <c r="C20" t="s">
        <v>1433</v>
      </c>
      <c r="D20" t="s">
        <v>100</v>
      </c>
      <c r="E20" t="s">
        <v>1431</v>
      </c>
      <c r="F20" t="s">
        <v>1423</v>
      </c>
      <c r="G20" t="s">
        <v>102</v>
      </c>
      <c r="H20" s="77">
        <v>363414</v>
      </c>
      <c r="I20" s="77">
        <v>5476</v>
      </c>
      <c r="J20" s="77">
        <v>0</v>
      </c>
      <c r="K20" s="77">
        <v>19900.550640000001</v>
      </c>
      <c r="L20" s="78">
        <v>8.5000000000000006E-3</v>
      </c>
      <c r="M20" s="78">
        <v>0.1057</v>
      </c>
      <c r="N20" s="78">
        <v>3.2399999999999998E-2</v>
      </c>
    </row>
    <row r="21" spans="2:14">
      <c r="B21" t="s">
        <v>1434</v>
      </c>
      <c r="C21" t="s">
        <v>1435</v>
      </c>
      <c r="D21" t="s">
        <v>100</v>
      </c>
      <c r="E21" t="s">
        <v>1436</v>
      </c>
      <c r="F21" t="s">
        <v>1423</v>
      </c>
      <c r="G21" t="s">
        <v>102</v>
      </c>
      <c r="H21" s="77">
        <v>27453</v>
      </c>
      <c r="I21" s="77">
        <v>20730</v>
      </c>
      <c r="J21" s="77">
        <v>0</v>
      </c>
      <c r="K21" s="77">
        <v>5691.0069000000003</v>
      </c>
      <c r="L21" s="78">
        <v>1.6000000000000001E-3</v>
      </c>
      <c r="M21" s="78">
        <v>3.0200000000000001E-2</v>
      </c>
      <c r="N21" s="78">
        <v>9.2999999999999992E-3</v>
      </c>
    </row>
    <row r="22" spans="2:14">
      <c r="B22" t="s">
        <v>1437</v>
      </c>
      <c r="C22" t="s">
        <v>1438</v>
      </c>
      <c r="D22" t="s">
        <v>100</v>
      </c>
      <c r="E22" t="s">
        <v>1436</v>
      </c>
      <c r="F22" t="s">
        <v>1423</v>
      </c>
      <c r="G22" t="s">
        <v>102</v>
      </c>
      <c r="H22" s="77">
        <v>215928</v>
      </c>
      <c r="I22" s="77">
        <v>6314</v>
      </c>
      <c r="J22" s="77">
        <v>0</v>
      </c>
      <c r="K22" s="77">
        <v>13633.69392</v>
      </c>
      <c r="L22" s="78">
        <v>2.3099999999999999E-2</v>
      </c>
      <c r="M22" s="78">
        <v>7.2400000000000006E-2</v>
      </c>
      <c r="N22" s="78">
        <v>2.2200000000000001E-2</v>
      </c>
    </row>
    <row r="23" spans="2:14">
      <c r="B23" t="s">
        <v>1439</v>
      </c>
      <c r="C23" t="s">
        <v>1440</v>
      </c>
      <c r="D23" t="s">
        <v>100</v>
      </c>
      <c r="E23" t="s">
        <v>1436</v>
      </c>
      <c r="F23" t="s">
        <v>1423</v>
      </c>
      <c r="G23" t="s">
        <v>102</v>
      </c>
      <c r="H23" s="77">
        <v>88460</v>
      </c>
      <c r="I23" s="77">
        <v>15120</v>
      </c>
      <c r="J23" s="77">
        <v>0</v>
      </c>
      <c r="K23" s="77">
        <v>13375.152</v>
      </c>
      <c r="L23" s="78">
        <v>3.3999999999999998E-3</v>
      </c>
      <c r="M23" s="78">
        <v>7.0999999999999994E-2</v>
      </c>
      <c r="N23" s="78">
        <v>2.18E-2</v>
      </c>
    </row>
    <row r="24" spans="2:14">
      <c r="B24" s="79" t="s">
        <v>1441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1442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941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1443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227</v>
      </c>
      <c r="D32" s="16"/>
      <c r="E32" s="16"/>
      <c r="F32" s="16"/>
      <c r="G32" s="16"/>
      <c r="H32" s="81">
        <v>262324</v>
      </c>
      <c r="J32" s="81">
        <v>50.186129999999999</v>
      </c>
      <c r="K32" s="81">
        <v>85235.322124308004</v>
      </c>
      <c r="M32" s="80">
        <v>0.4526</v>
      </c>
      <c r="N32" s="80">
        <v>0.13880000000000001</v>
      </c>
    </row>
    <row r="33" spans="2:14">
      <c r="B33" s="79" t="s">
        <v>1444</v>
      </c>
      <c r="D33" s="16"/>
      <c r="E33" s="16"/>
      <c r="F33" s="16"/>
      <c r="G33" s="16"/>
      <c r="H33" s="81">
        <v>262324</v>
      </c>
      <c r="J33" s="81">
        <v>50.186129999999999</v>
      </c>
      <c r="K33" s="81">
        <v>85235.322124308004</v>
      </c>
      <c r="M33" s="80">
        <v>0.4526</v>
      </c>
      <c r="N33" s="80">
        <v>0.13880000000000001</v>
      </c>
    </row>
    <row r="34" spans="2:14">
      <c r="B34" t="s">
        <v>1445</v>
      </c>
      <c r="C34" t="s">
        <v>1446</v>
      </c>
      <c r="D34" t="s">
        <v>1375</v>
      </c>
      <c r="E34" t="s">
        <v>1447</v>
      </c>
      <c r="F34" t="s">
        <v>1423</v>
      </c>
      <c r="G34" t="s">
        <v>106</v>
      </c>
      <c r="H34" s="77">
        <v>38322</v>
      </c>
      <c r="I34" s="77">
        <v>28028</v>
      </c>
      <c r="J34" s="77">
        <v>50.186129999999999</v>
      </c>
      <c r="K34" s="77">
        <v>37643.30169</v>
      </c>
      <c r="L34" s="78">
        <v>0</v>
      </c>
      <c r="M34" s="78">
        <v>0.19989999999999999</v>
      </c>
      <c r="N34" s="78">
        <v>6.13E-2</v>
      </c>
    </row>
    <row r="35" spans="2:14">
      <c r="B35" t="s">
        <v>1448</v>
      </c>
      <c r="C35" t="s">
        <v>1449</v>
      </c>
      <c r="D35" t="s">
        <v>123</v>
      </c>
      <c r="E35" t="s">
        <v>1450</v>
      </c>
      <c r="F35" t="s">
        <v>1423</v>
      </c>
      <c r="G35" t="s">
        <v>106</v>
      </c>
      <c r="H35" s="77">
        <v>122029</v>
      </c>
      <c r="I35" s="77">
        <v>2916</v>
      </c>
      <c r="J35" s="77">
        <v>0</v>
      </c>
      <c r="K35" s="77">
        <v>12454.27974</v>
      </c>
      <c r="L35" s="78">
        <v>0</v>
      </c>
      <c r="M35" s="78">
        <v>6.6100000000000006E-2</v>
      </c>
      <c r="N35" s="78">
        <v>2.0299999999999999E-2</v>
      </c>
    </row>
    <row r="36" spans="2:14">
      <c r="B36" t="s">
        <v>1451</v>
      </c>
      <c r="C36" t="s">
        <v>1452</v>
      </c>
      <c r="D36" t="s">
        <v>123</v>
      </c>
      <c r="E36" t="s">
        <v>1453</v>
      </c>
      <c r="F36" t="s">
        <v>1423</v>
      </c>
      <c r="G36" t="s">
        <v>110</v>
      </c>
      <c r="H36" s="77">
        <v>31591</v>
      </c>
      <c r="I36" s="77">
        <v>17817</v>
      </c>
      <c r="J36" s="77">
        <v>0</v>
      </c>
      <c r="K36" s="77">
        <v>20467.726384308</v>
      </c>
      <c r="L36" s="78">
        <v>0</v>
      </c>
      <c r="M36" s="78">
        <v>0.1087</v>
      </c>
      <c r="N36" s="78">
        <v>3.3300000000000003E-2</v>
      </c>
    </row>
    <row r="37" spans="2:14">
      <c r="B37" t="s">
        <v>1454</v>
      </c>
      <c r="C37" t="s">
        <v>1455</v>
      </c>
      <c r="D37" t="s">
        <v>1384</v>
      </c>
      <c r="E37" t="s">
        <v>1456</v>
      </c>
      <c r="F37" t="s">
        <v>1423</v>
      </c>
      <c r="G37" t="s">
        <v>106</v>
      </c>
      <c r="H37" s="77">
        <v>11562</v>
      </c>
      <c r="I37" s="77">
        <v>12824</v>
      </c>
      <c r="J37" s="77">
        <v>0</v>
      </c>
      <c r="K37" s="77">
        <v>5189.4880800000001</v>
      </c>
      <c r="L37" s="78">
        <v>0</v>
      </c>
      <c r="M37" s="78">
        <v>2.76E-2</v>
      </c>
      <c r="N37" s="78">
        <v>8.5000000000000006E-3</v>
      </c>
    </row>
    <row r="38" spans="2:14">
      <c r="B38" t="s">
        <v>1457</v>
      </c>
      <c r="C38" t="s">
        <v>1458</v>
      </c>
      <c r="D38" t="s">
        <v>1384</v>
      </c>
      <c r="E38" t="s">
        <v>1456</v>
      </c>
      <c r="F38" t="s">
        <v>1423</v>
      </c>
      <c r="G38" t="s">
        <v>106</v>
      </c>
      <c r="H38" s="77">
        <v>37734</v>
      </c>
      <c r="I38" s="77">
        <v>3145</v>
      </c>
      <c r="J38" s="77">
        <v>0</v>
      </c>
      <c r="K38" s="77">
        <v>4153.5700500000003</v>
      </c>
      <c r="L38" s="78">
        <v>0</v>
      </c>
      <c r="M38" s="78">
        <v>2.2100000000000002E-2</v>
      </c>
      <c r="N38" s="78">
        <v>6.7999999999999996E-3</v>
      </c>
    </row>
    <row r="39" spans="2:14">
      <c r="B39" t="s">
        <v>1459</v>
      </c>
      <c r="C39" t="s">
        <v>1460</v>
      </c>
      <c r="D39" t="s">
        <v>1384</v>
      </c>
      <c r="E39" t="s">
        <v>1456</v>
      </c>
      <c r="F39" t="s">
        <v>1423</v>
      </c>
      <c r="G39" t="s">
        <v>106</v>
      </c>
      <c r="H39" s="77">
        <v>21086</v>
      </c>
      <c r="I39" s="77">
        <v>7218</v>
      </c>
      <c r="J39" s="77">
        <v>0</v>
      </c>
      <c r="K39" s="77">
        <v>5326.9561800000001</v>
      </c>
      <c r="L39" s="78">
        <v>0</v>
      </c>
      <c r="M39" s="78">
        <v>2.8299999999999999E-2</v>
      </c>
      <c r="N39" s="78">
        <v>8.6999999999999994E-3</v>
      </c>
    </row>
    <row r="40" spans="2:14">
      <c r="B40" s="79" t="s">
        <v>1461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222</v>
      </c>
      <c r="C41" t="s">
        <v>222</v>
      </c>
      <c r="D41" s="16"/>
      <c r="E41" s="16"/>
      <c r="F41" t="s">
        <v>222</v>
      </c>
      <c r="G41" t="s">
        <v>222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941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222</v>
      </c>
      <c r="C43" t="s">
        <v>222</v>
      </c>
      <c r="D43" s="16"/>
      <c r="E43" s="16"/>
      <c r="F43" t="s">
        <v>222</v>
      </c>
      <c r="G43" t="s">
        <v>222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1443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222</v>
      </c>
      <c r="C45" t="s">
        <v>222</v>
      </c>
      <c r="D45" s="16"/>
      <c r="E45" s="16"/>
      <c r="F45" t="s">
        <v>222</v>
      </c>
      <c r="G45" t="s">
        <v>222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229</v>
      </c>
      <c r="D46" s="16"/>
      <c r="E46" s="16"/>
      <c r="F46" s="16"/>
      <c r="G46" s="16"/>
    </row>
    <row r="47" spans="2:14">
      <c r="B47" t="s">
        <v>293</v>
      </c>
      <c r="D47" s="16"/>
      <c r="E47" s="16"/>
      <c r="F47" s="16"/>
      <c r="G47" s="16"/>
    </row>
    <row r="48" spans="2:14">
      <c r="B48" t="s">
        <v>294</v>
      </c>
      <c r="D48" s="16"/>
      <c r="E48" s="16"/>
      <c r="F48" s="16"/>
      <c r="G48" s="16"/>
    </row>
    <row r="49" spans="2:7">
      <c r="B49" t="s">
        <v>295</v>
      </c>
      <c r="D49" s="16"/>
      <c r="E49" s="16"/>
      <c r="F49" s="16"/>
      <c r="G49" s="16"/>
    </row>
    <row r="50" spans="2:7">
      <c r="B50" t="s">
        <v>296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139350.64000000001</v>
      </c>
      <c r="H11" s="7"/>
      <c r="I11" s="75">
        <v>93.570089999999993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139350.64000000001</v>
      </c>
      <c r="I12" s="81">
        <v>93.570089999999993</v>
      </c>
      <c r="K12" s="80">
        <v>1</v>
      </c>
      <c r="L12" s="80">
        <v>2.0000000000000001E-4</v>
      </c>
    </row>
    <row r="13" spans="2:60">
      <c r="B13" s="79" t="s">
        <v>1464</v>
      </c>
      <c r="D13" s="16"/>
      <c r="E13" s="16"/>
      <c r="G13" s="81">
        <v>139350.64000000001</v>
      </c>
      <c r="I13" s="81">
        <v>93.570089999999993</v>
      </c>
      <c r="K13" s="80">
        <v>1</v>
      </c>
      <c r="L13" s="80">
        <v>2.0000000000000001E-4</v>
      </c>
    </row>
    <row r="14" spans="2:60">
      <c r="B14" t="s">
        <v>1465</v>
      </c>
      <c r="C14" t="s">
        <v>1466</v>
      </c>
      <c r="D14" t="s">
        <v>100</v>
      </c>
      <c r="E14" t="s">
        <v>571</v>
      </c>
      <c r="F14" t="s">
        <v>102</v>
      </c>
      <c r="G14" s="77">
        <v>85</v>
      </c>
      <c r="H14" s="77">
        <v>987.2</v>
      </c>
      <c r="I14" s="77">
        <v>0.83911999999999998</v>
      </c>
      <c r="J14" s="78">
        <v>2.0000000000000001E-4</v>
      </c>
      <c r="K14" s="78">
        <v>8.9999999999999993E-3</v>
      </c>
      <c r="L14" s="78">
        <v>0</v>
      </c>
    </row>
    <row r="15" spans="2:60">
      <c r="B15" t="s">
        <v>1467</v>
      </c>
      <c r="C15" t="s">
        <v>1468</v>
      </c>
      <c r="D15" t="s">
        <v>100</v>
      </c>
      <c r="E15" t="s">
        <v>364</v>
      </c>
      <c r="F15" t="s">
        <v>102</v>
      </c>
      <c r="G15" s="77">
        <v>865.64</v>
      </c>
      <c r="H15" s="77">
        <v>5425</v>
      </c>
      <c r="I15" s="77">
        <v>46.960970000000003</v>
      </c>
      <c r="J15" s="78">
        <v>6.9999999999999999E-4</v>
      </c>
      <c r="K15" s="78">
        <v>0.50190000000000001</v>
      </c>
      <c r="L15" s="78">
        <v>1E-4</v>
      </c>
    </row>
    <row r="16" spans="2:60">
      <c r="B16" t="s">
        <v>1469</v>
      </c>
      <c r="C16" t="s">
        <v>1470</v>
      </c>
      <c r="D16" t="s">
        <v>100</v>
      </c>
      <c r="E16" t="s">
        <v>364</v>
      </c>
      <c r="F16" t="s">
        <v>102</v>
      </c>
      <c r="G16" s="77">
        <v>82500</v>
      </c>
      <c r="H16" s="77">
        <v>21.6</v>
      </c>
      <c r="I16" s="77">
        <v>17.82</v>
      </c>
      <c r="J16" s="78">
        <v>3.5000000000000001E-3</v>
      </c>
      <c r="K16" s="78">
        <v>0.19040000000000001</v>
      </c>
      <c r="L16" s="78">
        <v>0</v>
      </c>
    </row>
    <row r="17" spans="2:12">
      <c r="B17" t="s">
        <v>1471</v>
      </c>
      <c r="C17" t="s">
        <v>1472</v>
      </c>
      <c r="D17" t="s">
        <v>100</v>
      </c>
      <c r="E17" t="s">
        <v>125</v>
      </c>
      <c r="F17" t="s">
        <v>102</v>
      </c>
      <c r="G17" s="77">
        <v>55900</v>
      </c>
      <c r="H17" s="77">
        <v>50</v>
      </c>
      <c r="I17" s="77">
        <v>27.95</v>
      </c>
      <c r="J17" s="78">
        <v>2E-3</v>
      </c>
      <c r="K17" s="78">
        <v>0.29870000000000002</v>
      </c>
      <c r="L17" s="78">
        <v>0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1473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293</v>
      </c>
      <c r="D22" s="16"/>
      <c r="E22" s="16"/>
    </row>
    <row r="23" spans="2:12">
      <c r="B23" t="s">
        <v>294</v>
      </c>
      <c r="D23" s="16"/>
      <c r="E23" s="16"/>
    </row>
    <row r="24" spans="2:12">
      <c r="B24" t="s">
        <v>295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1474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1475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-107593.65</v>
      </c>
      <c r="H11" s="25"/>
      <c r="I11" s="75">
        <v>114.83449286271779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-107593.65</v>
      </c>
      <c r="H14" s="19"/>
      <c r="I14" s="81">
        <v>114.83449286271779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1479</v>
      </c>
      <c r="C15" t="s">
        <v>1480</v>
      </c>
      <c r="D15" t="s">
        <v>123</v>
      </c>
      <c r="E15" t="s">
        <v>1015</v>
      </c>
      <c r="F15" t="s">
        <v>110</v>
      </c>
      <c r="G15" s="77">
        <v>11</v>
      </c>
      <c r="H15" s="77">
        <v>1.2770999999999999</v>
      </c>
      <c r="I15" s="77">
        <v>5.1084510840000003E-4</v>
      </c>
      <c r="J15" s="78">
        <v>0</v>
      </c>
      <c r="K15" s="78">
        <v>0</v>
      </c>
      <c r="BF15" s="16" t="s">
        <v>127</v>
      </c>
    </row>
    <row r="16" spans="1:60">
      <c r="B16" t="s">
        <v>1481</v>
      </c>
      <c r="C16" t="s">
        <v>1482</v>
      </c>
      <c r="D16" t="s">
        <v>123</v>
      </c>
      <c r="E16" t="s">
        <v>1015</v>
      </c>
      <c r="F16" t="s">
        <v>106</v>
      </c>
      <c r="G16" s="77">
        <v>26</v>
      </c>
      <c r="H16" s="77">
        <v>3.0781000000000001</v>
      </c>
      <c r="I16" s="77">
        <v>2.801071E-3</v>
      </c>
      <c r="J16" s="78">
        <v>0</v>
      </c>
      <c r="K16" s="78">
        <v>0</v>
      </c>
      <c r="BF16" s="16" t="s">
        <v>128</v>
      </c>
    </row>
    <row r="17" spans="2:58">
      <c r="B17" t="s">
        <v>1483</v>
      </c>
      <c r="C17" t="s">
        <v>1484</v>
      </c>
      <c r="D17" t="s">
        <v>123</v>
      </c>
      <c r="E17" t="s">
        <v>1015</v>
      </c>
      <c r="F17" t="s">
        <v>106</v>
      </c>
      <c r="G17" s="77">
        <v>5</v>
      </c>
      <c r="H17" s="77">
        <v>0.17080000000000001</v>
      </c>
      <c r="I17" s="77">
        <v>2.989E-5</v>
      </c>
      <c r="J17" s="78">
        <v>0</v>
      </c>
      <c r="K17" s="78">
        <v>0</v>
      </c>
      <c r="BF17" s="16" t="s">
        <v>129</v>
      </c>
    </row>
    <row r="18" spans="2:58">
      <c r="B18" t="s">
        <v>1485</v>
      </c>
      <c r="C18" t="s">
        <v>1486</v>
      </c>
      <c r="D18" t="s">
        <v>123</v>
      </c>
      <c r="E18" t="s">
        <v>1015</v>
      </c>
      <c r="F18" t="s">
        <v>110</v>
      </c>
      <c r="G18" s="77">
        <v>63</v>
      </c>
      <c r="H18" s="77">
        <v>0.34410000000000002</v>
      </c>
      <c r="I18" s="77">
        <v>7.8830970120000003E-4</v>
      </c>
      <c r="J18" s="78">
        <v>0</v>
      </c>
      <c r="K18" s="78">
        <v>0</v>
      </c>
      <c r="BF18" s="16" t="s">
        <v>130</v>
      </c>
    </row>
    <row r="19" spans="2:58">
      <c r="B19" t="s">
        <v>1487</v>
      </c>
      <c r="C19" t="s">
        <v>1488</v>
      </c>
      <c r="D19" t="s">
        <v>123</v>
      </c>
      <c r="E19" t="s">
        <v>1015</v>
      </c>
      <c r="F19" t="s">
        <v>113</v>
      </c>
      <c r="G19" s="77">
        <v>8</v>
      </c>
      <c r="H19" s="77">
        <v>0.71209999999999996</v>
      </c>
      <c r="I19" s="77">
        <v>2.4127087360000001E-4</v>
      </c>
      <c r="J19" s="78">
        <v>0</v>
      </c>
      <c r="K19" s="78">
        <v>0</v>
      </c>
      <c r="BF19" s="16" t="s">
        <v>131</v>
      </c>
    </row>
    <row r="20" spans="2:58">
      <c r="B20" t="s">
        <v>1489</v>
      </c>
      <c r="C20" t="s">
        <v>1490</v>
      </c>
      <c r="D20" t="s">
        <v>123</v>
      </c>
      <c r="E20" t="s">
        <v>1015</v>
      </c>
      <c r="F20" t="s">
        <v>120</v>
      </c>
      <c r="G20" s="77">
        <v>-62700</v>
      </c>
      <c r="H20" s="77">
        <v>100</v>
      </c>
      <c r="I20" s="77">
        <v>-150.82485</v>
      </c>
      <c r="J20" s="78">
        <v>-1.3133999999999999</v>
      </c>
      <c r="K20" s="78">
        <v>-2.0000000000000001E-4</v>
      </c>
      <c r="BF20" s="16" t="s">
        <v>132</v>
      </c>
    </row>
    <row r="21" spans="2:58">
      <c r="B21" t="s">
        <v>1491</v>
      </c>
      <c r="C21" t="s">
        <v>1492</v>
      </c>
      <c r="D21" t="s">
        <v>123</v>
      </c>
      <c r="E21" t="s">
        <v>1015</v>
      </c>
      <c r="F21" t="s">
        <v>110</v>
      </c>
      <c r="G21" s="77">
        <v>-180682.5</v>
      </c>
      <c r="H21" s="77">
        <v>100</v>
      </c>
      <c r="I21" s="77">
        <v>-657.03384300000005</v>
      </c>
      <c r="J21" s="78">
        <v>-5.7215999999999996</v>
      </c>
      <c r="K21" s="78">
        <v>-1.1000000000000001E-3</v>
      </c>
      <c r="BF21" s="16" t="s">
        <v>123</v>
      </c>
    </row>
    <row r="22" spans="2:58">
      <c r="B22" t="s">
        <v>1493</v>
      </c>
      <c r="C22" t="s">
        <v>1494</v>
      </c>
      <c r="D22" t="s">
        <v>123</v>
      </c>
      <c r="E22" t="s">
        <v>1015</v>
      </c>
      <c r="F22" t="s">
        <v>113</v>
      </c>
      <c r="G22" s="77">
        <v>-1280</v>
      </c>
      <c r="H22" s="77">
        <v>100</v>
      </c>
      <c r="I22" s="77">
        <v>-5.4210560000000001</v>
      </c>
      <c r="J22" s="78">
        <v>-4.7199999999999999E-2</v>
      </c>
      <c r="K22" s="78">
        <v>0</v>
      </c>
    </row>
    <row r="23" spans="2:58">
      <c r="B23" t="s">
        <v>1495</v>
      </c>
      <c r="C23" t="s">
        <v>1496</v>
      </c>
      <c r="D23" t="s">
        <v>123</v>
      </c>
      <c r="E23" t="s">
        <v>1015</v>
      </c>
      <c r="F23" t="s">
        <v>200</v>
      </c>
      <c r="G23" s="77">
        <v>-147150</v>
      </c>
      <c r="H23" s="77">
        <v>100</v>
      </c>
      <c r="I23" s="77">
        <v>-65.643614999999997</v>
      </c>
      <c r="J23" s="78">
        <v>-0.5716</v>
      </c>
      <c r="K23" s="78">
        <v>-1E-4</v>
      </c>
    </row>
    <row r="24" spans="2:58">
      <c r="B24" t="s">
        <v>1497</v>
      </c>
      <c r="C24" t="s">
        <v>1498</v>
      </c>
      <c r="D24" t="s">
        <v>123</v>
      </c>
      <c r="E24" t="s">
        <v>1015</v>
      </c>
      <c r="F24" t="s">
        <v>106</v>
      </c>
      <c r="G24" s="77">
        <v>283928.84999999998</v>
      </c>
      <c r="H24" s="77">
        <v>100</v>
      </c>
      <c r="I24" s="77">
        <v>993.75097500000004</v>
      </c>
      <c r="J24" s="78">
        <v>8.6538000000000004</v>
      </c>
      <c r="K24" s="78">
        <v>1.6000000000000001E-3</v>
      </c>
    </row>
    <row r="25" spans="2:58">
      <c r="B25" t="s">
        <v>1499</v>
      </c>
      <c r="C25" t="s">
        <v>1500</v>
      </c>
      <c r="D25" t="s">
        <v>123</v>
      </c>
      <c r="E25" t="s">
        <v>1015</v>
      </c>
      <c r="F25" t="s">
        <v>200</v>
      </c>
      <c r="G25" s="77">
        <v>9</v>
      </c>
      <c r="H25" s="77">
        <v>2.1743999999999999</v>
      </c>
      <c r="I25" s="77">
        <v>8.7299985600000003E-5</v>
      </c>
      <c r="J25" s="78">
        <v>0</v>
      </c>
      <c r="K25" s="78">
        <v>0</v>
      </c>
    </row>
    <row r="26" spans="2:58">
      <c r="B26" t="s">
        <v>1501</v>
      </c>
      <c r="C26" t="s">
        <v>1502</v>
      </c>
      <c r="D26" t="s">
        <v>123</v>
      </c>
      <c r="E26" t="s">
        <v>1015</v>
      </c>
      <c r="F26" t="s">
        <v>106</v>
      </c>
      <c r="G26" s="77">
        <v>4</v>
      </c>
      <c r="H26" s="77">
        <v>1.1529499999999999</v>
      </c>
      <c r="I26" s="77">
        <v>1.6141300000000001E-4</v>
      </c>
      <c r="J26" s="78">
        <v>0</v>
      </c>
      <c r="K26" s="78">
        <v>0</v>
      </c>
    </row>
    <row r="27" spans="2:58">
      <c r="B27" t="s">
        <v>1503</v>
      </c>
      <c r="C27" t="s">
        <v>1504</v>
      </c>
      <c r="D27" t="s">
        <v>123</v>
      </c>
      <c r="E27" t="s">
        <v>1015</v>
      </c>
      <c r="F27" t="s">
        <v>106</v>
      </c>
      <c r="G27" s="77">
        <v>126</v>
      </c>
      <c r="H27" s="77">
        <v>0.37895000000000001</v>
      </c>
      <c r="I27" s="77">
        <v>1.6711695000000001E-3</v>
      </c>
      <c r="J27" s="78">
        <v>0</v>
      </c>
      <c r="K27" s="78">
        <v>0</v>
      </c>
    </row>
    <row r="28" spans="2:58">
      <c r="B28" t="s">
        <v>1505</v>
      </c>
      <c r="C28" t="s">
        <v>1506</v>
      </c>
      <c r="D28" t="s">
        <v>123</v>
      </c>
      <c r="E28" t="s">
        <v>1015</v>
      </c>
      <c r="F28" t="s">
        <v>120</v>
      </c>
      <c r="G28" s="77">
        <v>38</v>
      </c>
      <c r="H28" s="77">
        <v>0.64610000000000001</v>
      </c>
      <c r="I28" s="77">
        <v>5.9059354900000002E-4</v>
      </c>
      <c r="J28" s="78">
        <v>0</v>
      </c>
      <c r="K28" s="78">
        <v>0</v>
      </c>
    </row>
    <row r="29" spans="2:58">
      <c r="B29" t="s">
        <v>229</v>
      </c>
      <c r="C29" s="19"/>
      <c r="D29" s="19"/>
      <c r="E29" s="19"/>
      <c r="F29" s="19"/>
      <c r="G29" s="19"/>
      <c r="H29" s="19"/>
    </row>
    <row r="30" spans="2:58">
      <c r="B30" t="s">
        <v>293</v>
      </c>
      <c r="C30" s="19"/>
      <c r="D30" s="19"/>
      <c r="E30" s="19"/>
      <c r="F30" s="19"/>
      <c r="G30" s="19"/>
      <c r="H30" s="19"/>
    </row>
    <row r="31" spans="2:58">
      <c r="B31" t="s">
        <v>294</v>
      </c>
      <c r="C31" s="19"/>
      <c r="D31" s="19"/>
      <c r="E31" s="19"/>
      <c r="F31" s="19"/>
      <c r="G31" s="19"/>
      <c r="H31" s="19"/>
    </row>
    <row r="32" spans="2:58">
      <c r="B32" t="s">
        <v>295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1507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1508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</v>
      </c>
      <c r="K11" s="7"/>
      <c r="L11" s="7"/>
      <c r="M11" s="76">
        <v>3.2899999999999999E-2</v>
      </c>
      <c r="N11" s="75">
        <v>434586.99</v>
      </c>
      <c r="O11" s="7"/>
      <c r="P11" s="75">
        <v>425.71895247200001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2.9</v>
      </c>
      <c r="M12" s="80">
        <v>3.2899999999999999E-2</v>
      </c>
      <c r="N12" s="81">
        <v>434586.99</v>
      </c>
      <c r="P12" s="81">
        <v>425.71895247200001</v>
      </c>
      <c r="R12" s="80">
        <v>1</v>
      </c>
      <c r="S12" s="80">
        <v>6.9999999999999999E-4</v>
      </c>
    </row>
    <row r="13" spans="2:81">
      <c r="B13" s="79" t="s">
        <v>1519</v>
      </c>
      <c r="C13" s="16"/>
      <c r="D13" s="16"/>
      <c r="E13" s="16"/>
      <c r="J13" s="81">
        <v>6.94</v>
      </c>
      <c r="M13" s="80">
        <v>1.52E-2</v>
      </c>
      <c r="N13" s="81">
        <v>59337</v>
      </c>
      <c r="P13" s="81">
        <v>59.282357400000002</v>
      </c>
      <c r="R13" s="80">
        <v>0.13930000000000001</v>
      </c>
      <c r="S13" s="80">
        <v>1E-4</v>
      </c>
    </row>
    <row r="14" spans="2:81">
      <c r="B14" t="s">
        <v>1523</v>
      </c>
      <c r="C14" t="s">
        <v>1524</v>
      </c>
      <c r="D14" t="s">
        <v>123</v>
      </c>
      <c r="E14" t="s">
        <v>1525</v>
      </c>
      <c r="F14" t="s">
        <v>343</v>
      </c>
      <c r="G14" t="s">
        <v>319</v>
      </c>
      <c r="H14" t="s">
        <v>150</v>
      </c>
      <c r="I14" t="s">
        <v>1526</v>
      </c>
      <c r="J14" s="77">
        <v>5.81</v>
      </c>
      <c r="K14" t="s">
        <v>102</v>
      </c>
      <c r="L14" s="78">
        <v>1.55E-2</v>
      </c>
      <c r="M14" s="78">
        <v>1.5599999999999999E-2</v>
      </c>
      <c r="N14" s="77">
        <v>39099</v>
      </c>
      <c r="O14" s="77">
        <v>100</v>
      </c>
      <c r="P14" s="77">
        <v>39.098999999999997</v>
      </c>
      <c r="Q14" s="78">
        <v>1E-4</v>
      </c>
      <c r="R14" s="78">
        <v>9.1800000000000007E-2</v>
      </c>
      <c r="S14" s="78">
        <v>1E-4</v>
      </c>
    </row>
    <row r="15" spans="2:81">
      <c r="B15" t="s">
        <v>1527</v>
      </c>
      <c r="C15" t="s">
        <v>1528</v>
      </c>
      <c r="D15" t="s">
        <v>123</v>
      </c>
      <c r="E15" t="s">
        <v>1529</v>
      </c>
      <c r="F15" t="s">
        <v>493</v>
      </c>
      <c r="G15" t="s">
        <v>319</v>
      </c>
      <c r="H15" t="s">
        <v>150</v>
      </c>
      <c r="I15" t="s">
        <v>1530</v>
      </c>
      <c r="J15" s="77">
        <v>9.1199999999999992</v>
      </c>
      <c r="K15" t="s">
        <v>102</v>
      </c>
      <c r="L15" s="78">
        <v>8.3000000000000001E-3</v>
      </c>
      <c r="M15" s="78">
        <v>1.46E-2</v>
      </c>
      <c r="N15" s="77">
        <v>20238</v>
      </c>
      <c r="O15" s="77">
        <v>99.73</v>
      </c>
      <c r="P15" s="77">
        <v>20.183357399999998</v>
      </c>
      <c r="Q15" s="78">
        <v>1E-4</v>
      </c>
      <c r="R15" s="78">
        <v>4.7399999999999998E-2</v>
      </c>
      <c r="S15" s="78">
        <v>0</v>
      </c>
    </row>
    <row r="16" spans="2:81">
      <c r="B16" s="79" t="s">
        <v>1520</v>
      </c>
      <c r="C16" s="16"/>
      <c r="D16" s="16"/>
      <c r="E16" s="16"/>
      <c r="J16" s="81">
        <v>2.25</v>
      </c>
      <c r="M16" s="80">
        <v>3.5799999999999998E-2</v>
      </c>
      <c r="N16" s="81">
        <v>375249.99</v>
      </c>
      <c r="P16" s="81">
        <v>366.43659507199999</v>
      </c>
      <c r="R16" s="80">
        <v>0.86070000000000002</v>
      </c>
      <c r="S16" s="80">
        <v>5.9999999999999995E-4</v>
      </c>
    </row>
    <row r="17" spans="2:19">
      <c r="B17" t="s">
        <v>1531</v>
      </c>
      <c r="C17" t="s">
        <v>1532</v>
      </c>
      <c r="D17" t="s">
        <v>123</v>
      </c>
      <c r="E17" t="s">
        <v>1038</v>
      </c>
      <c r="F17" t="s">
        <v>571</v>
      </c>
      <c r="G17" t="s">
        <v>443</v>
      </c>
      <c r="H17" t="s">
        <v>207</v>
      </c>
      <c r="I17" t="s">
        <v>1533</v>
      </c>
      <c r="J17" s="77">
        <v>4.45</v>
      </c>
      <c r="K17" t="s">
        <v>102</v>
      </c>
      <c r="L17" s="78">
        <v>3.3500000000000002E-2</v>
      </c>
      <c r="M17" s="78">
        <v>4.36E-2</v>
      </c>
      <c r="N17" s="77">
        <v>90000</v>
      </c>
      <c r="O17" s="77">
        <v>95.97</v>
      </c>
      <c r="P17" s="77">
        <v>86.373000000000005</v>
      </c>
      <c r="Q17" s="78">
        <v>1E-4</v>
      </c>
      <c r="R17" s="78">
        <v>0.2029</v>
      </c>
      <c r="S17" s="78">
        <v>1E-4</v>
      </c>
    </row>
    <row r="18" spans="2:19">
      <c r="B18" t="s">
        <v>1534</v>
      </c>
      <c r="C18" t="s">
        <v>1535</v>
      </c>
      <c r="D18" t="s">
        <v>123</v>
      </c>
      <c r="E18" t="s">
        <v>759</v>
      </c>
      <c r="F18" t="s">
        <v>504</v>
      </c>
      <c r="G18" t="s">
        <v>471</v>
      </c>
      <c r="H18" t="s">
        <v>207</v>
      </c>
      <c r="I18" t="s">
        <v>1536</v>
      </c>
      <c r="K18" t="s">
        <v>102</v>
      </c>
      <c r="L18" s="78">
        <v>1.8499999999999999E-2</v>
      </c>
      <c r="M18" s="78">
        <v>0</v>
      </c>
      <c r="N18" s="77">
        <v>100000</v>
      </c>
      <c r="O18" s="77">
        <v>100.06</v>
      </c>
      <c r="P18" s="77">
        <v>100.06</v>
      </c>
      <c r="Q18" s="78">
        <v>0</v>
      </c>
      <c r="R18" s="78">
        <v>0.23499999999999999</v>
      </c>
      <c r="S18" s="78">
        <v>2.0000000000000001E-4</v>
      </c>
    </row>
    <row r="19" spans="2:19">
      <c r="B19" t="s">
        <v>1537</v>
      </c>
      <c r="C19" t="s">
        <v>1538</v>
      </c>
      <c r="D19" t="s">
        <v>123</v>
      </c>
      <c r="E19" t="s">
        <v>1539</v>
      </c>
      <c r="F19" t="s">
        <v>525</v>
      </c>
      <c r="G19" t="s">
        <v>520</v>
      </c>
      <c r="H19" t="s">
        <v>207</v>
      </c>
      <c r="I19" t="s">
        <v>1540</v>
      </c>
      <c r="J19" s="77">
        <v>3.2</v>
      </c>
      <c r="K19" t="s">
        <v>102</v>
      </c>
      <c r="L19" s="78">
        <v>2.86E-2</v>
      </c>
      <c r="M19" s="78">
        <v>4.9799999999999997E-2</v>
      </c>
      <c r="N19" s="77">
        <v>70000</v>
      </c>
      <c r="O19" s="77">
        <v>95.3</v>
      </c>
      <c r="P19" s="77">
        <v>66.709999999999994</v>
      </c>
      <c r="Q19" s="78">
        <v>4.0000000000000002E-4</v>
      </c>
      <c r="R19" s="78">
        <v>0.15670000000000001</v>
      </c>
      <c r="S19" s="78">
        <v>1E-4</v>
      </c>
    </row>
    <row r="20" spans="2:19">
      <c r="B20" t="s">
        <v>1541</v>
      </c>
      <c r="C20" t="s">
        <v>1542</v>
      </c>
      <c r="D20" t="s">
        <v>123</v>
      </c>
      <c r="E20" t="s">
        <v>1543</v>
      </c>
      <c r="F20" t="s">
        <v>442</v>
      </c>
      <c r="G20" t="s">
        <v>544</v>
      </c>
      <c r="H20" t="s">
        <v>150</v>
      </c>
      <c r="I20" t="s">
        <v>1544</v>
      </c>
      <c r="J20" s="77">
        <v>2.91</v>
      </c>
      <c r="K20" t="s">
        <v>102</v>
      </c>
      <c r="L20" s="78">
        <v>4.2999999999999997E-2</v>
      </c>
      <c r="M20" s="78">
        <v>4.7199999999999999E-2</v>
      </c>
      <c r="N20" s="77">
        <v>63000</v>
      </c>
      <c r="O20" s="77">
        <v>98.96</v>
      </c>
      <c r="P20" s="77">
        <v>62.344799999999999</v>
      </c>
      <c r="Q20" s="78">
        <v>2.9999999999999997E-4</v>
      </c>
      <c r="R20" s="78">
        <v>0.1464</v>
      </c>
      <c r="S20" s="78">
        <v>1E-4</v>
      </c>
    </row>
    <row r="21" spans="2:19">
      <c r="B21" t="s">
        <v>1545</v>
      </c>
      <c r="C21" t="s">
        <v>1546</v>
      </c>
      <c r="D21" t="s">
        <v>123</v>
      </c>
      <c r="E21" t="s">
        <v>1547</v>
      </c>
      <c r="F21" t="s">
        <v>537</v>
      </c>
      <c r="G21" t="s">
        <v>222</v>
      </c>
      <c r="H21" t="s">
        <v>567</v>
      </c>
      <c r="I21" t="s">
        <v>1548</v>
      </c>
      <c r="J21" s="77">
        <v>0</v>
      </c>
      <c r="K21" t="s">
        <v>102</v>
      </c>
      <c r="L21" s="78">
        <v>8.6499999999999994E-2</v>
      </c>
      <c r="M21" s="78">
        <v>0</v>
      </c>
      <c r="N21" s="77">
        <v>2249.9899999999998</v>
      </c>
      <c r="O21" s="77">
        <v>49.28</v>
      </c>
      <c r="P21" s="77">
        <v>1.1087950719999999</v>
      </c>
      <c r="Q21" s="78">
        <v>1E-4</v>
      </c>
      <c r="R21" s="78">
        <v>2.5999999999999999E-3</v>
      </c>
      <c r="S21" s="78">
        <v>0</v>
      </c>
    </row>
    <row r="22" spans="2:19">
      <c r="B22" t="s">
        <v>1549</v>
      </c>
      <c r="C22" t="s">
        <v>1550</v>
      </c>
      <c r="D22" t="s">
        <v>123</v>
      </c>
      <c r="E22" t="s">
        <v>1551</v>
      </c>
      <c r="F22" t="s">
        <v>504</v>
      </c>
      <c r="G22" t="s">
        <v>222</v>
      </c>
      <c r="H22" t="s">
        <v>567</v>
      </c>
      <c r="I22" t="s">
        <v>1552</v>
      </c>
      <c r="J22" s="77">
        <v>0.89</v>
      </c>
      <c r="K22" t="s">
        <v>102</v>
      </c>
      <c r="L22" s="78">
        <v>4.1500000000000002E-2</v>
      </c>
      <c r="M22" s="78">
        <v>6.1899999999999997E-2</v>
      </c>
      <c r="N22" s="77">
        <v>50000</v>
      </c>
      <c r="O22" s="77">
        <v>99.68</v>
      </c>
      <c r="P22" s="77">
        <v>49.84</v>
      </c>
      <c r="Q22" s="78">
        <v>2.9999999999999997E-4</v>
      </c>
      <c r="R22" s="78">
        <v>0.1171</v>
      </c>
      <c r="S22" s="78">
        <v>1E-4</v>
      </c>
    </row>
    <row r="23" spans="2:19">
      <c r="B23" s="79" t="s">
        <v>298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941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299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J29" s="77">
        <v>0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229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293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1553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1554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1555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1556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1557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1558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1559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1560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229</v>
      </c>
      <c r="C30" s="16"/>
    </row>
    <row r="31" spans="2:11">
      <c r="B31" t="s">
        <v>293</v>
      </c>
      <c r="C31" s="16"/>
    </row>
    <row r="32" spans="2:11">
      <c r="B32" t="s">
        <v>294</v>
      </c>
      <c r="C32" s="16"/>
    </row>
    <row r="33" spans="2:3">
      <c r="B33" t="s">
        <v>295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71400</v>
      </c>
      <c r="H11" s="7"/>
      <c r="I11" s="75">
        <v>5.0933755036250004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1561</v>
      </c>
      <c r="C12" s="16"/>
      <c r="D12" s="16"/>
      <c r="G12" s="81">
        <v>71400</v>
      </c>
      <c r="I12" s="81">
        <v>5.0933755036250004</v>
      </c>
      <c r="K12" s="80">
        <v>1</v>
      </c>
      <c r="L12" s="80">
        <v>0</v>
      </c>
    </row>
    <row r="13" spans="2:59">
      <c r="B13" t="s">
        <v>1562</v>
      </c>
      <c r="C13" t="s">
        <v>1563</v>
      </c>
      <c r="D13" t="s">
        <v>571</v>
      </c>
      <c r="E13" t="s">
        <v>102</v>
      </c>
      <c r="F13" t="s">
        <v>1564</v>
      </c>
      <c r="G13" s="77">
        <v>1750</v>
      </c>
      <c r="H13" s="77">
        <v>3.2013E-2</v>
      </c>
      <c r="I13" s="77">
        <v>5.6022750000000001E-4</v>
      </c>
      <c r="J13" s="78">
        <v>0</v>
      </c>
      <c r="K13" s="78">
        <v>1E-4</v>
      </c>
      <c r="L13" s="78">
        <v>0</v>
      </c>
    </row>
    <row r="14" spans="2:59">
      <c r="B14" t="s">
        <v>1565</v>
      </c>
      <c r="C14" t="s">
        <v>1566</v>
      </c>
      <c r="D14" t="s">
        <v>822</v>
      </c>
      <c r="E14" t="s">
        <v>102</v>
      </c>
      <c r="F14" t="s">
        <v>1567</v>
      </c>
      <c r="G14" s="77">
        <v>2150</v>
      </c>
      <c r="H14" s="77">
        <v>236.44622799999999</v>
      </c>
      <c r="I14" s="77">
        <v>5.0835939019999996</v>
      </c>
      <c r="J14" s="78">
        <v>0</v>
      </c>
      <c r="K14" s="78">
        <v>0.99809999999999999</v>
      </c>
      <c r="L14" s="78">
        <v>0</v>
      </c>
    </row>
    <row r="15" spans="2:59">
      <c r="B15" t="s">
        <v>1568</v>
      </c>
      <c r="C15" t="s">
        <v>1569</v>
      </c>
      <c r="D15" t="s">
        <v>1097</v>
      </c>
      <c r="E15" t="s">
        <v>102</v>
      </c>
      <c r="F15" t="s">
        <v>704</v>
      </c>
      <c r="G15" s="77">
        <v>67500</v>
      </c>
      <c r="H15" s="77">
        <v>1.3661295E-2</v>
      </c>
      <c r="I15" s="77">
        <v>9.2213741250000009E-3</v>
      </c>
      <c r="J15" s="78">
        <v>0</v>
      </c>
      <c r="K15" s="78">
        <v>1.8E-3</v>
      </c>
      <c r="L15" s="78">
        <v>0</v>
      </c>
    </row>
    <row r="16" spans="2:59">
      <c r="B16" s="79" t="s">
        <v>1473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t="s">
        <v>222</v>
      </c>
      <c r="E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C18" s="16"/>
      <c r="D18" s="16"/>
    </row>
    <row r="19" spans="2:12">
      <c r="B19" t="s">
        <v>293</v>
      </c>
      <c r="C19" s="16"/>
      <c r="D19" s="16"/>
    </row>
    <row r="20" spans="2:12">
      <c r="B20" t="s">
        <v>294</v>
      </c>
      <c r="C20" s="16"/>
      <c r="D20" s="16"/>
    </row>
    <row r="21" spans="2:12">
      <c r="B21" t="s">
        <v>295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1474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1476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1474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1474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1475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1570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1476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941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1474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1477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1476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941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229</v>
      </c>
      <c r="C32" s="16"/>
      <c r="D32" s="16"/>
    </row>
    <row r="33" spans="2:4">
      <c r="B33" t="s">
        <v>293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1507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1507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1571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1572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1573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1574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1575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1576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1577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1578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1579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1580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1581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1573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1574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1580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1582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1583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1584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1585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1584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1585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14472.626047821999</v>
      </c>
      <c r="J11" s="76">
        <v>1</v>
      </c>
      <c r="K11" s="76">
        <v>2.3599999999999999E-2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14472.626047821999</v>
      </c>
      <c r="J14" s="80">
        <v>1</v>
      </c>
      <c r="K14" s="80">
        <v>2.3599999999999999E-2</v>
      </c>
    </row>
    <row r="15" spans="2:60">
      <c r="B15" t="s">
        <v>1586</v>
      </c>
      <c r="C15" t="s">
        <v>1587</v>
      </c>
      <c r="D15" t="s">
        <v>222</v>
      </c>
      <c r="E15" t="s">
        <v>567</v>
      </c>
      <c r="F15" s="78">
        <v>0</v>
      </c>
      <c r="G15" t="s">
        <v>113</v>
      </c>
      <c r="H15" s="78">
        <v>0</v>
      </c>
      <c r="I15" s="77">
        <v>214.15309976</v>
      </c>
      <c r="J15" s="78">
        <v>1.4800000000000001E-2</v>
      </c>
      <c r="K15" s="78">
        <v>2.9999999999999997E-4</v>
      </c>
    </row>
    <row r="16" spans="2:60">
      <c r="B16" t="s">
        <v>1588</v>
      </c>
      <c r="C16" t="s">
        <v>1589</v>
      </c>
      <c r="D16" t="s">
        <v>222</v>
      </c>
      <c r="E16" t="s">
        <v>567</v>
      </c>
      <c r="F16" s="78">
        <v>0</v>
      </c>
      <c r="G16" t="s">
        <v>200</v>
      </c>
      <c r="H16" s="78">
        <v>0</v>
      </c>
      <c r="I16" s="77">
        <v>553.75746021299994</v>
      </c>
      <c r="J16" s="78">
        <v>3.8300000000000001E-2</v>
      </c>
      <c r="K16" s="78">
        <v>8.9999999999999998E-4</v>
      </c>
    </row>
    <row r="17" spans="2:11">
      <c r="B17" t="s">
        <v>1590</v>
      </c>
      <c r="C17" t="s">
        <v>1591</v>
      </c>
      <c r="D17" t="s">
        <v>222</v>
      </c>
      <c r="E17" t="s">
        <v>567</v>
      </c>
      <c r="F17" s="78">
        <v>0</v>
      </c>
      <c r="G17" t="s">
        <v>120</v>
      </c>
      <c r="H17" s="78">
        <v>0</v>
      </c>
      <c r="I17" s="77">
        <v>10.393083024999999</v>
      </c>
      <c r="J17" s="78">
        <v>6.9999999999999999E-4</v>
      </c>
      <c r="K17" s="78">
        <v>0</v>
      </c>
    </row>
    <row r="18" spans="2:11">
      <c r="B18" t="s">
        <v>1592</v>
      </c>
      <c r="C18" t="s">
        <v>1593</v>
      </c>
      <c r="D18" t="s">
        <v>222</v>
      </c>
      <c r="E18" t="s">
        <v>567</v>
      </c>
      <c r="F18" s="78">
        <v>0</v>
      </c>
      <c r="G18" t="s">
        <v>110</v>
      </c>
      <c r="H18" s="78">
        <v>0</v>
      </c>
      <c r="I18" s="77">
        <v>10.755234824</v>
      </c>
      <c r="J18" s="78">
        <v>6.9999999999999999E-4</v>
      </c>
      <c r="K18" s="78">
        <v>0</v>
      </c>
    </row>
    <row r="19" spans="2:11">
      <c r="B19" t="s">
        <v>1594</v>
      </c>
      <c r="C19" t="s">
        <v>1595</v>
      </c>
      <c r="D19" t="s">
        <v>222</v>
      </c>
      <c r="E19" t="s">
        <v>567</v>
      </c>
      <c r="F19" s="78">
        <v>0</v>
      </c>
      <c r="G19" t="s">
        <v>106</v>
      </c>
      <c r="H19" s="78">
        <v>0</v>
      </c>
      <c r="I19" s="77">
        <v>13683.56717</v>
      </c>
      <c r="J19" s="78">
        <v>0.94550000000000001</v>
      </c>
      <c r="K19" s="78">
        <v>2.23E-2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E763F0-45FC-44E6-B428-134DBD7594D7}"/>
</file>

<file path=customXml/itemProps2.xml><?xml version="1.0" encoding="utf-8"?>
<ds:datastoreItem xmlns:ds="http://schemas.openxmlformats.org/officeDocument/2006/customXml" ds:itemID="{8DF597FD-1C0B-46D9-A2D3-C4CDD2F16D7A}"/>
</file>

<file path=customXml/itemProps3.xml><?xml version="1.0" encoding="utf-8"?>
<ds:datastoreItem xmlns:ds="http://schemas.openxmlformats.org/officeDocument/2006/customXml" ds:itemID="{2613D05B-3DE7-436B-B5F3-0E68758B5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