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03.22\"/>
    </mc:Choice>
  </mc:AlternateContent>
  <bookViews>
    <workbookView xWindow="0" yWindow="105" windowWidth="24240" windowHeight="12585" firstSheet="22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</workbook>
</file>

<file path=xl/calcChain.xml><?xml version="1.0" encoding="utf-8"?>
<calcChain xmlns="http://schemas.openxmlformats.org/spreadsheetml/2006/main">
  <c r="R173" i="5" l="1"/>
  <c r="P173" i="5" s="1"/>
  <c r="I11" i="6" l="1"/>
  <c r="I12" i="6"/>
  <c r="I88" i="6"/>
  <c r="I42" i="6"/>
  <c r="I13" i="6"/>
  <c r="O158" i="6"/>
  <c r="N158" i="6"/>
  <c r="O157" i="6"/>
  <c r="N157" i="6"/>
  <c r="O156" i="6"/>
  <c r="N156" i="6"/>
  <c r="O155" i="6"/>
  <c r="N155" i="6"/>
  <c r="O154" i="6"/>
  <c r="N154" i="6"/>
  <c r="O153" i="6"/>
  <c r="N153" i="6"/>
  <c r="O152" i="6"/>
  <c r="N152" i="6"/>
  <c r="O151" i="6"/>
  <c r="N151" i="6"/>
  <c r="O150" i="6"/>
  <c r="N150" i="6"/>
  <c r="O149" i="6"/>
  <c r="N149" i="6"/>
  <c r="O148" i="6"/>
  <c r="N148" i="6"/>
  <c r="O147" i="6"/>
  <c r="N147" i="6"/>
  <c r="O146" i="6"/>
  <c r="N146" i="6"/>
  <c r="O145" i="6"/>
  <c r="N145" i="6"/>
  <c r="O144" i="6"/>
  <c r="N144" i="6"/>
  <c r="O143" i="6"/>
  <c r="N143" i="6"/>
  <c r="O142" i="6"/>
  <c r="N142" i="6"/>
  <c r="O141" i="6"/>
  <c r="N141" i="6"/>
  <c r="O140" i="6"/>
  <c r="N140" i="6"/>
  <c r="O139" i="6"/>
  <c r="N139" i="6"/>
  <c r="O138" i="6"/>
  <c r="N138" i="6"/>
  <c r="O137" i="6"/>
  <c r="N137" i="6"/>
  <c r="O136" i="6"/>
  <c r="N136" i="6"/>
  <c r="O135" i="6"/>
  <c r="N135" i="6"/>
  <c r="O134" i="6"/>
  <c r="N134" i="6"/>
  <c r="O133" i="6"/>
  <c r="N133" i="6"/>
  <c r="O132" i="6"/>
  <c r="N132" i="6"/>
  <c r="O131" i="6"/>
  <c r="N131" i="6"/>
  <c r="O130" i="6"/>
  <c r="N130" i="6"/>
  <c r="O129" i="6"/>
  <c r="N129" i="6"/>
  <c r="O128" i="6"/>
  <c r="N128" i="6"/>
  <c r="O127" i="6"/>
  <c r="N127" i="6"/>
  <c r="O126" i="6"/>
  <c r="N126" i="6"/>
  <c r="O125" i="6"/>
  <c r="N125" i="6"/>
  <c r="O124" i="6"/>
  <c r="N124" i="6"/>
  <c r="O123" i="6"/>
  <c r="N123" i="6"/>
  <c r="O122" i="6"/>
  <c r="N122" i="6"/>
  <c r="O121" i="6"/>
  <c r="N121" i="6"/>
  <c r="O120" i="6"/>
  <c r="N120" i="6"/>
  <c r="O119" i="6"/>
  <c r="N119" i="6"/>
  <c r="O118" i="6"/>
  <c r="N118" i="6"/>
  <c r="O117" i="6"/>
  <c r="N117" i="6"/>
  <c r="O116" i="6"/>
  <c r="N116" i="6"/>
  <c r="O115" i="6"/>
  <c r="N115" i="6"/>
  <c r="O114" i="6"/>
  <c r="N114" i="6"/>
  <c r="O113" i="6"/>
  <c r="N113" i="6"/>
  <c r="O112" i="6"/>
  <c r="N112" i="6"/>
  <c r="O111" i="6"/>
  <c r="N111" i="6"/>
  <c r="O110" i="6"/>
  <c r="N110" i="6"/>
  <c r="O109" i="6"/>
  <c r="N109" i="6"/>
  <c r="O108" i="6"/>
  <c r="N108" i="6"/>
  <c r="O107" i="6"/>
  <c r="N107" i="6"/>
  <c r="O106" i="6"/>
  <c r="N106" i="6"/>
  <c r="O105" i="6"/>
  <c r="N105" i="6"/>
  <c r="O104" i="6"/>
  <c r="N104" i="6"/>
  <c r="O103" i="6"/>
  <c r="N103" i="6"/>
  <c r="O102" i="6"/>
  <c r="N102" i="6"/>
  <c r="O101" i="6"/>
  <c r="N101" i="6"/>
  <c r="O100" i="6"/>
  <c r="N100" i="6"/>
  <c r="O99" i="6"/>
  <c r="N99" i="6"/>
  <c r="O98" i="6"/>
  <c r="N98" i="6"/>
  <c r="O97" i="6"/>
  <c r="N97" i="6"/>
  <c r="O96" i="6"/>
  <c r="N96" i="6"/>
  <c r="O95" i="6"/>
  <c r="N95" i="6"/>
  <c r="O94" i="6"/>
  <c r="N94" i="6"/>
  <c r="O93" i="6"/>
  <c r="N93" i="6"/>
  <c r="O92" i="6"/>
  <c r="N92" i="6"/>
  <c r="O91" i="6"/>
  <c r="N91" i="6"/>
  <c r="O90" i="6"/>
  <c r="N90" i="6"/>
  <c r="O89" i="6"/>
  <c r="N89" i="6"/>
  <c r="O88" i="6"/>
  <c r="N88" i="6"/>
  <c r="O87" i="6"/>
  <c r="N87" i="6"/>
  <c r="O86" i="6"/>
  <c r="N86" i="6"/>
  <c r="O85" i="6"/>
  <c r="N85" i="6"/>
  <c r="O84" i="6"/>
  <c r="N84" i="6"/>
  <c r="O83" i="6"/>
  <c r="N83" i="6"/>
  <c r="O82" i="6"/>
  <c r="N82" i="6"/>
  <c r="O81" i="6"/>
  <c r="N81" i="6"/>
  <c r="O80" i="6"/>
  <c r="N80" i="6"/>
  <c r="O79" i="6"/>
  <c r="N79" i="6"/>
  <c r="O78" i="6"/>
  <c r="N78" i="6"/>
  <c r="O77" i="6"/>
  <c r="N77" i="6"/>
  <c r="O76" i="6"/>
  <c r="N76" i="6"/>
  <c r="O75" i="6"/>
  <c r="N75" i="6"/>
  <c r="O74" i="6"/>
  <c r="N74" i="6"/>
  <c r="O73" i="6"/>
  <c r="N73" i="6"/>
  <c r="O72" i="6"/>
  <c r="N72" i="6"/>
  <c r="O71" i="6"/>
  <c r="N71" i="6"/>
  <c r="O70" i="6"/>
  <c r="N70" i="6"/>
  <c r="O69" i="6"/>
  <c r="N69" i="6"/>
  <c r="O68" i="6"/>
  <c r="N68" i="6"/>
  <c r="O67" i="6"/>
  <c r="N67" i="6"/>
  <c r="O66" i="6"/>
  <c r="N66" i="6"/>
  <c r="O65" i="6"/>
  <c r="N65" i="6"/>
  <c r="O64" i="6"/>
  <c r="N64" i="6"/>
  <c r="O63" i="6"/>
  <c r="N63" i="6"/>
  <c r="O62" i="6"/>
  <c r="N62" i="6"/>
  <c r="O61" i="6"/>
  <c r="N61" i="6"/>
  <c r="O60" i="6"/>
  <c r="N60" i="6"/>
  <c r="O59" i="6"/>
  <c r="N59" i="6"/>
  <c r="O58" i="6"/>
  <c r="N58" i="6"/>
  <c r="O57" i="6"/>
  <c r="N57" i="6"/>
  <c r="O56" i="6"/>
  <c r="N56" i="6"/>
  <c r="O55" i="6"/>
  <c r="N55" i="6"/>
  <c r="O54" i="6"/>
  <c r="N54" i="6"/>
  <c r="O53" i="6"/>
  <c r="N53" i="6"/>
  <c r="O52" i="6"/>
  <c r="N52" i="6"/>
  <c r="O51" i="6"/>
  <c r="N51" i="6"/>
  <c r="O50" i="6"/>
  <c r="N50" i="6"/>
  <c r="O49" i="6"/>
  <c r="N49" i="6"/>
  <c r="O48" i="6"/>
  <c r="N48" i="6"/>
  <c r="O47" i="6"/>
  <c r="N47" i="6"/>
  <c r="O46" i="6"/>
  <c r="N46" i="6"/>
  <c r="O45" i="6"/>
  <c r="N45" i="6"/>
  <c r="O44" i="6"/>
  <c r="N44" i="6"/>
  <c r="O43" i="6"/>
  <c r="N43" i="6"/>
  <c r="O42" i="6"/>
  <c r="N42" i="6"/>
  <c r="O41" i="6"/>
  <c r="N41" i="6"/>
  <c r="O40" i="6"/>
  <c r="N40" i="6"/>
  <c r="O39" i="6"/>
  <c r="N39" i="6"/>
  <c r="O38" i="6"/>
  <c r="N38" i="6"/>
  <c r="O37" i="6"/>
  <c r="N37" i="6"/>
  <c r="O36" i="6"/>
  <c r="N36" i="6"/>
  <c r="O35" i="6"/>
  <c r="N35" i="6"/>
  <c r="O34" i="6"/>
  <c r="N34" i="6"/>
  <c r="O33" i="6"/>
  <c r="N33" i="6"/>
  <c r="O32" i="6"/>
  <c r="N32" i="6"/>
  <c r="O31" i="6"/>
  <c r="N31" i="6"/>
  <c r="O30" i="6"/>
  <c r="N30" i="6"/>
  <c r="O29" i="6"/>
  <c r="N29" i="6"/>
  <c r="O28" i="6"/>
  <c r="N28" i="6"/>
  <c r="O27" i="6"/>
  <c r="N27" i="6"/>
  <c r="O26" i="6"/>
  <c r="N26" i="6"/>
  <c r="O25" i="6"/>
  <c r="N25" i="6"/>
  <c r="O24" i="6"/>
  <c r="N24" i="6"/>
  <c r="O23" i="6"/>
  <c r="N23" i="6"/>
  <c r="O22" i="6"/>
  <c r="N22" i="6"/>
  <c r="O21" i="6"/>
  <c r="N21" i="6"/>
  <c r="O20" i="6"/>
  <c r="N20" i="6"/>
  <c r="O19" i="6"/>
  <c r="N19" i="6"/>
  <c r="O18" i="6"/>
  <c r="N18" i="6"/>
  <c r="O17" i="6"/>
  <c r="N17" i="6"/>
  <c r="O16" i="6"/>
  <c r="N16" i="6"/>
  <c r="O15" i="6"/>
  <c r="N15" i="6"/>
  <c r="O14" i="6"/>
  <c r="N14" i="6"/>
  <c r="O13" i="6"/>
  <c r="N13" i="6"/>
  <c r="O12" i="6"/>
  <c r="N12" i="6"/>
  <c r="O11" i="6"/>
  <c r="N11" i="6"/>
  <c r="J134" i="6"/>
  <c r="L134" i="6"/>
  <c r="L119" i="6"/>
  <c r="J119" i="6" s="1"/>
  <c r="J32" i="6"/>
  <c r="J31" i="6"/>
  <c r="L32" i="6"/>
  <c r="L31" i="6"/>
  <c r="J101" i="6"/>
  <c r="J100" i="6"/>
  <c r="L101" i="6"/>
  <c r="L100" i="6"/>
  <c r="O91" i="5" l="1"/>
  <c r="O13" i="5"/>
  <c r="O12" i="5" s="1"/>
  <c r="O11" i="5" s="1"/>
  <c r="U221" i="5"/>
  <c r="T221" i="5"/>
  <c r="U220" i="5"/>
  <c r="T220" i="5"/>
  <c r="U219" i="5"/>
  <c r="T219" i="5"/>
  <c r="U218" i="5"/>
  <c r="T218" i="5"/>
  <c r="U217" i="5"/>
  <c r="T217" i="5"/>
  <c r="U216" i="5"/>
  <c r="T216" i="5"/>
  <c r="U215" i="5"/>
  <c r="T215" i="5"/>
  <c r="U214" i="5"/>
  <c r="T214" i="5"/>
  <c r="U213" i="5"/>
  <c r="T213" i="5"/>
  <c r="U212" i="5"/>
  <c r="T212" i="5"/>
  <c r="U211" i="5"/>
  <c r="T211" i="5"/>
  <c r="U210" i="5"/>
  <c r="T210" i="5"/>
  <c r="U209" i="5"/>
  <c r="T209" i="5"/>
  <c r="U208" i="5"/>
  <c r="T208" i="5"/>
  <c r="U207" i="5"/>
  <c r="T207" i="5"/>
  <c r="U206" i="5"/>
  <c r="T206" i="5"/>
  <c r="U205" i="5"/>
  <c r="T205" i="5"/>
  <c r="U204" i="5"/>
  <c r="T204" i="5"/>
  <c r="U203" i="5"/>
  <c r="T203" i="5"/>
  <c r="U202" i="5"/>
  <c r="T202" i="5"/>
  <c r="U201" i="5"/>
  <c r="T201" i="5"/>
  <c r="U200" i="5"/>
  <c r="T200" i="5"/>
  <c r="U199" i="5"/>
  <c r="T199" i="5"/>
  <c r="U198" i="5"/>
  <c r="T198" i="5"/>
  <c r="U197" i="5"/>
  <c r="T197" i="5"/>
  <c r="U196" i="5"/>
  <c r="T196" i="5"/>
  <c r="U195" i="5"/>
  <c r="T195" i="5"/>
  <c r="U194" i="5"/>
  <c r="T194" i="5"/>
  <c r="U193" i="5"/>
  <c r="T193" i="5"/>
  <c r="U190" i="5"/>
  <c r="T190" i="5"/>
  <c r="U188" i="5"/>
  <c r="T188" i="5"/>
  <c r="U187" i="5"/>
  <c r="T187" i="5"/>
  <c r="U186" i="5"/>
  <c r="T186" i="5"/>
  <c r="U184" i="5"/>
  <c r="T184" i="5"/>
  <c r="U183" i="5"/>
  <c r="T183" i="5"/>
  <c r="U182" i="5"/>
  <c r="T182" i="5"/>
  <c r="U181" i="5"/>
  <c r="T181" i="5"/>
  <c r="U180" i="5"/>
  <c r="T180" i="5"/>
  <c r="U179" i="5"/>
  <c r="T179" i="5"/>
  <c r="U178" i="5"/>
  <c r="T178" i="5"/>
  <c r="U177" i="5"/>
  <c r="T177" i="5"/>
  <c r="U176" i="5"/>
  <c r="T176" i="5"/>
  <c r="U175" i="5"/>
  <c r="T175" i="5"/>
  <c r="U174" i="5"/>
  <c r="T174" i="5"/>
  <c r="U173" i="5"/>
  <c r="T173" i="5"/>
  <c r="U172" i="5"/>
  <c r="T172" i="5"/>
  <c r="U171" i="5"/>
  <c r="T171" i="5"/>
  <c r="U170" i="5"/>
  <c r="T170" i="5"/>
  <c r="U167" i="5"/>
  <c r="T167" i="5"/>
  <c r="U166" i="5"/>
  <c r="T166" i="5"/>
  <c r="U165" i="5"/>
  <c r="T165" i="5"/>
  <c r="U164" i="5"/>
  <c r="T164" i="5"/>
  <c r="U163" i="5"/>
  <c r="T163" i="5"/>
  <c r="U162" i="5"/>
  <c r="T162" i="5"/>
  <c r="U161" i="5"/>
  <c r="T161" i="5"/>
  <c r="U160" i="5"/>
  <c r="T160" i="5"/>
  <c r="U159" i="5"/>
  <c r="T159" i="5"/>
  <c r="U158" i="5"/>
  <c r="T158" i="5"/>
  <c r="U157" i="5"/>
  <c r="T157" i="5"/>
  <c r="T156" i="5"/>
  <c r="U154" i="5"/>
  <c r="T154" i="5"/>
  <c r="U153" i="5"/>
  <c r="T153" i="5"/>
  <c r="U152" i="5"/>
  <c r="T152" i="5"/>
  <c r="U151" i="5"/>
  <c r="T151" i="5"/>
  <c r="U150" i="5"/>
  <c r="T150" i="5"/>
  <c r="U149" i="5"/>
  <c r="T149" i="5"/>
  <c r="U148" i="5"/>
  <c r="T148" i="5"/>
  <c r="U147" i="5"/>
  <c r="T147" i="5"/>
  <c r="U146" i="5"/>
  <c r="T146" i="5"/>
  <c r="U145" i="5"/>
  <c r="T145" i="5"/>
  <c r="U144" i="5"/>
  <c r="T144" i="5"/>
  <c r="U143" i="5"/>
  <c r="T143" i="5"/>
  <c r="U142" i="5"/>
  <c r="T142" i="5"/>
  <c r="U141" i="5"/>
  <c r="T141" i="5"/>
  <c r="U140" i="5"/>
  <c r="T140" i="5"/>
  <c r="U139" i="5"/>
  <c r="T139" i="5"/>
  <c r="U138" i="5"/>
  <c r="T138" i="5"/>
  <c r="U137" i="5"/>
  <c r="T137" i="5"/>
  <c r="U136" i="5"/>
  <c r="T136" i="5"/>
  <c r="U135" i="5"/>
  <c r="T135" i="5"/>
  <c r="U134" i="5"/>
  <c r="T134" i="5"/>
  <c r="U133" i="5"/>
  <c r="T133" i="5"/>
  <c r="U132" i="5"/>
  <c r="T132" i="5"/>
  <c r="U131" i="5"/>
  <c r="T131" i="5"/>
  <c r="U130" i="5"/>
  <c r="T130" i="5"/>
  <c r="U129" i="5"/>
  <c r="T129" i="5"/>
  <c r="U128" i="5"/>
  <c r="T128" i="5"/>
  <c r="U127" i="5"/>
  <c r="T127" i="5"/>
  <c r="U126" i="5"/>
  <c r="T126" i="5"/>
  <c r="U125" i="5"/>
  <c r="T125" i="5"/>
  <c r="U124" i="5"/>
  <c r="T124" i="5"/>
  <c r="U123" i="5"/>
  <c r="T123" i="5"/>
  <c r="U122" i="5"/>
  <c r="T122" i="5"/>
  <c r="U121" i="5"/>
  <c r="T121" i="5"/>
  <c r="U120" i="5"/>
  <c r="T120" i="5"/>
  <c r="U119" i="5"/>
  <c r="T119" i="5"/>
  <c r="U118" i="5"/>
  <c r="T118" i="5"/>
  <c r="U117" i="5"/>
  <c r="T117" i="5"/>
  <c r="U116" i="5"/>
  <c r="T116" i="5"/>
  <c r="U115" i="5"/>
  <c r="T115" i="5"/>
  <c r="U114" i="5"/>
  <c r="T114" i="5"/>
  <c r="U113" i="5"/>
  <c r="T113" i="5"/>
  <c r="U112" i="5"/>
  <c r="T112" i="5"/>
  <c r="U111" i="5"/>
  <c r="T111" i="5"/>
  <c r="U110" i="5"/>
  <c r="T110" i="5"/>
  <c r="U109" i="5"/>
  <c r="T109" i="5"/>
  <c r="U108" i="5"/>
  <c r="T108" i="5"/>
  <c r="U107" i="5"/>
  <c r="T107" i="5"/>
  <c r="U105" i="5"/>
  <c r="T105" i="5"/>
  <c r="U104" i="5"/>
  <c r="T104" i="5"/>
  <c r="U103" i="5"/>
  <c r="T103" i="5"/>
  <c r="U102" i="5"/>
  <c r="T102" i="5"/>
  <c r="U101" i="5"/>
  <c r="T101" i="5"/>
  <c r="U100" i="5"/>
  <c r="T100" i="5"/>
  <c r="U99" i="5"/>
  <c r="T99" i="5"/>
  <c r="U98" i="5"/>
  <c r="T98" i="5"/>
  <c r="U97" i="5"/>
  <c r="T97" i="5"/>
  <c r="U96" i="5"/>
  <c r="T96" i="5"/>
  <c r="U95" i="5"/>
  <c r="T95" i="5"/>
  <c r="U94" i="5"/>
  <c r="T94" i="5"/>
  <c r="U93" i="5"/>
  <c r="T93" i="5"/>
  <c r="U92" i="5"/>
  <c r="T92" i="5"/>
  <c r="U91" i="5"/>
  <c r="T91" i="5"/>
  <c r="U90" i="5"/>
  <c r="T90" i="5"/>
  <c r="U89" i="5"/>
  <c r="T89" i="5"/>
  <c r="U88" i="5"/>
  <c r="T88" i="5"/>
  <c r="U87" i="5"/>
  <c r="T87" i="5"/>
  <c r="U86" i="5"/>
  <c r="T86" i="5"/>
  <c r="U85" i="5"/>
  <c r="T85" i="5"/>
  <c r="U84" i="5"/>
  <c r="T84" i="5"/>
  <c r="U80" i="5"/>
  <c r="T80" i="5"/>
  <c r="U78" i="5"/>
  <c r="T78" i="5"/>
  <c r="U76" i="5"/>
  <c r="T76" i="5"/>
  <c r="U75" i="5"/>
  <c r="T75" i="5"/>
  <c r="U74" i="5"/>
  <c r="T74" i="5"/>
  <c r="U73" i="5"/>
  <c r="T73" i="5"/>
  <c r="U72" i="5"/>
  <c r="T72" i="5"/>
  <c r="U70" i="5"/>
  <c r="T70" i="5"/>
  <c r="U69" i="5"/>
  <c r="T69" i="5"/>
  <c r="U68" i="5"/>
  <c r="T68" i="5"/>
  <c r="U67" i="5"/>
  <c r="T67" i="5"/>
  <c r="U66" i="5"/>
  <c r="T66" i="5"/>
  <c r="U65" i="5"/>
  <c r="T65" i="5"/>
  <c r="U64" i="5"/>
  <c r="T64" i="5"/>
  <c r="U63" i="5"/>
  <c r="T63" i="5"/>
  <c r="U62" i="5"/>
  <c r="T62" i="5"/>
  <c r="U61" i="5"/>
  <c r="T61" i="5"/>
  <c r="U60" i="5"/>
  <c r="T60" i="5"/>
  <c r="U59" i="5"/>
  <c r="T59" i="5"/>
  <c r="U58" i="5"/>
  <c r="T58" i="5"/>
  <c r="U56" i="5"/>
  <c r="T56" i="5"/>
  <c r="U55" i="5"/>
  <c r="T55" i="5"/>
  <c r="U54" i="5"/>
  <c r="T54" i="5"/>
  <c r="U53" i="5"/>
  <c r="T53" i="5"/>
  <c r="U52" i="5"/>
  <c r="T52" i="5"/>
  <c r="U51" i="5"/>
  <c r="T51" i="5"/>
  <c r="U50" i="5"/>
  <c r="T50" i="5"/>
  <c r="U49" i="5"/>
  <c r="T49" i="5"/>
  <c r="U48" i="5"/>
  <c r="T48" i="5"/>
  <c r="U47" i="5"/>
  <c r="T47" i="5"/>
  <c r="U46" i="5"/>
  <c r="T46" i="5"/>
  <c r="U45" i="5"/>
  <c r="T45" i="5"/>
  <c r="U44" i="5"/>
  <c r="T44" i="5"/>
  <c r="U43" i="5"/>
  <c r="T43" i="5"/>
  <c r="U42" i="5"/>
  <c r="T42" i="5"/>
  <c r="U40" i="5"/>
  <c r="T40" i="5"/>
  <c r="U39" i="5"/>
  <c r="T39" i="5"/>
  <c r="U38" i="5"/>
  <c r="T38" i="5"/>
  <c r="U37" i="5"/>
  <c r="T37" i="5"/>
  <c r="U36" i="5"/>
  <c r="T36" i="5"/>
  <c r="U35" i="5"/>
  <c r="T35" i="5"/>
  <c r="U34" i="5"/>
  <c r="T34" i="5"/>
  <c r="U33" i="5"/>
  <c r="T33" i="5"/>
  <c r="U31" i="5"/>
  <c r="T31" i="5"/>
  <c r="U30" i="5"/>
  <c r="T30" i="5"/>
  <c r="U29" i="5"/>
  <c r="T29" i="5"/>
  <c r="U28" i="5"/>
  <c r="T28" i="5"/>
  <c r="U27" i="5"/>
  <c r="T27" i="5"/>
  <c r="U26" i="5"/>
  <c r="T26" i="5"/>
  <c r="U25" i="5"/>
  <c r="T25" i="5"/>
  <c r="U24" i="5"/>
  <c r="T24" i="5"/>
  <c r="U23" i="5"/>
  <c r="T23" i="5"/>
  <c r="U22" i="5"/>
  <c r="T22" i="5"/>
  <c r="U21" i="5"/>
  <c r="T21" i="5"/>
  <c r="U20" i="5"/>
  <c r="T20" i="5"/>
  <c r="U19" i="5"/>
  <c r="T19" i="5"/>
  <c r="U18" i="5"/>
  <c r="T18" i="5"/>
  <c r="U17" i="5"/>
  <c r="T17" i="5"/>
  <c r="U16" i="5"/>
  <c r="T16" i="5"/>
  <c r="U15" i="5"/>
  <c r="T15" i="5"/>
  <c r="U14" i="5"/>
  <c r="T14" i="5"/>
  <c r="U13" i="5"/>
  <c r="T13" i="5"/>
  <c r="U12" i="5"/>
  <c r="T12" i="5"/>
  <c r="U11" i="5"/>
  <c r="T11" i="5"/>
  <c r="R156" i="5"/>
  <c r="P156" i="5" s="1"/>
  <c r="R155" i="5"/>
  <c r="P155" i="5" s="1"/>
  <c r="R80" i="5"/>
  <c r="P80" i="5" s="1"/>
  <c r="R74" i="5"/>
  <c r="P184" i="5"/>
  <c r="R185" i="5"/>
  <c r="P185" i="5" s="1"/>
  <c r="R184" i="5"/>
  <c r="R191" i="5"/>
  <c r="P191" i="5" s="1"/>
  <c r="R71" i="5"/>
  <c r="P71" i="5" s="1"/>
  <c r="R57" i="5"/>
  <c r="P57" i="5" s="1"/>
  <c r="R41" i="5"/>
  <c r="P41" i="5" s="1"/>
  <c r="R146" i="5"/>
  <c r="P146" i="5" s="1"/>
  <c r="T41" i="5" l="1"/>
  <c r="T57" i="5"/>
  <c r="T71" i="5"/>
  <c r="T155" i="5"/>
  <c r="T185" i="5"/>
  <c r="T191" i="5"/>
  <c r="U156" i="5"/>
  <c r="U41" i="5"/>
  <c r="U57" i="5"/>
  <c r="U71" i="5"/>
  <c r="U155" i="5"/>
  <c r="U185" i="5"/>
  <c r="U191" i="5"/>
  <c r="R106" i="5"/>
  <c r="P106" i="5" l="1"/>
  <c r="U106" i="5"/>
  <c r="T106" i="5"/>
  <c r="R189" i="5"/>
  <c r="R192" i="5"/>
  <c r="P74" i="5"/>
  <c r="R77" i="5"/>
  <c r="R79" i="5"/>
  <c r="R169" i="5"/>
  <c r="R168" i="5"/>
  <c r="R32" i="5"/>
  <c r="R81" i="5"/>
  <c r="R83" i="5"/>
  <c r="R82" i="5"/>
  <c r="P81" i="5" l="1"/>
  <c r="U81" i="5"/>
  <c r="T81" i="5"/>
  <c r="P82" i="5"/>
  <c r="T82" i="5"/>
  <c r="U82" i="5"/>
  <c r="P79" i="5"/>
  <c r="U79" i="5"/>
  <c r="T79" i="5"/>
  <c r="P189" i="5"/>
  <c r="U189" i="5"/>
  <c r="T189" i="5"/>
  <c r="P32" i="5"/>
  <c r="T32" i="5"/>
  <c r="U32" i="5"/>
  <c r="P77" i="5"/>
  <c r="U77" i="5"/>
  <c r="T77" i="5"/>
  <c r="P168" i="5"/>
  <c r="U168" i="5"/>
  <c r="T168" i="5"/>
  <c r="P83" i="5"/>
  <c r="U83" i="5"/>
  <c r="T83" i="5"/>
  <c r="P169" i="5"/>
  <c r="U169" i="5"/>
  <c r="T169" i="5"/>
  <c r="P192" i="5"/>
  <c r="U192" i="5"/>
  <c r="T192" i="5"/>
  <c r="C42" i="1"/>
  <c r="D42" i="1" s="1"/>
  <c r="D43" i="1"/>
  <c r="D41" i="1"/>
  <c r="D40" i="1"/>
  <c r="D39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1" i="1"/>
  <c r="C11" i="1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J11" i="2"/>
  <c r="J12" i="2"/>
  <c r="J13" i="2"/>
  <c r="J15" i="2"/>
  <c r="J14" i="2"/>
</calcChain>
</file>

<file path=xl/sharedStrings.xml><?xml version="1.0" encoding="utf-8"?>
<sst xmlns="http://schemas.openxmlformats.org/spreadsheetml/2006/main" count="5750" uniqueCount="1525">
  <si>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</si>
  <si>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</si>
  <si>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</si>
  <si>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</si>
  <si>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</si>
  <si>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</si>
  <si>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</si>
  <si>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</si>
  <si>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</si>
  <si>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</si>
  <si>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</si>
  <si>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</si>
  <si>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</si>
  <si>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</si>
  <si>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</si>
  <si>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</si>
  <si>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</si>
  <si>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</si>
  <si>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</si>
  <si>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</si>
  <si>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</si>
  <si>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</si>
  <si>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</si>
  <si>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</si>
  <si>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</si>
  <si>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</si>
  <si>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</si>
  <si>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</si>
  <si>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</si>
  <si>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</si>
  <si>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</si>
  <si>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</si>
  <si>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</si>
  <si>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</si>
  <si>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</si>
  <si>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</si>
  <si>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</si>
  <si>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</si>
  <si>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</si>
  <si>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</si>
  <si>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</si>
  <si>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</si>
  <si>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</si>
  <si>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</si>
  <si>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</si>
  <si>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</si>
  <si>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</si>
  <si>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</si>
  <si>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</si>
  <si>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</si>
  <si>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</si>
  <si>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</si>
  <si>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</si>
  <si>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</si>
  <si>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</si>
  <si>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</si>
  <si>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</si>
  <si>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</si>
  <si>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</si>
  <si>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</si>
  <si>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</si>
  <si>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</si>
  <si>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</si>
  <si>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</si>
  <si>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</si>
  <si>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</si>
  <si>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</si>
  <si>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</si>
  <si>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</si>
  <si>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</si>
  <si>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</si>
  <si>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</si>
  <si>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</si>
  <si>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</si>
  <si>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</si>
  <si>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</si>
  <si>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</si>
  <si>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</si>
  <si>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</si>
  <si>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</si>
  <si>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</si>
  <si>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</si>
  <si>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</si>
  <si>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</si>
  <si>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</si>
  <si>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</si>
  <si>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</si>
  <si>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</si>
  <si>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</si>
  <si>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</si>
  <si>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</si>
  <si>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</si>
  <si>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</si>
  <si>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</si>
  <si>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</si>
  <si>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</si>
  <si>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</si>
  <si>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</si>
  <si>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</si>
  <si>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</si>
  <si>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</si>
  <si>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</si>
  <si>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</si>
  <si>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</si>
  <si>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</si>
  <si>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</si>
  <si>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</si>
  <si>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</si>
  <si>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</si>
  <si>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</si>
  <si>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</si>
  <si>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</si>
  <si>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</si>
  <si>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</si>
  <si>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</si>
  <si>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</si>
  <si>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</si>
  <si>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</si>
  <si>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</si>
  <si>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</si>
  <si>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</si>
  <si>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</si>
  <si>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</si>
  <si>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</si>
  <si>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</si>
  <si>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</si>
  <si>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</si>
  <si>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</si>
  <si>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</si>
  <si>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</si>
  <si>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</si>
  <si>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</si>
  <si>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</si>
  <si>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</si>
  <si>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</si>
  <si>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</si>
  <si>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</si>
  <si>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</si>
  <si>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</si>
  <si>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</si>
  <si>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</si>
  <si>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</si>
  <si>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</si>
  <si>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</si>
  <si>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</si>
  <si>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</si>
  <si>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</si>
  <si>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</si>
  <si>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</si>
  <si>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</si>
  <si>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</si>
  <si>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</si>
  <si>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</si>
  <si>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</si>
  <si>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</si>
  <si>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</si>
  <si>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</si>
  <si>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</si>
  <si>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</si>
  <si>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</si>
  <si>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</si>
  <si>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</si>
  <si>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</si>
  <si>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</si>
  <si>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</si>
  <si>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</si>
  <si>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</si>
  <si>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</si>
  <si>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</si>
  <si>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</si>
  <si>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</si>
  <si>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</si>
  <si>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</si>
  <si>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</si>
  <si>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</si>
  <si>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</si>
  <si>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</si>
  <si>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</si>
  <si>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</si>
  <si>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</si>
  <si>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</si>
  <si>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</si>
  <si>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</si>
  <si>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</si>
  <si>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</si>
  <si>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</si>
  <si>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</si>
  <si>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</si>
  <si>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</si>
  <si>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</si>
  <si>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</si>
  <si>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</si>
  <si>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</si>
  <si>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</si>
  <si>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</si>
  <si>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</si>
  <si>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</si>
  <si>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</si>
  <si>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ילין לפידות מניות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</si>
  <si>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</si>
  <si>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</si>
  <si>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</si>
  <si>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</si>
  <si>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</si>
  <si>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</si>
  <si>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</si>
  <si>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</si>
  <si>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</si>
  <si>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עו'ש(לקבל)- בנק מזרחי</t>
  </si>
  <si>
    <t>עו'ש(לשלם)- בנק מזרחי</t>
  </si>
  <si>
    <t>0</t>
  </si>
  <si>
    <t>לא מדורג</t>
  </si>
  <si>
    <t>סה"כ יתרת מזומנים ועו"ש נקובים במט"ח</t>
  </si>
  <si>
    <t>אירו-100- בנק מזרחי</t>
  </si>
  <si>
    <t>100- 20- בנק מזרחי</t>
  </si>
  <si>
    <t>אירו-100(לשלם)- בנק מזרחי</t>
  </si>
  <si>
    <t>דולר -20001- בנק מזרחי</t>
  </si>
  <si>
    <t>20001- 20- בנק מזרחי</t>
  </si>
  <si>
    <t>דולר -20001(לשלם)- בנק מזרחי</t>
  </si>
  <si>
    <t>דולר אוסטרלי 183- בנק מזרחי</t>
  </si>
  <si>
    <t>183- 20- בנק מזרחי</t>
  </si>
  <si>
    <t>דולר הונג קונג-353- בנק מזרחי</t>
  </si>
  <si>
    <t>353- 20- בנק מזרחי</t>
  </si>
  <si>
    <t>דולר הונג קונג-353(לשלם)- בנק מזרחי</t>
  </si>
  <si>
    <t>לי"ש - 70002- בנק מזרחי</t>
  </si>
  <si>
    <t>70002- 20- בנק מזרחי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</si>
  <si>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</si>
  <si>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</si>
  <si>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</si>
  <si>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</si>
  <si>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</si>
  <si>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</si>
  <si>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</si>
  <si>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</si>
  <si>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</si>
  <si>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</si>
  <si>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ממצמ0922- האוצר - ממשלתית צמודה</t>
  </si>
  <si>
    <t>1124056</t>
  </si>
  <si>
    <t>RF</t>
  </si>
  <si>
    <t>25/01/22</t>
  </si>
  <si>
    <t>ממצמ0923</t>
  </si>
  <si>
    <t>1128081</t>
  </si>
  <si>
    <t>03/02/22</t>
  </si>
  <si>
    <t>סה"כ לא צמודות</t>
  </si>
  <si>
    <t>סה"כ מלווה קצר מועד</t>
  </si>
  <si>
    <t>מ.ק.מ 113- בנק ישראל- מק"מ</t>
  </si>
  <si>
    <t>8230112</t>
  </si>
  <si>
    <t>23/02/22</t>
  </si>
  <si>
    <t>מ.ק.מ.     1112- בנק ישראל- מק"מ</t>
  </si>
  <si>
    <t>8221111</t>
  </si>
  <si>
    <t>מ.ק.מ.     1212- בנק ישראל- מק"מ</t>
  </si>
  <si>
    <t>8221210</t>
  </si>
  <si>
    <t>22/02/22</t>
  </si>
  <si>
    <t>מ.ק.מ.   712- בנק ישראל- מק"מ</t>
  </si>
  <si>
    <t>8220717</t>
  </si>
  <si>
    <t>23/11/21</t>
  </si>
  <si>
    <t>מ.ק.מ.  223- בנק ישראל- מק"מ</t>
  </si>
  <si>
    <t>8830226</t>
  </si>
  <si>
    <t>29/03/22</t>
  </si>
  <si>
    <t>מ.ק.מ.  412- בנק ישראל- מק"מ</t>
  </si>
  <si>
    <t>8220410</t>
  </si>
  <si>
    <t>30/12/21</t>
  </si>
  <si>
    <t>מ.ק.מ. 313- בנק ישראל- מק"מ</t>
  </si>
  <si>
    <t>8230310</t>
  </si>
  <si>
    <t>01/03/22</t>
  </si>
  <si>
    <t>מ.ק.מ. 812- בנק ישראל- מק"מ</t>
  </si>
  <si>
    <t>8220816</t>
  </si>
  <si>
    <t>29/12/21</t>
  </si>
  <si>
    <t>מ.ק.מ. 912- בנק ישראל- מק"מ</t>
  </si>
  <si>
    <t>8220915</t>
  </si>
  <si>
    <t>07/10/21</t>
  </si>
  <si>
    <t>סה"כ שחר</t>
  </si>
  <si>
    <t>ממשל שקלית 0722- האוצר - ממשלתית שקלית</t>
  </si>
  <si>
    <t>1158104</t>
  </si>
  <si>
    <t>30/03/22</t>
  </si>
  <si>
    <t>ממשל שקלית 1122- האוצר - ממשלתית שקלית</t>
  </si>
  <si>
    <t>1141225</t>
  </si>
  <si>
    <t>ממשל שקלית 1123- האוצר - ממשלתית שקלית</t>
  </si>
  <si>
    <t>1155068</t>
  </si>
  <si>
    <t>ממשלתי 0323</t>
  </si>
  <si>
    <t>1126747</t>
  </si>
  <si>
    <t>ממשלתי 0324- האוצר - ממשלתית שקלית</t>
  </si>
  <si>
    <t>1130848</t>
  </si>
  <si>
    <t>31/03/22</t>
  </si>
  <si>
    <t>ממשלתי שקלי 723</t>
  </si>
  <si>
    <t>1167105</t>
  </si>
  <si>
    <t>24/03/22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</si>
  <si>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</si>
  <si>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</si>
  <si>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</si>
  <si>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</si>
  <si>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</si>
  <si>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</si>
  <si>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</si>
  <si>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</si>
  <si>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</si>
  <si>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</si>
  <si>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</si>
  <si>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</si>
  <si>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</si>
  <si>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</si>
  <si>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</si>
  <si>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אגח מובנות</t>
  </si>
  <si>
    <t>אלה פקדון אגח ה- אלה פקדונות</t>
  </si>
  <si>
    <t>1162577</t>
  </si>
  <si>
    <t>14/03/22</t>
  </si>
  <si>
    <t>בינל הנפק אגח י- בינלאומי הנפקות</t>
  </si>
  <si>
    <t>1160290</t>
  </si>
  <si>
    <t>513141879</t>
  </si>
  <si>
    <t>בנקים</t>
  </si>
  <si>
    <t>10/02/20</t>
  </si>
  <si>
    <t>לאומי אג"ח 181- לאומי</t>
  </si>
  <si>
    <t>6040505</t>
  </si>
  <si>
    <t>520018078</t>
  </si>
  <si>
    <t>Aaa.il</t>
  </si>
  <si>
    <t>09/03/22</t>
  </si>
  <si>
    <t>מז טפ הנפ אגח 57- מזרחי טפחות הנפק</t>
  </si>
  <si>
    <t>2310423</t>
  </si>
  <si>
    <t>520032046</t>
  </si>
  <si>
    <t>09/09/21</t>
  </si>
  <si>
    <t>מז טפ הנפ אגח 58- מזרחי טפחות הנפק</t>
  </si>
  <si>
    <t>2310431</t>
  </si>
  <si>
    <t>15/06/21</t>
  </si>
  <si>
    <t>מז טפ הנפ אגח 59- מזרחי טפחות הנפק</t>
  </si>
  <si>
    <t>2310449</t>
  </si>
  <si>
    <t>15/02/22</t>
  </si>
  <si>
    <t>מז טפ הנפק   45- מזרחי טפחות הנפק</t>
  </si>
  <si>
    <t>2310217</t>
  </si>
  <si>
    <t>24/01/22</t>
  </si>
  <si>
    <t>מז טפ הנפק 51- מזרחי טפחות הנפק</t>
  </si>
  <si>
    <t>2310324</t>
  </si>
  <si>
    <t>16/12/21</t>
  </si>
  <si>
    <t>מזרחי טפחות  הנפקות אג"ח 44</t>
  </si>
  <si>
    <t>2310209</t>
  </si>
  <si>
    <t>08/02/22</t>
  </si>
  <si>
    <t>מרכנתיל הנ אגח ג- מרכנתיל הנפקות</t>
  </si>
  <si>
    <t>1171297</t>
  </si>
  <si>
    <t>513686154</t>
  </si>
  <si>
    <t>03/01/21</t>
  </si>
  <si>
    <t>פועלים הנ אג34- פועלים הנפקות</t>
  </si>
  <si>
    <t>1940576</t>
  </si>
  <si>
    <t>520032640</t>
  </si>
  <si>
    <t>20/12/21</t>
  </si>
  <si>
    <t>פועלים הנפ אג32- פועלים הנפקות</t>
  </si>
  <si>
    <t>1940535</t>
  </si>
  <si>
    <t>16/09/20</t>
  </si>
  <si>
    <t>דיסקונט מנפיקים 4- דיסקונט מנפיקים</t>
  </si>
  <si>
    <t>7480049</t>
  </si>
  <si>
    <t>520029935</t>
  </si>
  <si>
    <t>ilAA+</t>
  </si>
  <si>
    <t>31/08/21</t>
  </si>
  <si>
    <t>וילאר אג"ח 6- וילאר</t>
  </si>
  <si>
    <t>4160115</t>
  </si>
  <si>
    <t>520038910</t>
  </si>
  <si>
    <t>נדלן מניב בישראל</t>
  </si>
  <si>
    <t>14/01/18</t>
  </si>
  <si>
    <t>נתיבי הגז אג"ח ד- נתיבי הגז</t>
  </si>
  <si>
    <t>1147503</t>
  </si>
  <si>
    <t>513436394</t>
  </si>
  <si>
    <t>שרותים</t>
  </si>
  <si>
    <t>31/05/20</t>
  </si>
  <si>
    <t>פועלים הנפקות אגח 15- פועלים הנפקות</t>
  </si>
  <si>
    <t>1940543</t>
  </si>
  <si>
    <t>21/11/19</t>
  </si>
  <si>
    <t>פועלים הנפקות התח.14- פועלים הנפקות</t>
  </si>
  <si>
    <t>1940501</t>
  </si>
  <si>
    <t>24/06/21</t>
  </si>
  <si>
    <t>אמות  אגח ח- אמות</t>
  </si>
  <si>
    <t>520026683</t>
  </si>
  <si>
    <t>ilAA</t>
  </si>
  <si>
    <t>21/10/21</t>
  </si>
  <si>
    <t>אמות אג2- אמות</t>
  </si>
  <si>
    <t>1126630</t>
  </si>
  <si>
    <t>ארפורט אג 9- איירפורט סיטי</t>
  </si>
  <si>
    <t>1160944</t>
  </si>
  <si>
    <t>511659401</t>
  </si>
  <si>
    <t>20/01/22</t>
  </si>
  <si>
    <t>ארפורט סיטי אג"ח 5- איירפורט סיטי</t>
  </si>
  <si>
    <t>1133487</t>
  </si>
  <si>
    <t>ביג אגח יז</t>
  </si>
  <si>
    <t>1168459</t>
  </si>
  <si>
    <t>513623314</t>
  </si>
  <si>
    <t>12/10/21</t>
  </si>
  <si>
    <t>גב ים  אגח 9</t>
  </si>
  <si>
    <t>7590219</t>
  </si>
  <si>
    <t>520001736</t>
  </si>
  <si>
    <t>07/03/22</t>
  </si>
  <si>
    <t>מליסרון  אגח יד</t>
  </si>
  <si>
    <t>3230232</t>
  </si>
  <si>
    <t>520037789</t>
  </si>
  <si>
    <t>20/02/22</t>
  </si>
  <si>
    <t>מליסרון  אגח16- מליסרון</t>
  </si>
  <si>
    <t>3230265</t>
  </si>
  <si>
    <t>30/01/20</t>
  </si>
  <si>
    <t>מליסרון אג10- מליסרון</t>
  </si>
  <si>
    <t>3230190</t>
  </si>
  <si>
    <t>17/01/22</t>
  </si>
  <si>
    <t>רבוע נדלן אגח ח- רבוע נדלן</t>
  </si>
  <si>
    <t>513765859</t>
  </si>
  <si>
    <t>02/11/21</t>
  </si>
  <si>
    <t>ריט 1     אגח ו</t>
  </si>
  <si>
    <t>1138544</t>
  </si>
  <si>
    <t>513821488</t>
  </si>
  <si>
    <t>22/11/21</t>
  </si>
  <si>
    <t>ריט 1  אגח ז- ריט1</t>
  </si>
  <si>
    <t>1171271</t>
  </si>
  <si>
    <t>21/04/21</t>
  </si>
  <si>
    <t>ריט אג"ח 4- ריט1</t>
  </si>
  <si>
    <t>1129899</t>
  </si>
  <si>
    <t>שופרסל    אגח ו- שופרסל</t>
  </si>
  <si>
    <t>7770217</t>
  </si>
  <si>
    <t>520022732</t>
  </si>
  <si>
    <t>רשתות שיווק</t>
  </si>
  <si>
    <t>28/06/20</t>
  </si>
  <si>
    <t>שלמה החזקות אג18- שלמה החזקות</t>
  </si>
  <si>
    <t>1410307</t>
  </si>
  <si>
    <t>520034372</t>
  </si>
  <si>
    <t>10/03/22</t>
  </si>
  <si>
    <t>אלוני חץ אג8- אלוני חץ</t>
  </si>
  <si>
    <t>3900271</t>
  </si>
  <si>
    <t>520038506</t>
  </si>
  <si>
    <t>ilAA-</t>
  </si>
  <si>
    <t>בזק.ק6- בזק</t>
  </si>
  <si>
    <t>2300143</t>
  </si>
  <si>
    <t>520031931</t>
  </si>
  <si>
    <t>04/11/21</t>
  </si>
  <si>
    <t>34250659</t>
  </si>
  <si>
    <t>נדלן מניב בחו"ל</t>
  </si>
  <si>
    <t>יוניברסל אג1- יוניברסל מוטורס-UMI</t>
  </si>
  <si>
    <t>1141639</t>
  </si>
  <si>
    <t>511809071</t>
  </si>
  <si>
    <t>מסחר</t>
  </si>
  <si>
    <t>05/07/20</t>
  </si>
  <si>
    <t>יוניברסל אגח ג- יוניברסל מוטורס-UMI</t>
  </si>
  <si>
    <t>1160670</t>
  </si>
  <si>
    <t>ירושלים הנ אגח יח- ירושלים הנפקות</t>
  </si>
  <si>
    <t>1182054</t>
  </si>
  <si>
    <t>513682146</t>
  </si>
  <si>
    <t>25/11/21</t>
  </si>
  <si>
    <t>ירושלים הנפקות 13- ירושלים הנפקות</t>
  </si>
  <si>
    <t>1142512</t>
  </si>
  <si>
    <t>11/07/21</t>
  </si>
  <si>
    <t>מגה אור אג8- מגה אור</t>
  </si>
  <si>
    <t>1147602</t>
  </si>
  <si>
    <t>513257873</t>
  </si>
  <si>
    <t>מנורה מבטחים גיוס הון אג"ח א'- מנורה מבטחים גיוס הון</t>
  </si>
  <si>
    <t>1103670</t>
  </si>
  <si>
    <t>513937714</t>
  </si>
  <si>
    <t>ביטוח</t>
  </si>
  <si>
    <t>Aa3.il</t>
  </si>
  <si>
    <t>16/11/17</t>
  </si>
  <si>
    <t>סלע נדל"ן אג"ח 2- סלע קפיטל נדל"ן</t>
  </si>
  <si>
    <t>1132927</t>
  </si>
  <si>
    <t>513992529</t>
  </si>
  <si>
    <t>13/02/22</t>
  </si>
  <si>
    <t>סלע נדלן  אגח ד- סלע קפיטל נדל"ן</t>
  </si>
  <si>
    <t>1167147</t>
  </si>
  <si>
    <t>29/06/20</t>
  </si>
  <si>
    <t>רבוע נדלן אגח ז- רבוע נדלן</t>
  </si>
  <si>
    <t>1140615</t>
  </si>
  <si>
    <t>11/01/22</t>
  </si>
  <si>
    <t>אשטרום נכסים אג"ח 11</t>
  </si>
  <si>
    <t>2510238</t>
  </si>
  <si>
    <t>520036617</t>
  </si>
  <si>
    <t>ilA+</t>
  </si>
  <si>
    <t>גזית גלוב אגח יד- גזית גלוב</t>
  </si>
  <si>
    <t>1260736</t>
  </si>
  <si>
    <t>520033234</t>
  </si>
  <si>
    <t>גזית גלוב אגחטז- גזית גלוב</t>
  </si>
  <si>
    <t>1260785</t>
  </si>
  <si>
    <t>24/10/21</t>
  </si>
  <si>
    <t>גירון     אגח ו- גירון פיתוח</t>
  </si>
  <si>
    <t>1139849</t>
  </si>
  <si>
    <t>520044520</t>
  </si>
  <si>
    <t>A1.il</t>
  </si>
  <si>
    <t>גירון  אגח ח- גירון פיתוח</t>
  </si>
  <si>
    <t>1183151</t>
  </si>
  <si>
    <t>גירון אג"ח 7</t>
  </si>
  <si>
    <t>1142629</t>
  </si>
  <si>
    <t>ג'נרישן קפ אגח ב- ג'נריישן קפיטל</t>
  </si>
  <si>
    <t>1177526</t>
  </si>
  <si>
    <t>515846558</t>
  </si>
  <si>
    <t>אנרגיה</t>
  </si>
  <si>
    <t>20/06/21</t>
  </si>
  <si>
    <t>מגה אור  אגח  י- מגה אור</t>
  </si>
  <si>
    <t>1178367</t>
  </si>
  <si>
    <t>12/07/21</t>
  </si>
  <si>
    <t>מגה אור אג"ח 4- מגה אור</t>
  </si>
  <si>
    <t>1130632</t>
  </si>
  <si>
    <t>12/01/22</t>
  </si>
  <si>
    <t>רבוע נדלן אג9- רבוע נדלן</t>
  </si>
  <si>
    <t>1174556</t>
  </si>
  <si>
    <t>אלדן תחבו אגח ז- אלדן תחבורה</t>
  </si>
  <si>
    <t>1184779</t>
  </si>
  <si>
    <t>510454333</t>
  </si>
  <si>
    <t>ilA</t>
  </si>
  <si>
    <t>27/02/22</t>
  </si>
  <si>
    <t>אלון רבוע אגח ז- אלון רבוע כחול</t>
  </si>
  <si>
    <t>1183979</t>
  </si>
  <si>
    <t>520042847</t>
  </si>
  <si>
    <t>השקעה ואחזקות</t>
  </si>
  <si>
    <t>26/01/22</t>
  </si>
  <si>
    <t>510560188</t>
  </si>
  <si>
    <t>A2.il</t>
  </si>
  <si>
    <t>18/11/21</t>
  </si>
  <si>
    <t>אפי נכסים אגח יג- אפי נכסים</t>
  </si>
  <si>
    <t>אשטרום נכסים אגח 8- אשטרום נכסים</t>
  </si>
  <si>
    <t>2510162</t>
  </si>
  <si>
    <t>מימון ישיר אג ב- מימון ישיר קב</t>
  </si>
  <si>
    <t>1168145</t>
  </si>
  <si>
    <t>513893123</t>
  </si>
  <si>
    <t>אשראי חוץ בנקאי</t>
  </si>
  <si>
    <t>19/01/22</t>
  </si>
  <si>
    <t>מימון ישיר אגח ד- מימון ישיר קב</t>
  </si>
  <si>
    <t>מימון ישיר אגחג</t>
  </si>
  <si>
    <t>1171214</t>
  </si>
  <si>
    <t>26/04/21</t>
  </si>
  <si>
    <t>מנרב    אגח  ד- מנרב אחזקות</t>
  </si>
  <si>
    <t>1550169</t>
  </si>
  <si>
    <t>520034505</t>
  </si>
  <si>
    <t>בנייה</t>
  </si>
  <si>
    <t>בראק אן.וי אג"ח 2- בראק אן וי</t>
  </si>
  <si>
    <t>A3.il</t>
  </si>
  <si>
    <t>מגוריט אג1- מגוריט</t>
  </si>
  <si>
    <t>1141712</t>
  </si>
  <si>
    <t>515434074</t>
  </si>
  <si>
    <t>ilA-</t>
  </si>
  <si>
    <t>מגוריט אגח ב- מגוריט</t>
  </si>
  <si>
    <t>27/01/22</t>
  </si>
  <si>
    <t>מגוריט אגח ג- מגוריט</t>
  </si>
  <si>
    <t>21/12/21</t>
  </si>
  <si>
    <t>ilBBB+</t>
  </si>
  <si>
    <t>מישורים אגח ט- מישורים</t>
  </si>
  <si>
    <t>511491839</t>
  </si>
  <si>
    <t>Baa1.il</t>
  </si>
  <si>
    <t>18/10/21</t>
  </si>
  <si>
    <t>דוראל  אגח א- דוראל אנרגיה</t>
  </si>
  <si>
    <t>515364891</t>
  </si>
  <si>
    <t>אנרגיה מתחדשת</t>
  </si>
  <si>
    <t>חנן מור אג 9- חנן מור</t>
  </si>
  <si>
    <t>1160506</t>
  </si>
  <si>
    <t>513605519</t>
  </si>
  <si>
    <t>29/09/21</t>
  </si>
  <si>
    <t>מניבים ריט אג"ח 1- מניבים ריט</t>
  </si>
  <si>
    <t>1140581</t>
  </si>
  <si>
    <t>515327120</t>
  </si>
  <si>
    <t>14/02/22</t>
  </si>
  <si>
    <t>מניבים ריט אגחג- מניבים ריט</t>
  </si>
  <si>
    <t>1177658</t>
  </si>
  <si>
    <t>22/06/21</t>
  </si>
  <si>
    <t>משק אנרג  אגח א</t>
  </si>
  <si>
    <t>1169531</t>
  </si>
  <si>
    <t>516167343</t>
  </si>
  <si>
    <t>נופר אנרג אגח א- נופר אנרג'י</t>
  </si>
  <si>
    <t>1179340</t>
  </si>
  <si>
    <t>514599943</t>
  </si>
  <si>
    <t>סולאיר אגח א- סולאיר</t>
  </si>
  <si>
    <t>1183730</t>
  </si>
  <si>
    <t>516046307</t>
  </si>
  <si>
    <t>פריים אנרג'י אגח ב- פריים אנרג'י</t>
  </si>
  <si>
    <t>1184662</t>
  </si>
  <si>
    <t>514902147</t>
  </si>
  <si>
    <t>דיסקונט מנפיקים אג"ח יג</t>
  </si>
  <si>
    <t>7480155</t>
  </si>
  <si>
    <t>21/03/22</t>
  </si>
  <si>
    <t>הראל פיקד אגח א- הראל פיקדון סחיר</t>
  </si>
  <si>
    <t>1159623</t>
  </si>
  <si>
    <t>515989440</t>
  </si>
  <si>
    <t>15/06/20</t>
  </si>
  <si>
    <t>לאומי   אגח 178- לאומי</t>
  </si>
  <si>
    <t>6040323</t>
  </si>
  <si>
    <t>לאומי אג"ח 180- לאומי</t>
  </si>
  <si>
    <t>6040422</t>
  </si>
  <si>
    <t>מזרחי הנפקות אג"ח   41- מזרחי טפחות הנפק</t>
  </si>
  <si>
    <t>2310175</t>
  </si>
  <si>
    <t>04/10/21</t>
  </si>
  <si>
    <t>חשמל     אגח 26- חשמל</t>
  </si>
  <si>
    <t>6000202</t>
  </si>
  <si>
    <t>520000472</t>
  </si>
  <si>
    <t>פועלים הנפקות הת 16- פועלים הנפקות</t>
  </si>
  <si>
    <t>1940550</t>
  </si>
  <si>
    <t>שטראוס    אגח ה- שטראוס גרופ</t>
  </si>
  <si>
    <t>7460389</t>
  </si>
  <si>
    <t>520003781</t>
  </si>
  <si>
    <t>מזון</t>
  </si>
  <si>
    <t>22/12/21</t>
  </si>
  <si>
    <t>תעשיה אוירית אג"ח 4</t>
  </si>
  <si>
    <t>1133131</t>
  </si>
  <si>
    <t>520027194</t>
  </si>
  <si>
    <t>ביטחוניות</t>
  </si>
  <si>
    <t>אקויטל    אגח 2- אקויטל</t>
  </si>
  <si>
    <t>7550122</t>
  </si>
  <si>
    <t>520030859</t>
  </si>
  <si>
    <t>ביג אג6- ביג</t>
  </si>
  <si>
    <t>1132521</t>
  </si>
  <si>
    <t>דה זראסאי אג5- דה זראסאי גרופ</t>
  </si>
  <si>
    <t>1169556</t>
  </si>
  <si>
    <t>1744984</t>
  </si>
  <si>
    <t>08/03/22</t>
  </si>
  <si>
    <t>כיל       אגח ה</t>
  </si>
  <si>
    <t>2810299</t>
  </si>
  <si>
    <t>520027830</t>
  </si>
  <si>
    <t>כימיה, גומי ופלסטיק</t>
  </si>
  <si>
    <t>22/03/22</t>
  </si>
  <si>
    <t>נפטא אגח ח- נפטא</t>
  </si>
  <si>
    <t>6430169</t>
  </si>
  <si>
    <t>520020942</t>
  </si>
  <si>
    <t>חיפושי נפט וגז</t>
  </si>
  <si>
    <t>אלוני חץ אגח יב- אלוני חץ</t>
  </si>
  <si>
    <t>31/10/21</t>
  </si>
  <si>
    <t>אלקטרה צר אגח א- אלקטרה צריכה</t>
  </si>
  <si>
    <t>5010335</t>
  </si>
  <si>
    <t>520039967</t>
  </si>
  <si>
    <t>07/02/22</t>
  </si>
  <si>
    <t>ביג אגח יט- ביג</t>
  </si>
  <si>
    <t>1181007</t>
  </si>
  <si>
    <t>דה זראסאי אגח ג- דה זראסאי גרופ</t>
  </si>
  <si>
    <t>1137975</t>
  </si>
  <si>
    <t>13/03/22</t>
  </si>
  <si>
    <t>טאואר     אגח ז</t>
  </si>
  <si>
    <t>1138494</t>
  </si>
  <si>
    <t>520041997</t>
  </si>
  <si>
    <t>מוליכים למחצה</t>
  </si>
  <si>
    <t>יוניברסל אגח ב- יוניברסל מוטורס-UMI</t>
  </si>
  <si>
    <t>1141647</t>
  </si>
  <si>
    <t>מגדל הון אג"ח 3- מגדל ביטוח הון</t>
  </si>
  <si>
    <t>1135862</t>
  </si>
  <si>
    <t>513230029</t>
  </si>
  <si>
    <t>15/03/22</t>
  </si>
  <si>
    <t>פורמולה אג"ח 1- פורמולה מערכות</t>
  </si>
  <si>
    <t>2560142</t>
  </si>
  <si>
    <t>520036690</t>
  </si>
  <si>
    <t>שרותי מידע</t>
  </si>
  <si>
    <t>פורמולה אג"ח ג'- פורמולה מערכות</t>
  </si>
  <si>
    <t>2560209</t>
  </si>
  <si>
    <t>12/04/21</t>
  </si>
  <si>
    <t>אמ.ג'יג'י אגח ב- אמ.ג'י.ג'י</t>
  </si>
  <si>
    <t>1160811</t>
  </si>
  <si>
    <t>1761</t>
  </si>
  <si>
    <t>דמרי אג"ח 6- דמרי</t>
  </si>
  <si>
    <t>1136936</t>
  </si>
  <si>
    <t>511399388</t>
  </si>
  <si>
    <t>25/10/21</t>
  </si>
  <si>
    <t>וואן תוכנה אג3-דל סחירות מרווח הוגן- וואן טכנולוגיות תוכנה</t>
  </si>
  <si>
    <t>1610187</t>
  </si>
  <si>
    <t>520034695</t>
  </si>
  <si>
    <t>02/09/21</t>
  </si>
  <si>
    <t>טמפו משקאות אג2</t>
  </si>
  <si>
    <t>1133511</t>
  </si>
  <si>
    <t>513682625</t>
  </si>
  <si>
    <t>לוינשטיין הנדסה  אגח ג</t>
  </si>
  <si>
    <t>5730080</t>
  </si>
  <si>
    <t>520033424</t>
  </si>
  <si>
    <t>לוינשטיין נכ אגח ג- לוינשטין נכסים</t>
  </si>
  <si>
    <t>1182799</t>
  </si>
  <si>
    <t>511134298</t>
  </si>
  <si>
    <t>ממן אגח ב- ממן</t>
  </si>
  <si>
    <t>2380046</t>
  </si>
  <si>
    <t>520036435</t>
  </si>
  <si>
    <t>סופרגז אגח א- סופרגז אנרגיה</t>
  </si>
  <si>
    <t>1167360</t>
  </si>
  <si>
    <t>516077989</t>
  </si>
  <si>
    <t>08/04/21</t>
  </si>
  <si>
    <t>ספנסר אגח ג- ספנסר אקוויטי</t>
  </si>
  <si>
    <t>1147495</t>
  </si>
  <si>
    <t>1838863</t>
  </si>
  <si>
    <t>28/10/21</t>
  </si>
  <si>
    <t>פז נפט אג5- פז חברת הנפט</t>
  </si>
  <si>
    <t>1139534</t>
  </si>
  <si>
    <t>510216054</t>
  </si>
  <si>
    <t>פרטנר     אגח ו- פרטנר</t>
  </si>
  <si>
    <t>1141415</t>
  </si>
  <si>
    <t>520044314</t>
  </si>
  <si>
    <t>פתאל אג2- פתאל נכסים (אירופה)</t>
  </si>
  <si>
    <t>1140854</t>
  </si>
  <si>
    <t>515328250</t>
  </si>
  <si>
    <t>27/01/20</t>
  </si>
  <si>
    <t>קרסו  אגח ד- קרסו מוטורס</t>
  </si>
  <si>
    <t>1173566</t>
  </si>
  <si>
    <t>514065283</t>
  </si>
  <si>
    <t>קרסו אגח א- קרסו מוטורס</t>
  </si>
  <si>
    <t>1136464</t>
  </si>
  <si>
    <t>קרסו אגח ב- קרסו מוטורס</t>
  </si>
  <si>
    <t>1139591</t>
  </si>
  <si>
    <t>אי.די.אי הנפקות הת ד- איידיאיי הנפקות</t>
  </si>
  <si>
    <t>1133099</t>
  </si>
  <si>
    <t>514486042</t>
  </si>
  <si>
    <t>איידיאייהנ הת ו- איידיאיי הנפקות</t>
  </si>
  <si>
    <t>1183037</t>
  </si>
  <si>
    <t>28/12/21</t>
  </si>
  <si>
    <t>אלדן תחבורה אג3- אלדן תחבורה</t>
  </si>
  <si>
    <t>1140813</t>
  </si>
  <si>
    <t>27/07/21</t>
  </si>
  <si>
    <t>אלדן תחבורה אגח ב</t>
  </si>
  <si>
    <t>1138254</t>
  </si>
  <si>
    <t>אלון רבוע אגח ו- אלון רבוע כחול</t>
  </si>
  <si>
    <t>1169127</t>
  </si>
  <si>
    <t>אנלייט אנ אגח ד- אנלייט אנרגיה</t>
  </si>
  <si>
    <t>7200256</t>
  </si>
  <si>
    <t>520041146</t>
  </si>
  <si>
    <t>01/08/21</t>
  </si>
  <si>
    <t>אנלייט אנר אג ג- אנלייט אנרגיה</t>
  </si>
  <si>
    <t>7200249</t>
  </si>
  <si>
    <t>06/03/22</t>
  </si>
  <si>
    <t>אנלייט אנרגיה  אגח ה'- אנלייט אנרגיה</t>
  </si>
  <si>
    <t>7200116</t>
  </si>
  <si>
    <t>אנלייט אנרגיה אג ו- אנלייט אנרגיה</t>
  </si>
  <si>
    <t>7200173</t>
  </si>
  <si>
    <t>20/07/21</t>
  </si>
  <si>
    <t>אפי נכסים אגח יב- אפי נכסים</t>
  </si>
  <si>
    <t>1173764</t>
  </si>
  <si>
    <t>09/03/21</t>
  </si>
  <si>
    <t>אפריקה נכסים אג"ח ט- אפי נכסים</t>
  </si>
  <si>
    <t>1156470</t>
  </si>
  <si>
    <t>בזן   אגח יב- בזן (בתי זיקוק)</t>
  </si>
  <si>
    <t>2590578</t>
  </si>
  <si>
    <t>520036658</t>
  </si>
  <si>
    <t>22/08/21</t>
  </si>
  <si>
    <t>גולד בונד אג3</t>
  </si>
  <si>
    <t>1490051</t>
  </si>
  <si>
    <t>520034349</t>
  </si>
  <si>
    <t>ג'נריישן קפ אגח א- ג'נריישן קפיטל</t>
  </si>
  <si>
    <t>1166222</t>
  </si>
  <si>
    <t>06/02/22</t>
  </si>
  <si>
    <t>הרץ פרופר אגח ב- הרץ פרופרטיס</t>
  </si>
  <si>
    <t>1184753</t>
  </si>
  <si>
    <t>1957081</t>
  </si>
  <si>
    <t>ויקטורי   אגח א- ויקטורי</t>
  </si>
  <si>
    <t>1136126</t>
  </si>
  <si>
    <t>514068980</t>
  </si>
  <si>
    <t>נאוי אגח ה- נאוי</t>
  </si>
  <si>
    <t>520036070</t>
  </si>
  <si>
    <t>פנינסולה אגח ג- פנינסולה</t>
  </si>
  <si>
    <t>3330222</t>
  </si>
  <si>
    <t>520033713</t>
  </si>
  <si>
    <t>31/05/21</t>
  </si>
  <si>
    <t>פרשקובסקי אגח יג</t>
  </si>
  <si>
    <t>1169309</t>
  </si>
  <si>
    <t>513817817</t>
  </si>
  <si>
    <t>פרשקובסקי אגח יד- פרשקובסקי</t>
  </si>
  <si>
    <t>1183623</t>
  </si>
  <si>
    <t>פתאל אירו אגח ד- פתאל נכסים (אירופה)</t>
  </si>
  <si>
    <t>1168038</t>
  </si>
  <si>
    <t>11/08/20</t>
  </si>
  <si>
    <t>או.פי.סי  אגח ג- או.פי.סי אנרגיה</t>
  </si>
  <si>
    <t>1180355</t>
  </si>
  <si>
    <t>514401702</t>
  </si>
  <si>
    <t>אוריין    אגח ב- אוריין</t>
  </si>
  <si>
    <t>1143379</t>
  </si>
  <si>
    <t>511068256</t>
  </si>
  <si>
    <t>אלון רבוע אגח ד- אלון רבוע כחול</t>
  </si>
  <si>
    <t>1139583</t>
  </si>
  <si>
    <t>אלקטרה נדלן אגח ה- אלקטרה נדל"ן</t>
  </si>
  <si>
    <t>1138593</t>
  </si>
  <si>
    <t>510607328</t>
  </si>
  <si>
    <t>אסאר אקורד אגח א- אס.אר אקורד</t>
  </si>
  <si>
    <t>520038670</t>
  </si>
  <si>
    <t>23/01/22</t>
  </si>
  <si>
    <t>01/11/21</t>
  </si>
  <si>
    <t>אפקון החזקות אג"ח א- אפקון החזקות</t>
  </si>
  <si>
    <t>5780135</t>
  </si>
  <si>
    <t>520033473</t>
  </si>
  <si>
    <t>20/01/20</t>
  </si>
  <si>
    <t>לאומי מסחרי 1- לאומי</t>
  </si>
  <si>
    <t>6040612</t>
  </si>
  <si>
    <t>27/03/22</t>
  </si>
  <si>
    <t>מלרן אגח א- מלרן פרוייקטים</t>
  </si>
  <si>
    <t>1162072</t>
  </si>
  <si>
    <t>514097591</t>
  </si>
  <si>
    <t>מלרן אגח ג- מלרן פרוייקטים</t>
  </si>
  <si>
    <t>1180058</t>
  </si>
  <si>
    <t>נאוויטס פט אגח ג- נאוויטס פטרו</t>
  </si>
  <si>
    <t>1181593</t>
  </si>
  <si>
    <t>550263107</t>
  </si>
  <si>
    <t>09/11/21</t>
  </si>
  <si>
    <t>פתאל החזקות אגח ג- פתאל החזקות</t>
  </si>
  <si>
    <t>1161785</t>
  </si>
  <si>
    <t>512607888</t>
  </si>
  <si>
    <t>מלונאות ותיירות</t>
  </si>
  <si>
    <t>09/01/22</t>
  </si>
  <si>
    <t>שיכון בינוי נעמ 2- שיכון ובינוי</t>
  </si>
  <si>
    <t>1183052</t>
  </si>
  <si>
    <t>520036104</t>
  </si>
  <si>
    <t>אאורה אג"ח י"ב- אאורה</t>
  </si>
  <si>
    <t>3730454</t>
  </si>
  <si>
    <t>520038274</t>
  </si>
  <si>
    <t>אאורה אגח טז- אאורה</t>
  </si>
  <si>
    <t>3730579</t>
  </si>
  <si>
    <t>28/07/21</t>
  </si>
  <si>
    <t>אאורה אגח יד- אאורה</t>
  </si>
  <si>
    <t>3730488</t>
  </si>
  <si>
    <t>אורשי  אגח ג- אורשי</t>
  </si>
  <si>
    <t>1170372</t>
  </si>
  <si>
    <t>513547224</t>
  </si>
  <si>
    <t>אלומיי אג"ח ג</t>
  </si>
  <si>
    <t>520039868</t>
  </si>
  <si>
    <t>חג'ג' אגח 7- חג'ג' נדלן</t>
  </si>
  <si>
    <t>8230195</t>
  </si>
  <si>
    <t>520033309</t>
  </si>
  <si>
    <t>צמח המרמן אג5-דל סחירות  מרווח הוגן- צמח המרמן</t>
  </si>
  <si>
    <t>1151125</t>
  </si>
  <si>
    <t>512531203</t>
  </si>
  <si>
    <t>צרפתי     אגח ט- צרפתי</t>
  </si>
  <si>
    <t>4250197</t>
  </si>
  <si>
    <t>520039090</t>
  </si>
  <si>
    <t>צרפתי    אגח יא</t>
  </si>
  <si>
    <t>02/02/22</t>
  </si>
  <si>
    <t>אורון  אגח ב- אורון קבוצה</t>
  </si>
  <si>
    <t>1160571</t>
  </si>
  <si>
    <t>513432765</t>
  </si>
  <si>
    <t>ilBBB</t>
  </si>
  <si>
    <t>ברם אג"ח 1</t>
  </si>
  <si>
    <t>1135730</t>
  </si>
  <si>
    <t>513579482</t>
  </si>
  <si>
    <t>11/11/19</t>
  </si>
  <si>
    <t>דיסק השק  אגח י- דיסקונט השקעות</t>
  </si>
  <si>
    <t>6390348</t>
  </si>
  <si>
    <t>520023896</t>
  </si>
  <si>
    <t>18/06/19</t>
  </si>
  <si>
    <t>דלק קב   אגח לד- דלק קבוצה</t>
  </si>
  <si>
    <t>1143361</t>
  </si>
  <si>
    <t>520044322</t>
  </si>
  <si>
    <t>ilBBB-</t>
  </si>
  <si>
    <t>דלק קבוצה אג31- דלק קבוצה</t>
  </si>
  <si>
    <t>1134790</t>
  </si>
  <si>
    <t>בי קומיוניק אג"ח 3</t>
  </si>
  <si>
    <t>1139203</t>
  </si>
  <si>
    <t>512832742</t>
  </si>
  <si>
    <t>Caa2.il</t>
  </si>
  <si>
    <t>אול-יר    אגח ה- אול יר</t>
  </si>
  <si>
    <t>1143304</t>
  </si>
  <si>
    <t>184580</t>
  </si>
  <si>
    <t>Caa3.il</t>
  </si>
  <si>
    <t>04/12/19</t>
  </si>
  <si>
    <t>אול-יר אגח ג- אול יר</t>
  </si>
  <si>
    <t>1140136</t>
  </si>
  <si>
    <t>25/09/19</t>
  </si>
  <si>
    <t>אם.אר.פי אג"ח ג</t>
  </si>
  <si>
    <t>1139278</t>
  </si>
  <si>
    <t>520044421</t>
  </si>
  <si>
    <t>04/05/20</t>
  </si>
  <si>
    <t>אקונרג'י אג א- אקונרג'י אנרגיה מתחדשת</t>
  </si>
  <si>
    <t>1182518</t>
  </si>
  <si>
    <t>516339777</t>
  </si>
  <si>
    <t>12/12/21</t>
  </si>
  <si>
    <t>בי קומיונק אגח ו- בי קומיוניקיישנס</t>
  </si>
  <si>
    <t>13/12/21</t>
  </si>
  <si>
    <t>ברוקלנד אגח ב- ברוקלנד</t>
  </si>
  <si>
    <t>1136993</t>
  </si>
  <si>
    <t>1814237</t>
  </si>
  <si>
    <t>12/06/18</t>
  </si>
  <si>
    <t>חנן מור אגח יג- חנן מור</t>
  </si>
  <si>
    <t>1181502</t>
  </si>
  <si>
    <t>08/11/21</t>
  </si>
  <si>
    <t>חנן מור אגח יד- חנן מור</t>
  </si>
  <si>
    <t>1181510</t>
  </si>
  <si>
    <t>ישראל קנדה אגח ז- ישראל קנדה</t>
  </si>
  <si>
    <t>520039298</t>
  </si>
  <si>
    <t>02/01/22</t>
  </si>
  <si>
    <t>לוי אגח ח- לוי</t>
  </si>
  <si>
    <t>7190242</t>
  </si>
  <si>
    <t>520041096</t>
  </si>
  <si>
    <t>נתנאל גרופ אג יא- נתנאל גרופ</t>
  </si>
  <si>
    <t>520039074</t>
  </si>
  <si>
    <t>07/12/21</t>
  </si>
  <si>
    <t>נתנאל גרופ אג יב- נתנאל גרופ</t>
  </si>
  <si>
    <t>פריורטק אגח א- פריורטק</t>
  </si>
  <si>
    <t>3280138</t>
  </si>
  <si>
    <t>520037797</t>
  </si>
  <si>
    <t>רבל אג ב- דל סחירות מרווח הוגן- רבל</t>
  </si>
  <si>
    <t>1142769</t>
  </si>
  <si>
    <t>513506329</t>
  </si>
  <si>
    <t>20/07/20</t>
  </si>
  <si>
    <t>אלה פקדון אג1- אלה פקדונות</t>
  </si>
  <si>
    <t>1141662</t>
  </si>
  <si>
    <t>27/10/21</t>
  </si>
  <si>
    <t>אלה פקדון אגח ד- אלה פקדונות</t>
  </si>
  <si>
    <t>1162304</t>
  </si>
  <si>
    <t>15/01/20</t>
  </si>
  <si>
    <t>ישראמקו   אגח ב</t>
  </si>
  <si>
    <t>2320224</t>
  </si>
  <si>
    <t>550010003</t>
  </si>
  <si>
    <t>03/11/20</t>
  </si>
  <si>
    <t>ישראמקו אג1- ישראמקו יהש</t>
  </si>
  <si>
    <t>2320174</t>
  </si>
  <si>
    <t>דלק תמלוגים אג"ח א- דלק תמלוגים</t>
  </si>
  <si>
    <t>1147479</t>
  </si>
  <si>
    <t>514837111</t>
  </si>
  <si>
    <t>08/07/20</t>
  </si>
  <si>
    <t>שמוס  אג"ח א- שמוס</t>
  </si>
  <si>
    <t>1155951</t>
  </si>
  <si>
    <t>633896</t>
  </si>
  <si>
    <t>סאפיינס   אגח ב- סאפיינס</t>
  </si>
  <si>
    <t>1141936</t>
  </si>
  <si>
    <t>1146</t>
  </si>
  <si>
    <t>בזן אג"ח 6- בזן (בתי זיקוק)</t>
  </si>
  <si>
    <t>2590396</t>
  </si>
  <si>
    <t>חברה לישראל אג"ח 11</t>
  </si>
  <si>
    <t>5760244</t>
  </si>
  <si>
    <t>520028010</t>
  </si>
  <si>
    <t>פננטפארק  אגח א- פננטפארק</t>
  </si>
  <si>
    <t>1142371</t>
  </si>
  <si>
    <t>1504619</t>
  </si>
  <si>
    <t>רציו מימון אגח ד- רציו מימון</t>
  </si>
  <si>
    <t>1178144</t>
  </si>
  <si>
    <t>515060044</t>
  </si>
  <si>
    <t>06/07/21</t>
  </si>
  <si>
    <t>סה"כ אחר</t>
  </si>
  <si>
    <t>TEVA 3.75 09/05/2027- טבע</t>
  </si>
  <si>
    <t>XS2406607098</t>
  </si>
  <si>
    <t>בלומברג</t>
  </si>
  <si>
    <t>520013954</t>
  </si>
  <si>
    <t>Pharma &amp; Biotechnology</t>
  </si>
  <si>
    <t>BB-</t>
  </si>
  <si>
    <t>S&amp;P</t>
  </si>
  <si>
    <t>03/11/21</t>
  </si>
  <si>
    <t>TEVA 4.375 09/05/2030- טבע</t>
  </si>
  <si>
    <t>XS2406607171</t>
  </si>
  <si>
    <t>British Airways 2.9 15/03/35- British Airways</t>
  </si>
  <si>
    <t>US11042CAA80</t>
  </si>
  <si>
    <t>5288</t>
  </si>
  <si>
    <t>Airlines</t>
  </si>
  <si>
    <t>A</t>
  </si>
  <si>
    <t>AVGO 2.45 15/02/31</t>
  </si>
  <si>
    <t>US11135FBH38</t>
  </si>
  <si>
    <t>5256</t>
  </si>
  <si>
    <t>Telecommunication Services</t>
  </si>
  <si>
    <t>BBB-</t>
  </si>
  <si>
    <t>05/01/21</t>
  </si>
  <si>
    <t>CITCON 1.625 12/03/28- Citycon Treasury B.V</t>
  </si>
  <si>
    <t>XS2310411090</t>
  </si>
  <si>
    <t>EURONEXT</t>
  </si>
  <si>
    <t>5328</t>
  </si>
  <si>
    <t>Real Estate</t>
  </si>
  <si>
    <t>11/03/22</t>
  </si>
  <si>
    <t>HFC 4.5 01/10/2030- HollyFrontier</t>
  </si>
  <si>
    <t>US436106AC21</t>
  </si>
  <si>
    <t>5292</t>
  </si>
  <si>
    <t>Energy</t>
  </si>
  <si>
    <t>05/08/21</t>
  </si>
  <si>
    <t>ATRSAV 2.625 05/09/27- ATRIUM</t>
  </si>
  <si>
    <t>XS2294495838</t>
  </si>
  <si>
    <t>4595</t>
  </si>
  <si>
    <t>Other</t>
  </si>
  <si>
    <t>BB</t>
  </si>
  <si>
    <t>Fitch</t>
  </si>
  <si>
    <t>ENOIGA 4.5 30/03/28</t>
  </si>
  <si>
    <t>IL0011736571</t>
  </si>
  <si>
    <t>560033185</t>
  </si>
  <si>
    <t>DAN 4.5 15/02/2032- DANA INC</t>
  </si>
  <si>
    <t>US235825AJ53</t>
  </si>
  <si>
    <t>5308</t>
  </si>
  <si>
    <t>Automobiles &amp; Components</t>
  </si>
  <si>
    <t>B1</t>
  </si>
  <si>
    <t>Moodys</t>
  </si>
  <si>
    <t>24/11/21</t>
  </si>
  <si>
    <t>ENOGLN 6.50 30.04.2027- Energean</t>
  </si>
  <si>
    <t>USG3044DAA49</t>
  </si>
  <si>
    <t>5144</t>
  </si>
  <si>
    <t>B</t>
  </si>
  <si>
    <t>10/11/21</t>
  </si>
  <si>
    <t>סה"כ תל אביב 35</t>
  </si>
  <si>
    <t>או.פי.סי אנרגיה- או.פי.סי אנרגיה</t>
  </si>
  <si>
    <t>1141571</t>
  </si>
  <si>
    <t>אורמת טכנו- אורמת טכנו</t>
  </si>
  <si>
    <t>1134402</t>
  </si>
  <si>
    <t>880326081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</si>
  <si>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</si>
  <si>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</si>
  <si>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</si>
  <si>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</si>
  <si>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</si>
  <si>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</si>
  <si>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אלביט מערכות- אלביט מערכות</t>
  </si>
  <si>
    <t>1081124</t>
  </si>
  <si>
    <t>520043027</t>
  </si>
  <si>
    <t>שיכון ובינוי- שיכון ובינוי</t>
  </si>
  <si>
    <t>1081942</t>
  </si>
  <si>
    <t>דיסקונט- דיסקונט</t>
  </si>
  <si>
    <t>691212</t>
  </si>
  <si>
    <t>520007030</t>
  </si>
  <si>
    <t>לאומי- לאומי</t>
  </si>
  <si>
    <t>604611</t>
  </si>
  <si>
    <t>מזרחי- מזרחי טפחות</t>
  </si>
  <si>
    <t>695437</t>
  </si>
  <si>
    <t>520000522</t>
  </si>
  <si>
    <t>פועלים- פועלים</t>
  </si>
  <si>
    <t>662577</t>
  </si>
  <si>
    <t>520000118</t>
  </si>
  <si>
    <t>אלקטרה- אלקטרה</t>
  </si>
  <si>
    <t>739037</t>
  </si>
  <si>
    <t>520028911</t>
  </si>
  <si>
    <t>חברה לישראל- חברה לישראל</t>
  </si>
  <si>
    <t>576017</t>
  </si>
  <si>
    <t>קנון- קנון הולדינגס</t>
  </si>
  <si>
    <t>1134139</t>
  </si>
  <si>
    <t>1635</t>
  </si>
  <si>
    <t>טאואר- טאואר</t>
  </si>
  <si>
    <t>1082379</t>
  </si>
  <si>
    <t>נובה- נובה</t>
  </si>
  <si>
    <t>1084557</t>
  </si>
  <si>
    <t>511812463</t>
  </si>
  <si>
    <t>שטראוס- שטראוס גרופ</t>
  </si>
  <si>
    <t>746016</t>
  </si>
  <si>
    <t>אלוני חץ- אלוני חץ</t>
  </si>
  <si>
    <t>390013</t>
  </si>
  <si>
    <t>אמות- אמות</t>
  </si>
  <si>
    <t>ביג- ביג</t>
  </si>
  <si>
    <t>1097260</t>
  </si>
  <si>
    <t>מבני תעשיה- מבנה נדל"ן</t>
  </si>
  <si>
    <t>226019</t>
  </si>
  <si>
    <t>520024126</t>
  </si>
  <si>
    <t>מליסרון- מליסרון</t>
  </si>
  <si>
    <t>323014</t>
  </si>
  <si>
    <t>עזריאלי קבוצה- קבוצת עזריאלי</t>
  </si>
  <si>
    <t>1119478</t>
  </si>
  <si>
    <t>510960719</t>
  </si>
  <si>
    <t>טבע- טבע</t>
  </si>
  <si>
    <t>629014</t>
  </si>
  <si>
    <t>פארמה</t>
  </si>
  <si>
    <t>מיטרוניקס- מיטרוניקס</t>
  </si>
  <si>
    <t>1091065</t>
  </si>
  <si>
    <t>511527202</t>
  </si>
  <si>
    <t>רובוטיקה ותלת מימד</t>
  </si>
  <si>
    <t>שופרסל- שופרסל</t>
  </si>
  <si>
    <t>777037</t>
  </si>
  <si>
    <t>נייס- נייס</t>
  </si>
  <si>
    <t>273011</t>
  </si>
  <si>
    <t>520036872</t>
  </si>
  <si>
    <t>בזק- בזק</t>
  </si>
  <si>
    <t>230011</t>
  </si>
  <si>
    <t>סה"כ תל אביב 90</t>
  </si>
  <si>
    <t>פז נפט- פז חברת הנפט</t>
  </si>
  <si>
    <t>1100007</t>
  </si>
  <si>
    <t>אנלייט אנרגיה- אנלייט אנרגיה</t>
  </si>
  <si>
    <t>720011</t>
  </si>
  <si>
    <t>איידיאיי ביטוח- 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</si>
  <si>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</si>
  <si>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</si>
  <si>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</si>
  <si>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</si>
  <si>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</si>
  <si>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</si>
  <si>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</si>
  <si>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</si>
  <si>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מנורה    1- מנורה מבטחים החזקות</t>
  </si>
  <si>
    <t>566018</t>
  </si>
  <si>
    <t>520007469</t>
  </si>
  <si>
    <t>אאורה</t>
  </si>
  <si>
    <t>373019</t>
  </si>
  <si>
    <t>אזורים- אזורים</t>
  </si>
  <si>
    <t>715011</t>
  </si>
  <si>
    <t>520025990</t>
  </si>
  <si>
    <t>אפריקה מגורים- אפריקה מגורים</t>
  </si>
  <si>
    <t>1097948</t>
  </si>
  <si>
    <t>520034760</t>
  </si>
  <si>
    <t>דמרי- דמרי</t>
  </si>
  <si>
    <t>1090315</t>
  </si>
  <si>
    <t>פיבי- פיבי</t>
  </si>
  <si>
    <t>763011</t>
  </si>
  <si>
    <t>520029026</t>
  </si>
  <si>
    <t>אלקו- אלקו</t>
  </si>
  <si>
    <t>694034</t>
  </si>
  <si>
    <t>520025370</t>
  </si>
  <si>
    <t>ערד- ערד השקעות</t>
  </si>
  <si>
    <t>731018</t>
  </si>
  <si>
    <t>520025198</t>
  </si>
  <si>
    <t>ישראמקו יהש- ישראמקו יהש</t>
  </si>
  <si>
    <t>232017</t>
  </si>
  <si>
    <t>קמטק- קמטק</t>
  </si>
  <si>
    <t>1095264</t>
  </si>
  <si>
    <t>511235434</t>
  </si>
  <si>
    <t>תורפז- תורפז</t>
  </si>
  <si>
    <t>1175611</t>
  </si>
  <si>
    <t>514574524</t>
  </si>
  <si>
    <t>דיפלומט אחזקות- דיפלומט</t>
  </si>
  <si>
    <t>1173491</t>
  </si>
  <si>
    <t>510400740</t>
  </si>
  <si>
    <t>דלק רכב- דלק רכב</t>
  </si>
  <si>
    <t>829010</t>
  </si>
  <si>
    <t>520033291</t>
  </si>
  <si>
    <t>נטו מלינדה 1- נטו מלינדה</t>
  </si>
  <si>
    <t>1105097</t>
  </si>
  <si>
    <t>511725459</t>
  </si>
  <si>
    <t>קרסו- קרסו מוטורס</t>
  </si>
  <si>
    <t>1123850</t>
  </si>
  <si>
    <t>אינרום- אינרום בניה</t>
  </si>
  <si>
    <t>1132356</t>
  </si>
  <si>
    <t>515001659</t>
  </si>
  <si>
    <t>מתכת ומוצרי בניה</t>
  </si>
  <si>
    <t>אלקטרה נדלן- אלקטרה נדל"ן</t>
  </si>
  <si>
    <t>1094044</t>
  </si>
  <si>
    <t>גזית גלוב- גזית גלוב</t>
  </si>
  <si>
    <t>126011</t>
  </si>
  <si>
    <t>סאמיט- סאמיט</t>
  </si>
  <si>
    <t>1081686</t>
  </si>
  <si>
    <t>520043720</t>
  </si>
  <si>
    <t>מגדלי תיכון- מגדלי ים תיכון</t>
  </si>
  <si>
    <t>1131523</t>
  </si>
  <si>
    <t>512719485</t>
  </si>
  <si>
    <t>מגה אור- מגה אור</t>
  </si>
  <si>
    <t>1104488</t>
  </si>
  <si>
    <t>מניבים ריט- מניבים ריט</t>
  </si>
  <si>
    <t>1140573</t>
  </si>
  <si>
    <t>נכסים בנין- נכסים ובנין</t>
  </si>
  <si>
    <t>699017</t>
  </si>
  <si>
    <t>520025438</t>
  </si>
  <si>
    <t>רבוע נדלן- רבוע נדלן</t>
  </si>
  <si>
    <t>1098565</t>
  </si>
  <si>
    <t>אודיוקודס- אודיוקודס</t>
  </si>
  <si>
    <t>1082965</t>
  </si>
  <si>
    <t>520044132</t>
  </si>
  <si>
    <t>ציוד תקשורת</t>
  </si>
  <si>
    <t>גילת- גילת</t>
  </si>
  <si>
    <t>1082510</t>
  </si>
  <si>
    <t>520038936</t>
  </si>
  <si>
    <t>אלקטרה צריכה- אלקטרה צריכה</t>
  </si>
  <si>
    <t>5010129</t>
  </si>
  <si>
    <t>פוקס- פוקס</t>
  </si>
  <si>
    <t>1087022</t>
  </si>
  <si>
    <t>512157603</t>
  </si>
  <si>
    <t>ריטיילורס- ריטיילורס</t>
  </si>
  <si>
    <t>1175488</t>
  </si>
  <si>
    <t>514211457</t>
  </si>
  <si>
    <t>וואן תוכנה- וואן טכנולוגיות תוכנה</t>
  </si>
  <si>
    <t>161018</t>
  </si>
  <si>
    <t>מטריקס- מטריקס</t>
  </si>
  <si>
    <t>445015</t>
  </si>
  <si>
    <t>520039413</t>
  </si>
  <si>
    <t>פורמולה- פורמולה מערכות</t>
  </si>
  <si>
    <t>256016</t>
  </si>
  <si>
    <t>דנאל כא- דנאל כא</t>
  </si>
  <si>
    <t>314013</t>
  </si>
  <si>
    <t>520037565</t>
  </si>
  <si>
    <t>נובולוג- נובולוג</t>
  </si>
  <si>
    <t>1140151</t>
  </si>
  <si>
    <t>510475312</t>
  </si>
  <si>
    <t>אלטשולר שחם גמל- אלטשולר שחם גמל ופנסיה</t>
  </si>
  <si>
    <t>1159037</t>
  </si>
  <si>
    <t>513173393</t>
  </si>
  <si>
    <t>שרותים פיננסים</t>
  </si>
  <si>
    <t>ישראכרט- ישראכרט</t>
  </si>
  <si>
    <t>1157403</t>
  </si>
  <si>
    <t>510706153</t>
  </si>
  <si>
    <t>מגיק- מג'יק</t>
  </si>
  <si>
    <t>1082312</t>
  </si>
  <si>
    <t>520036740</t>
  </si>
  <si>
    <t>נאייקס- נאייקס</t>
  </si>
  <si>
    <t>1175116</t>
  </si>
  <si>
    <t>513639013</t>
  </si>
  <si>
    <t>סאפינס- סאפיינס</t>
  </si>
  <si>
    <t>1087659</t>
  </si>
  <si>
    <t>פרטנר- פרטנר</t>
  </si>
  <si>
    <t>1083484</t>
  </si>
  <si>
    <t>סה"כ מניות היתר</t>
  </si>
  <si>
    <t>ארד- ארד</t>
  </si>
  <si>
    <t>1091651</t>
  </si>
  <si>
    <t>510007800</t>
  </si>
  <si>
    <t>אלקטרוניקה ואופטיקה</t>
  </si>
  <si>
    <t>פיסיבי- פי.סי.בי טכנולוגיות</t>
  </si>
  <si>
    <t>1091685</t>
  </si>
  <si>
    <t>511888356</t>
  </si>
  <si>
    <t>סופרגז- סופרגז אנרגיה</t>
  </si>
  <si>
    <t>1166917</t>
  </si>
  <si>
    <t>אלומיי- אלומיי קפיטל</t>
  </si>
  <si>
    <t>1082635</t>
  </si>
  <si>
    <t>אקונרג'י- אקונרג'י אנרגיה מתחדשת</t>
  </si>
  <si>
    <t>1178334</t>
  </si>
  <si>
    <t>משק אנרגיה- משק אנרגיה</t>
  </si>
  <si>
    <t>1166974</t>
  </si>
  <si>
    <t>סולאיר- סולאיר</t>
  </si>
  <si>
    <t>1172287</t>
  </si>
  <si>
    <t>פנינסולה- פנינסולה</t>
  </si>
  <si>
    <t>333013</t>
  </si>
  <si>
    <t>ליברה- ליברה</t>
  </si>
  <si>
    <t>1176981</t>
  </si>
  <si>
    <t>515761625</t>
  </si>
  <si>
    <t>אורביט טכנולוג'יס- אורביט</t>
  </si>
  <si>
    <t>265017</t>
  </si>
  <si>
    <t>520036153</t>
  </si>
  <si>
    <t>אימאג'סט- אימאג'סט אינטרנשיונל</t>
  </si>
  <si>
    <t>1183813</t>
  </si>
  <si>
    <t>512737560</t>
  </si>
  <si>
    <t>חנן מור- חנן מור</t>
  </si>
  <si>
    <t>צמח המרמן- צמח המרמן</t>
  </si>
  <si>
    <t>1104058</t>
  </si>
  <si>
    <t>להב- להב</t>
  </si>
  <si>
    <t>136010</t>
  </si>
  <si>
    <t>520034257</t>
  </si>
  <si>
    <t>מבטח שמיר- מבטח שמיר</t>
  </si>
  <si>
    <t>127019</t>
  </si>
  <si>
    <t>520034125</t>
  </si>
  <si>
    <t>רפק</t>
  </si>
  <si>
    <t>769026</t>
  </si>
  <si>
    <t>520029505</t>
  </si>
  <si>
    <t>קפיטל פוינט- קפיטל פוינט</t>
  </si>
  <si>
    <t>1097146</t>
  </si>
  <si>
    <t>512950320</t>
  </si>
  <si>
    <t>השקעות במדעי החיים</t>
  </si>
  <si>
    <t>גניגר- גניגר</t>
  </si>
  <si>
    <t>1095892</t>
  </si>
  <si>
    <t>512416991</t>
  </si>
  <si>
    <t>כפרית</t>
  </si>
  <si>
    <t>522011</t>
  </si>
  <si>
    <t>520038787</t>
  </si>
  <si>
    <t>רבל- רבל</t>
  </si>
  <si>
    <t>1103878</t>
  </si>
  <si>
    <t>רם און- רם און</t>
  </si>
  <si>
    <t>1090943</t>
  </si>
  <si>
    <t>512776964</t>
  </si>
  <si>
    <t>פריורטק</t>
  </si>
  <si>
    <t>328013</t>
  </si>
  <si>
    <t>גן שמואל- גן שמואל</t>
  </si>
  <si>
    <t>532010</t>
  </si>
  <si>
    <t>520039934</t>
  </si>
  <si>
    <t>כלל משקאות- כלל משקאות</t>
  </si>
  <si>
    <t>1147685</t>
  </si>
  <si>
    <t>515818524</t>
  </si>
  <si>
    <t>מהדרין- מהדרין</t>
  </si>
  <si>
    <t>686014</t>
  </si>
  <si>
    <t>520018482</t>
  </si>
  <si>
    <t>נטו- נטו אחזקות</t>
  </si>
  <si>
    <t>168013</t>
  </si>
  <si>
    <t>520034109</t>
  </si>
  <si>
    <t>קרור     1- קרור</t>
  </si>
  <si>
    <t>621011</t>
  </si>
  <si>
    <t>520001546</t>
  </si>
  <si>
    <t>סופווייב מדיקל- סופווייב מדיקל</t>
  </si>
  <si>
    <t>1175439</t>
  </si>
  <si>
    <t>515198158</t>
  </si>
  <si>
    <t>מכשור רפואי</t>
  </si>
  <si>
    <t>פלסאנמור- פלסאנמור</t>
  </si>
  <si>
    <t>1176700</t>
  </si>
  <si>
    <t>515139129</t>
  </si>
  <si>
    <t>איסתא- איסתא</t>
  </si>
  <si>
    <t>520042763</t>
  </si>
  <si>
    <t>ישרוטל- ישרוטל</t>
  </si>
  <si>
    <t>1080985</t>
  </si>
  <si>
    <t>520042482</t>
  </si>
  <si>
    <t>גלוברנדס- גלוברנדס גרופ</t>
  </si>
  <si>
    <t>1147487</t>
  </si>
  <si>
    <t>515809499</t>
  </si>
  <si>
    <t>בית שמש- מנועי בית שמש</t>
  </si>
  <si>
    <t>1081561</t>
  </si>
  <si>
    <t>520043480</t>
  </si>
  <si>
    <t>קליל     5- קליל</t>
  </si>
  <si>
    <t>797035</t>
  </si>
  <si>
    <t>520032442</t>
  </si>
  <si>
    <t>אדגר- אדגר השקעות</t>
  </si>
  <si>
    <t>1820083</t>
  </si>
  <si>
    <t>520035171</t>
  </si>
  <si>
    <t>סים בכורה  סד L- סים קומרשייל</t>
  </si>
  <si>
    <t>1142355</t>
  </si>
  <si>
    <t>908311</t>
  </si>
  <si>
    <t>וילאר- וילאר</t>
  </si>
  <si>
    <t>416016</t>
  </si>
  <si>
    <t>אבגול- אבגול</t>
  </si>
  <si>
    <t>1100957</t>
  </si>
  <si>
    <t>510119068</t>
  </si>
  <si>
    <t>עץ, נייר ודפוס</t>
  </si>
  <si>
    <t>ניסן</t>
  </si>
  <si>
    <t>660019</t>
  </si>
  <si>
    <t>520040940</t>
  </si>
  <si>
    <t>ספאנטק- ספאנטק</t>
  </si>
  <si>
    <t>1090117</t>
  </si>
  <si>
    <t>512288713</t>
  </si>
  <si>
    <t>ג'נסל- ג'נסל</t>
  </si>
  <si>
    <t>1169689</t>
  </si>
  <si>
    <t>514579887</t>
  </si>
  <si>
    <t>פינרג'י- פינרג'י</t>
  </si>
  <si>
    <t>1172360</t>
  </si>
  <si>
    <t>514354786</t>
  </si>
  <si>
    <t>צ'קראטק- צ'קראטק</t>
  </si>
  <si>
    <t>1174184</t>
  </si>
  <si>
    <t>514881564</t>
  </si>
  <si>
    <t>איירטאצ- איירטאצ' סולאר</t>
  </si>
  <si>
    <t>1173376</t>
  </si>
  <si>
    <t>515509347</t>
  </si>
  <si>
    <t>הייקון מערכות- הייקון מערכות</t>
  </si>
  <si>
    <t>514347160</t>
  </si>
  <si>
    <t>ויקטורי- ויקטורי</t>
  </si>
  <si>
    <t>1123777</t>
  </si>
  <si>
    <t>מחשוב ישיר- מיחשוב ישיר</t>
  </si>
  <si>
    <t>507012</t>
  </si>
  <si>
    <t>520040007</t>
  </si>
  <si>
    <t>אוברסיז קומרס בע"מ- אוברסיז</t>
  </si>
  <si>
    <t>1139617</t>
  </si>
  <si>
    <t>510490071</t>
  </si>
  <si>
    <t>אוריין- אוריין</t>
  </si>
  <si>
    <t>1103506</t>
  </si>
  <si>
    <t>גלאסבוקס- גלאסבוקס</t>
  </si>
  <si>
    <t>1176288</t>
  </si>
  <si>
    <t>514525260</t>
  </si>
  <si>
    <t>בי קומיוניקיישנס- בי קומיוניקיישנס</t>
  </si>
  <si>
    <t>1107663</t>
  </si>
  <si>
    <t>סה"כ call 001 אופציות</t>
  </si>
  <si>
    <t>INMODE- INMODEMD</t>
  </si>
  <si>
    <t>IL0011595993</t>
  </si>
  <si>
    <t>NASDAQ</t>
  </si>
  <si>
    <t>5297</t>
  </si>
  <si>
    <t>Health Care Equip &amp; Services</t>
  </si>
  <si>
    <t>CESAR STONE SDO</t>
  </si>
  <si>
    <t>IL0011259137</t>
  </si>
  <si>
    <t>2264</t>
  </si>
  <si>
    <t>INDUSTRIAL</t>
  </si>
  <si>
    <t>KORNIT DIGITAL-KRNT</t>
  </si>
  <si>
    <t>IL0011216723</t>
  </si>
  <si>
    <t>NYSE</t>
  </si>
  <si>
    <t>1564</t>
  </si>
  <si>
    <t>WIX -  WIX.COM- WIX.COM</t>
  </si>
  <si>
    <t>IL0011301780</t>
  </si>
  <si>
    <t>2275</t>
  </si>
  <si>
    <t>Software &amp; Services</t>
  </si>
  <si>
    <t>RADWARE LTD</t>
  </si>
  <si>
    <t>IL0010834765</t>
  </si>
  <si>
    <t>2159</t>
  </si>
  <si>
    <t>Technology Hardware &amp; Equip</t>
  </si>
  <si>
    <t>SOLAREDGE</t>
  </si>
  <si>
    <t>US83417M1045</t>
  </si>
  <si>
    <t>4744</t>
  </si>
  <si>
    <t>SILICOM</t>
  </si>
  <si>
    <t>IL0010826928</t>
  </si>
  <si>
    <t>520041120</t>
  </si>
  <si>
    <t>ITURAN LOCATION-US</t>
  </si>
  <si>
    <t>IL0010818685</t>
  </si>
  <si>
    <t>5169</t>
  </si>
  <si>
    <t>RDCM-RADCOM LTD</t>
  </si>
  <si>
    <t>IL0010826688</t>
  </si>
  <si>
    <t>2104</t>
  </si>
  <si>
    <t>INTL FLAVORS &amp; FRAGRANCES</t>
  </si>
  <si>
    <t>US4595061015</t>
  </si>
  <si>
    <t>5262</t>
  </si>
  <si>
    <t>Food Beverage &amp; Tobacco</t>
  </si>
  <si>
    <t>VIATRIS INC</t>
  </si>
  <si>
    <t>US92556V1061</t>
  </si>
  <si>
    <t>5247</t>
  </si>
  <si>
    <t>PERRIGO CO PLC-PRGO</t>
  </si>
  <si>
    <t>IE00BGH1M568</t>
  </si>
  <si>
    <t>529592</t>
  </si>
  <si>
    <t>AROUNDTOWN PROP-ALATP- AROUNDTOWN</t>
  </si>
  <si>
    <t>LU1673108939</t>
  </si>
  <si>
    <t>FWB</t>
  </si>
  <si>
    <t>4845</t>
  </si>
  <si>
    <t>סה"כ שמחקות מדדי מניות בישראל</t>
  </si>
  <si>
    <t>סה"כ שמחקות מדדי מניות בחו"ל</t>
  </si>
  <si>
    <t>הראל דאו-ג'ונס 30</t>
  </si>
  <si>
    <t>1149228</t>
  </si>
  <si>
    <t>511776783</t>
  </si>
  <si>
    <t>מניות</t>
  </si>
  <si>
    <t>הראל סל 50 EURO STOXX- הראל קרנות מדד</t>
  </si>
  <si>
    <t>1149244</t>
  </si>
  <si>
    <t>Lyxor S&amp;P 500 UCITS ETF- ליקסור אינדקס</t>
  </si>
  <si>
    <t>LU1135865084</t>
  </si>
  <si>
    <t>419223375</t>
  </si>
  <si>
    <t>RUSSEL 2000 (4D) MTF מגדל- מגדל קרנות נאמנות</t>
  </si>
  <si>
    <t>1150242</t>
  </si>
  <si>
    <t>511303661</t>
  </si>
  <si>
    <t>מגדל S&amp;P (4D) MTF- מגדל קרנות נאמנות</t>
  </si>
  <si>
    <t>1150333</t>
  </si>
  <si>
    <t>תכלית 100 NASDAQ NDX</t>
  </si>
  <si>
    <t>1144401</t>
  </si>
  <si>
    <t>513534974</t>
  </si>
  <si>
    <t>תכלית RUSSL 2000- מיטב תכלית</t>
  </si>
  <si>
    <t>1144484</t>
  </si>
  <si>
    <t>תכלית S&amp;P500</t>
  </si>
  <si>
    <t>1144385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</si>
  <si>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</si>
  <si>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</si>
  <si>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</si>
  <si>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</si>
  <si>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QQQQ - Nasdaq 100- INVESCO POWERSHARES</t>
  </si>
  <si>
    <t>US46090E1038</t>
  </si>
  <si>
    <t>1290</t>
  </si>
  <si>
    <t>ISHARES CORE MSCI EM</t>
  </si>
  <si>
    <t>IE00BKM4GZ66</t>
  </si>
  <si>
    <t>4601</t>
  </si>
  <si>
    <t>MEUD FP</t>
  </si>
  <si>
    <t>LU0908500753</t>
  </si>
  <si>
    <t>4617</t>
  </si>
  <si>
    <t>HEALTH CARE XLV- STATE STREET-SPDRS</t>
  </si>
  <si>
    <t>us81369y2090</t>
  </si>
  <si>
    <t>4640</t>
  </si>
  <si>
    <t>XLF - Financial Select- STATE STREET-SPDRS</t>
  </si>
  <si>
    <t>US81369Y6059</t>
  </si>
  <si>
    <t>XLP - CONSUMER STAPLES</t>
  </si>
  <si>
    <t>US81369Y3080</t>
  </si>
  <si>
    <t>סה"כ שמחקות מדדים אחרים</t>
  </si>
  <si>
    <t>סה"כ אג"ח ממשלתי</t>
  </si>
  <si>
    <t>סה"כ אגח קונצרני</t>
  </si>
  <si>
    <t>סה"כ כתבי אופציות בישראל</t>
  </si>
  <si>
    <t>אלומיי  אפ 1</t>
  </si>
  <si>
    <t>1169325</t>
  </si>
  <si>
    <t>ביג  אופציה 1 13/12/22- ביג</t>
  </si>
  <si>
    <t>1171024</t>
  </si>
  <si>
    <t>מניבים ריט אפ 3 15/12/2022</t>
  </si>
  <si>
    <t>1170927</t>
  </si>
  <si>
    <t>צ'קראטק אפ 3 20.03.25- צ'קראטק</t>
  </si>
  <si>
    <t>1185321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</si>
  <si>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</si>
  <si>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</si>
  <si>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</si>
  <si>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</si>
  <si>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</si>
  <si>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</si>
  <si>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ASX SPI 200 -XPM2 - 16/06/22</t>
  </si>
  <si>
    <t>BBG00YJXK0Q1</t>
  </si>
  <si>
    <t>DAX - GXM2 - 17/06/2022</t>
  </si>
  <si>
    <t>DE000C1TL524</t>
  </si>
  <si>
    <t>DJIA  MINI-DMM2-17/06/22</t>
  </si>
  <si>
    <t>BBG011CK2WD1</t>
  </si>
  <si>
    <t>EURO STOXX 50 -VGM2 17/06/2022</t>
  </si>
  <si>
    <t>DE000C5HZK47</t>
  </si>
  <si>
    <t>FTSE 100 - Z M2 - 17/06/2022</t>
  </si>
  <si>
    <t>GB00JH72L283</t>
  </si>
  <si>
    <t>FUT VAL AUD HSBC-רוו"ה מחוזים</t>
  </si>
  <si>
    <t>333773</t>
  </si>
  <si>
    <t>FUT VAL EUR HSBC - רוו"ה מחוזים</t>
  </si>
  <si>
    <t>333740</t>
  </si>
  <si>
    <t>FUT VAL GBP HSB - רוו"ה מחוזים</t>
  </si>
  <si>
    <t>333732</t>
  </si>
  <si>
    <t>FUT VAL HKD HSB - רוו"ה מחוזים</t>
  </si>
  <si>
    <t>333724</t>
  </si>
  <si>
    <t>FUT VAL USD - רוו"ה מחוזים</t>
  </si>
  <si>
    <t>415349</t>
  </si>
  <si>
    <t>HANG SENG INDEX -HIJ2 - 28/04/2022</t>
  </si>
  <si>
    <t>BBG015NSY2Z0</t>
  </si>
  <si>
    <t>MINI NASDAQ100-NQM2- 17/06/22</t>
  </si>
  <si>
    <t>BBG00ZLJP6H8</t>
  </si>
  <si>
    <t>RUSSELL2000 -RTYM2- 17/06/22</t>
  </si>
  <si>
    <t>BBG00ZLJPC58</t>
  </si>
  <si>
    <t>S&amp;P500 E-MINI -ESM2-17/06/22</t>
  </si>
  <si>
    <t>BBG00ZLJP660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</si>
  <si>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</si>
  <si>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</si>
  <si>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</si>
  <si>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</si>
  <si>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</si>
  <si>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</si>
  <si>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</si>
  <si>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</si>
  <si>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</si>
  <si>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</si>
  <si>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</si>
  <si>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</si>
  <si>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</si>
  <si>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</si>
  <si>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</si>
  <si>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</si>
  <si>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תשת אנרג אגא-רמ</t>
  </si>
  <si>
    <t>1168087</t>
  </si>
  <si>
    <t>520027293</t>
  </si>
  <si>
    <t>17/08/20</t>
  </si>
  <si>
    <t>אורמת אגח 4 - רמ</t>
  </si>
  <si>
    <t>1167212</t>
  </si>
  <si>
    <t>01/07/20</t>
  </si>
  <si>
    <t>גמא נעמ 2 - לא סחיר- גמא ניהול</t>
  </si>
  <si>
    <t>1184209</t>
  </si>
  <si>
    <t>512711789</t>
  </si>
  <si>
    <t>נאוי נעמ 5-ל- נאוי</t>
  </si>
  <si>
    <t>2080281</t>
  </si>
  <si>
    <t>18/01/22</t>
  </si>
  <si>
    <t>י.ח.ק אגח ב -רמ- י.ח.ק להשקעות</t>
  </si>
  <si>
    <t>1181783</t>
  </si>
  <si>
    <t>550016091</t>
  </si>
  <si>
    <t>15/11/21</t>
  </si>
  <si>
    <t>גדות מסף אגא-רמ- גדות</t>
  </si>
  <si>
    <t>1162320</t>
  </si>
  <si>
    <t>520040775</t>
  </si>
  <si>
    <t>14/01/20</t>
  </si>
  <si>
    <t>אורבנקורפ אגח א- אורבנקורפ</t>
  </si>
  <si>
    <t>1137041</t>
  </si>
  <si>
    <t>514941525</t>
  </si>
  <si>
    <t>04/04/16</t>
  </si>
  <si>
    <t>וואליו אגח ב-רמ- וואליו קפיטל</t>
  </si>
  <si>
    <t>5990171</t>
  </si>
  <si>
    <t>520033804</t>
  </si>
  <si>
    <t>18/08/21</t>
  </si>
  <si>
    <t>אורמת אגח 3 -רמ</t>
  </si>
  <si>
    <t>1139179</t>
  </si>
  <si>
    <t>21/04/20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</si>
  <si>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</si>
  <si>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</si>
  <si>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</si>
  <si>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</si>
  <si>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</si>
  <si>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</si>
  <si>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</si>
  <si>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</si>
  <si>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</si>
  <si>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סולאיר אופציה לא סחירה 30/06/22- סולאיר</t>
  </si>
  <si>
    <t>117228711</t>
  </si>
  <si>
    <t>איסתא- אופציה לא סחירה 05/01/24- איסתא</t>
  </si>
  <si>
    <t>108107411</t>
  </si>
  <si>
    <t>16/01/22</t>
  </si>
  <si>
    <t>ישרוטל - אופציה</t>
  </si>
  <si>
    <t>108098511</t>
  </si>
  <si>
    <t>04/01/21</t>
  </si>
  <si>
    <t>אופציה לא סחירה-הייקון מערכות 01/09/23- הייקון מערכות</t>
  </si>
  <si>
    <t>116994511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</si>
  <si>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</si>
  <si>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</si>
  <si>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</si>
  <si>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</si>
  <si>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</si>
  <si>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</si>
  <si>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</si>
  <si>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</si>
  <si>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</si>
  <si>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</si>
  <si>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</si>
  <si>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</si>
  <si>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</si>
  <si>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</si>
  <si>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</si>
  <si>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</si>
  <si>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MONEY GBP HSBC - בטחונות</t>
  </si>
  <si>
    <t>327114</t>
  </si>
  <si>
    <t>MONEY HKD HSBC - בטחונות</t>
  </si>
  <si>
    <t>327106</t>
  </si>
  <si>
    <t>MONEY AUD HSBC-בטחונות</t>
  </si>
  <si>
    <t>333856</t>
  </si>
  <si>
    <t>MONEY EUR HSBC - בטחונות</t>
  </si>
  <si>
    <t>327064</t>
  </si>
  <si>
    <t>MONEY USD HSBC - בטחונות</t>
  </si>
  <si>
    <t>415323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</si>
</sst>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8" fillId="0" borderId="0" xfId="0" applyFont="1" applyFill="1"/>
    <xf numFmtId="0" fontId="2" fillId="0" borderId="0" xfId="0" applyFont="1" applyFill="1" applyAlignment="1">
      <alignment horizontal="center"/>
    </xf>
    <xf numFmtId="4" fontId="18" fillId="0" borderId="0" xfId="0" applyNumberFormat="1" applyFont="1" applyFill="1"/>
    <xf numFmtId="166" fontId="18" fillId="0" borderId="0" xfId="0" applyNumberFormat="1" applyFont="1" applyFill="1"/>
    <xf numFmtId="0" fontId="0" fillId="0" borderId="0" xfId="0" applyFill="1"/>
    <xf numFmtId="4" fontId="0" fillId="0" borderId="0" xfId="0" applyNumberFormat="1" applyFont="1" applyFill="1"/>
    <xf numFmtId="166" fontId="0" fillId="0" borderId="0" xfId="0" applyNumberFormat="1" applyFont="1" applyFill="1"/>
    <xf numFmtId="4" fontId="1" fillId="0" borderId="0" xfId="0" applyNumberFormat="1" applyFont="1" applyFill="1"/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workbookViewId="0">
      <selection activeCell="L30" sqref="L3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86541.102267638431</v>
      </c>
      <c r="D11" s="76">
        <f>C11/$C$42</f>
        <v>0.12907754542910715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98424.756351699994</v>
      </c>
      <c r="D13" s="78">
        <f t="shared" ref="D13:D22" si="0">C13/$C$42</f>
        <v>0.14680222029117959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14229.895936037501</v>
      </c>
      <c r="D15" s="78">
        <f t="shared" si="0"/>
        <v>2.1224135018005127E-2</v>
      </c>
    </row>
    <row r="16" spans="1:36">
      <c r="A16" s="10" t="s">
        <v>13</v>
      </c>
      <c r="B16" s="70" t="s">
        <v>19</v>
      </c>
      <c r="C16" s="77">
        <v>254472.28458384634</v>
      </c>
      <c r="D16" s="78">
        <f t="shared" si="0"/>
        <v>0.37954979787798404</v>
      </c>
    </row>
    <row r="17" spans="1:4">
      <c r="A17" s="10" t="s">
        <v>13</v>
      </c>
      <c r="B17" s="70" t="s">
        <v>195</v>
      </c>
      <c r="C17" s="77">
        <v>197129.69809876801</v>
      </c>
      <c r="D17" s="78">
        <f t="shared" si="0"/>
        <v>0.29402234192809595</v>
      </c>
    </row>
    <row r="18" spans="1:4">
      <c r="A18" s="10" t="s">
        <v>13</v>
      </c>
      <c r="B18" s="70" t="s">
        <v>20</v>
      </c>
      <c r="C18" s="77">
        <v>0</v>
      </c>
      <c r="D18" s="78">
        <f t="shared" si="0"/>
        <v>0</v>
      </c>
    </row>
    <row r="19" spans="1:4">
      <c r="A19" s="10" t="s">
        <v>13</v>
      </c>
      <c r="B19" s="70" t="s">
        <v>21</v>
      </c>
      <c r="C19" s="77">
        <v>179.87063900000001</v>
      </c>
      <c r="D19" s="78">
        <f t="shared" si="0"/>
        <v>2.682801578501156E-4</v>
      </c>
    </row>
    <row r="20" spans="1:4">
      <c r="A20" s="10" t="s">
        <v>13</v>
      </c>
      <c r="B20" s="70" t="s">
        <v>22</v>
      </c>
      <c r="C20" s="77">
        <v>0</v>
      </c>
      <c r="D20" s="78">
        <f t="shared" si="0"/>
        <v>0</v>
      </c>
    </row>
    <row r="21" spans="1:4">
      <c r="A21" s="10" t="s">
        <v>13</v>
      </c>
      <c r="B21" s="70" t="s">
        <v>23</v>
      </c>
      <c r="C21" s="77">
        <v>10042.119363358803</v>
      </c>
      <c r="D21" s="78">
        <f t="shared" si="0"/>
        <v>1.4977994090250614E-2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537.60656707199996</v>
      </c>
      <c r="D26" s="78">
        <f t="shared" si="1"/>
        <v>8.0184945957374894E-4</v>
      </c>
    </row>
    <row r="27" spans="1:4">
      <c r="A27" s="10" t="s">
        <v>13</v>
      </c>
      <c r="B27" s="70" t="s">
        <v>28</v>
      </c>
      <c r="C27" s="77">
        <v>0</v>
      </c>
      <c r="D27" s="78">
        <f t="shared" si="1"/>
        <v>0</v>
      </c>
    </row>
    <row r="28" spans="1:4">
      <c r="A28" s="10" t="s">
        <v>13</v>
      </c>
      <c r="B28" s="70" t="s">
        <v>29</v>
      </c>
      <c r="C28" s="77">
        <v>0</v>
      </c>
      <c r="D28" s="78">
        <f t="shared" si="1"/>
        <v>0</v>
      </c>
    </row>
    <row r="29" spans="1:4">
      <c r="A29" s="10" t="s">
        <v>13</v>
      </c>
      <c r="B29" s="70" t="s">
        <v>30</v>
      </c>
      <c r="C29" s="77">
        <v>114.23993202920001</v>
      </c>
      <c r="D29" s="78">
        <f t="shared" si="1"/>
        <v>1.7039082736332667E-4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0</v>
      </c>
      <c r="D31" s="78">
        <f t="shared" si="1"/>
        <v>0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0</v>
      </c>
      <c r="D33" s="78">
        <f t="shared" si="1"/>
        <v>0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8786.6533668989996</v>
      </c>
      <c r="D37" s="78">
        <f t="shared" si="1"/>
        <v>1.3105444920590476E-2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3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670458.22710634919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v>0</v>
      </c>
      <c r="D43" s="78">
        <f t="shared" si="2"/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3.5236000000000001</v>
      </c>
    </row>
    <row r="48" spans="1:4">
      <c r="C48" t="s">
        <v>120</v>
      </c>
      <c r="D48">
        <v>2.3776000000000002</v>
      </c>
    </row>
    <row r="49" spans="3:4">
      <c r="C49" t="s">
        <v>200</v>
      </c>
      <c r="D49">
        <v>0.40560000000000002</v>
      </c>
    </row>
    <row r="50" spans="3:4">
      <c r="C50" t="s">
        <v>106</v>
      </c>
      <c r="D50">
        <v>3.1760000000000002</v>
      </c>
    </row>
    <row r="51" spans="3:4">
      <c r="C51" t="s">
        <v>113</v>
      </c>
      <c r="D51">
        <v>4.1683000000000003</v>
      </c>
    </row>
    <row r="52" spans="3:4">
      <c r="C52" t="s">
        <v>123</v>
      </c>
      <c r="D52">
        <v>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16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1399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1400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1401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907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1399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1402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1401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1403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907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291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B35" t="s">
        <v>293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3268441.5</v>
      </c>
      <c r="H11" s="25"/>
      <c r="I11" s="75">
        <v>10042.119363358803</v>
      </c>
      <c r="J11" s="76">
        <v>1</v>
      </c>
      <c r="K11" s="76">
        <v>1.4999999999999999E-2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3268441.5</v>
      </c>
      <c r="H14" s="19"/>
      <c r="I14" s="81">
        <v>10042.119363358803</v>
      </c>
      <c r="J14" s="80">
        <v>1</v>
      </c>
      <c r="K14" s="80">
        <v>1.4999999999999999E-2</v>
      </c>
      <c r="BF14" s="16" t="s">
        <v>126</v>
      </c>
    </row>
    <row r="15" spans="1:60">
      <c r="B15" t="s">
        <v>1404</v>
      </c>
      <c r="C15" t="s">
        <v>1405</v>
      </c>
      <c r="D15" t="s">
        <v>123</v>
      </c>
      <c r="E15" t="s">
        <v>943</v>
      </c>
      <c r="F15" t="s">
        <v>120</v>
      </c>
      <c r="G15" s="77">
        <v>37</v>
      </c>
      <c r="H15" s="77">
        <v>0.74790000000000001</v>
      </c>
      <c r="I15" s="77">
        <v>6.5793660480000004E-4</v>
      </c>
      <c r="J15" s="78">
        <v>0</v>
      </c>
      <c r="K15" s="78">
        <v>0</v>
      </c>
      <c r="BF15" s="16" t="s">
        <v>127</v>
      </c>
    </row>
    <row r="16" spans="1:60">
      <c r="B16" t="s">
        <v>1406</v>
      </c>
      <c r="C16" t="s">
        <v>1407</v>
      </c>
      <c r="D16" t="s">
        <v>123</v>
      </c>
      <c r="E16" t="s">
        <v>943</v>
      </c>
      <c r="F16" t="s">
        <v>110</v>
      </c>
      <c r="G16" s="77">
        <v>10</v>
      </c>
      <c r="H16" s="77">
        <v>1.4433</v>
      </c>
      <c r="I16" s="77">
        <v>5.0856118800000005E-4</v>
      </c>
      <c r="J16" s="78">
        <v>0</v>
      </c>
      <c r="K16" s="78">
        <v>0</v>
      </c>
      <c r="BF16" s="16" t="s">
        <v>128</v>
      </c>
    </row>
    <row r="17" spans="2:58">
      <c r="B17" t="s">
        <v>1408</v>
      </c>
      <c r="C17" t="s">
        <v>1409</v>
      </c>
      <c r="D17" t="s">
        <v>123</v>
      </c>
      <c r="E17" t="s">
        <v>943</v>
      </c>
      <c r="F17" t="s">
        <v>106</v>
      </c>
      <c r="G17" s="77">
        <v>30</v>
      </c>
      <c r="H17" s="77">
        <v>3.4618000000000002</v>
      </c>
      <c r="I17" s="77">
        <v>3.2984030399999999E-3</v>
      </c>
      <c r="J17" s="78">
        <v>0</v>
      </c>
      <c r="K17" s="78">
        <v>0</v>
      </c>
      <c r="BF17" s="16" t="s">
        <v>129</v>
      </c>
    </row>
    <row r="18" spans="2:58">
      <c r="B18" t="s">
        <v>1410</v>
      </c>
      <c r="C18" t="s">
        <v>1411</v>
      </c>
      <c r="D18" t="s">
        <v>123</v>
      </c>
      <c r="E18" t="s">
        <v>943</v>
      </c>
      <c r="F18" t="s">
        <v>110</v>
      </c>
      <c r="G18" s="77">
        <v>60</v>
      </c>
      <c r="H18" s="77">
        <v>0.38229999999999997</v>
      </c>
      <c r="I18" s="77">
        <v>8.0824336799999999E-4</v>
      </c>
      <c r="J18" s="78">
        <v>0</v>
      </c>
      <c r="K18" s="78">
        <v>0</v>
      </c>
      <c r="BF18" s="16" t="s">
        <v>130</v>
      </c>
    </row>
    <row r="19" spans="2:58">
      <c r="B19" t="s">
        <v>1412</v>
      </c>
      <c r="C19" t="s">
        <v>1413</v>
      </c>
      <c r="D19" t="s">
        <v>123</v>
      </c>
      <c r="E19" t="s">
        <v>943</v>
      </c>
      <c r="F19" t="s">
        <v>113</v>
      </c>
      <c r="G19" s="77">
        <v>8</v>
      </c>
      <c r="H19" s="77">
        <v>0.74860000000000004</v>
      </c>
      <c r="I19" s="77">
        <v>2.4963115040000001E-4</v>
      </c>
      <c r="J19" s="78">
        <v>0</v>
      </c>
      <c r="K19" s="78">
        <v>0</v>
      </c>
      <c r="BF19" s="16" t="s">
        <v>131</v>
      </c>
    </row>
    <row r="20" spans="2:58">
      <c r="B20" t="s">
        <v>1414</v>
      </c>
      <c r="C20" t="s">
        <v>1415</v>
      </c>
      <c r="D20" t="s">
        <v>123</v>
      </c>
      <c r="E20" t="s">
        <v>943</v>
      </c>
      <c r="F20" t="s">
        <v>120</v>
      </c>
      <c r="G20" s="77">
        <v>392250</v>
      </c>
      <c r="H20" s="77">
        <v>100</v>
      </c>
      <c r="I20" s="77">
        <v>932.61360000000002</v>
      </c>
      <c r="J20" s="78">
        <v>9.2899999999999996E-2</v>
      </c>
      <c r="K20" s="78">
        <v>1.4E-3</v>
      </c>
      <c r="BF20" s="16" t="s">
        <v>132</v>
      </c>
    </row>
    <row r="21" spans="2:58">
      <c r="B21" t="s">
        <v>1416</v>
      </c>
      <c r="C21" t="s">
        <v>1417</v>
      </c>
      <c r="D21" t="s">
        <v>123</v>
      </c>
      <c r="E21" t="s">
        <v>943</v>
      </c>
      <c r="F21" t="s">
        <v>110</v>
      </c>
      <c r="G21" s="77">
        <v>345700</v>
      </c>
      <c r="H21" s="77">
        <v>100</v>
      </c>
      <c r="I21" s="77">
        <v>1218.10852</v>
      </c>
      <c r="J21" s="78">
        <v>0.12130000000000001</v>
      </c>
      <c r="K21" s="78">
        <v>1.8E-3</v>
      </c>
      <c r="BF21" s="16" t="s">
        <v>123</v>
      </c>
    </row>
    <row r="22" spans="2:58">
      <c r="B22" t="s">
        <v>1418</v>
      </c>
      <c r="C22" t="s">
        <v>1419</v>
      </c>
      <c r="D22" t="s">
        <v>123</v>
      </c>
      <c r="E22" t="s">
        <v>943</v>
      </c>
      <c r="F22" t="s">
        <v>113</v>
      </c>
      <c r="G22" s="77">
        <v>36935</v>
      </c>
      <c r="H22" s="77">
        <v>100</v>
      </c>
      <c r="I22" s="77">
        <v>153.95616050000001</v>
      </c>
      <c r="J22" s="78">
        <v>1.5299999999999999E-2</v>
      </c>
      <c r="K22" s="78">
        <v>2.0000000000000001E-4</v>
      </c>
    </row>
    <row r="23" spans="2:58">
      <c r="B23" t="s">
        <v>1420</v>
      </c>
      <c r="C23" t="s">
        <v>1421</v>
      </c>
      <c r="D23" t="s">
        <v>123</v>
      </c>
      <c r="E23" t="s">
        <v>943</v>
      </c>
      <c r="F23" t="s">
        <v>200</v>
      </c>
      <c r="G23" s="77">
        <v>65400</v>
      </c>
      <c r="H23" s="77">
        <v>100</v>
      </c>
      <c r="I23" s="77">
        <v>26.526240000000001</v>
      </c>
      <c r="J23" s="78">
        <v>2.5999999999999999E-3</v>
      </c>
      <c r="K23" s="78">
        <v>0</v>
      </c>
    </row>
    <row r="24" spans="2:58">
      <c r="B24" t="s">
        <v>1422</v>
      </c>
      <c r="C24" t="s">
        <v>1423</v>
      </c>
      <c r="D24" t="s">
        <v>123</v>
      </c>
      <c r="E24" t="s">
        <v>943</v>
      </c>
      <c r="F24" t="s">
        <v>106</v>
      </c>
      <c r="G24" s="77">
        <v>2427867.5</v>
      </c>
      <c r="H24" s="77">
        <v>100</v>
      </c>
      <c r="I24" s="77">
        <v>7710.9071800000002</v>
      </c>
      <c r="J24" s="78">
        <v>0.76790000000000003</v>
      </c>
      <c r="K24" s="78">
        <v>1.15E-2</v>
      </c>
    </row>
    <row r="25" spans="2:58">
      <c r="B25" t="s">
        <v>1424</v>
      </c>
      <c r="C25" t="s">
        <v>1425</v>
      </c>
      <c r="D25" t="s">
        <v>123</v>
      </c>
      <c r="E25" t="s">
        <v>943</v>
      </c>
      <c r="F25" t="s">
        <v>200</v>
      </c>
      <c r="G25" s="77">
        <v>9</v>
      </c>
      <c r="H25" s="77">
        <v>2.1989999999999998</v>
      </c>
      <c r="I25" s="77">
        <v>8.0272296000000003E-5</v>
      </c>
      <c r="J25" s="78">
        <v>0</v>
      </c>
      <c r="K25" s="78">
        <v>0</v>
      </c>
    </row>
    <row r="26" spans="2:58">
      <c r="B26" t="s">
        <v>1426</v>
      </c>
      <c r="C26" t="s">
        <v>1427</v>
      </c>
      <c r="D26" t="s">
        <v>123</v>
      </c>
      <c r="E26" t="s">
        <v>943</v>
      </c>
      <c r="F26" t="s">
        <v>106</v>
      </c>
      <c r="G26" s="77">
        <v>5</v>
      </c>
      <c r="H26" s="77">
        <v>1.4868749999999999</v>
      </c>
      <c r="I26" s="77">
        <v>2.3611575E-4</v>
      </c>
      <c r="J26" s="78">
        <v>0</v>
      </c>
      <c r="K26" s="78">
        <v>0</v>
      </c>
    </row>
    <row r="27" spans="2:58">
      <c r="B27" t="s">
        <v>1428</v>
      </c>
      <c r="C27" t="s">
        <v>1429</v>
      </c>
      <c r="D27" t="s">
        <v>123</v>
      </c>
      <c r="E27" t="s">
        <v>943</v>
      </c>
      <c r="F27" t="s">
        <v>106</v>
      </c>
      <c r="G27" s="77">
        <v>6</v>
      </c>
      <c r="H27" s="77">
        <v>0.20663999999999999</v>
      </c>
      <c r="I27" s="77">
        <v>3.9377318400000002E-5</v>
      </c>
      <c r="J27" s="78">
        <v>0</v>
      </c>
      <c r="K27" s="78">
        <v>0</v>
      </c>
    </row>
    <row r="28" spans="2:58">
      <c r="B28" t="s">
        <v>1430</v>
      </c>
      <c r="C28" t="s">
        <v>1431</v>
      </c>
      <c r="D28" t="s">
        <v>123</v>
      </c>
      <c r="E28" t="s">
        <v>943</v>
      </c>
      <c r="F28" t="s">
        <v>106</v>
      </c>
      <c r="G28" s="77">
        <v>124</v>
      </c>
      <c r="H28" s="77">
        <v>0.45307500000000001</v>
      </c>
      <c r="I28" s="77">
        <v>1.7843180880000001E-3</v>
      </c>
      <c r="J28" s="78">
        <v>0</v>
      </c>
      <c r="K28" s="78">
        <v>0</v>
      </c>
    </row>
    <row r="29" spans="2:58">
      <c r="B29" t="s">
        <v>233</v>
      </c>
      <c r="C29" s="19"/>
      <c r="D29" s="19"/>
      <c r="E29" s="19"/>
      <c r="F29" s="19"/>
      <c r="G29" s="19"/>
      <c r="H29" s="19"/>
    </row>
    <row r="30" spans="2:58">
      <c r="B30" t="s">
        <v>291</v>
      </c>
      <c r="C30" s="19"/>
      <c r="D30" s="19"/>
      <c r="E30" s="19"/>
      <c r="F30" s="19"/>
      <c r="G30" s="19"/>
      <c r="H30" s="19"/>
    </row>
    <row r="31" spans="2:58">
      <c r="B31" t="s">
        <v>292</v>
      </c>
      <c r="C31" s="19"/>
      <c r="D31" s="19"/>
      <c r="E31" s="19"/>
      <c r="F31" s="19"/>
      <c r="G31" s="19"/>
      <c r="H31" s="19"/>
    </row>
    <row r="32" spans="2:58">
      <c r="B32" t="s">
        <v>293</v>
      </c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topLeftCell="A7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1432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1433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210</v>
      </c>
      <c r="C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1434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1435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1436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1437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1438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1432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1433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1434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1435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1436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1437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1438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291</v>
      </c>
    </row>
    <row r="42" spans="2:17">
      <c r="B42" t="s">
        <v>292</v>
      </c>
    </row>
    <row r="43" spans="2:17">
      <c r="B43" t="s">
        <v>293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1439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1440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1441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1442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907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1443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291</v>
      </c>
    </row>
    <row r="29" spans="2:16">
      <c r="B29" t="s">
        <v>292</v>
      </c>
    </row>
    <row r="30" spans="2:16">
      <c r="B30" t="s">
        <v>293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1444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1445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907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1446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1447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291</v>
      </c>
      <c r="D27" s="16"/>
      <c r="E27" s="16"/>
      <c r="F27" s="16"/>
    </row>
    <row r="28" spans="2:19">
      <c r="B28" t="s">
        <v>292</v>
      </c>
      <c r="D28" s="16"/>
      <c r="E28" s="16"/>
      <c r="F28" s="16"/>
    </row>
    <row r="29" spans="2:19">
      <c r="B29" t="s">
        <v>293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2.11</v>
      </c>
      <c r="K11" s="7"/>
      <c r="L11" s="7"/>
      <c r="M11" s="76">
        <v>2.29E-2</v>
      </c>
      <c r="N11" s="75">
        <v>515487.99</v>
      </c>
      <c r="O11" s="7"/>
      <c r="P11" s="75">
        <v>537.60656707199996</v>
      </c>
      <c r="Q11" s="7"/>
      <c r="R11" s="76">
        <v>1</v>
      </c>
      <c r="S11" s="76">
        <v>8.0000000000000004E-4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2.11</v>
      </c>
      <c r="M12" s="80">
        <v>2.29E-2</v>
      </c>
      <c r="N12" s="81">
        <v>515487.99</v>
      </c>
      <c r="P12" s="81">
        <v>537.60656707199996</v>
      </c>
      <c r="R12" s="80">
        <v>1</v>
      </c>
      <c r="S12" s="80">
        <v>8.0000000000000004E-4</v>
      </c>
    </row>
    <row r="13" spans="2:81">
      <c r="B13" s="79" t="s">
        <v>1444</v>
      </c>
      <c r="C13" s="16"/>
      <c r="D13" s="16"/>
      <c r="E13" s="16"/>
      <c r="J13" s="81">
        <v>9.5</v>
      </c>
      <c r="M13" s="80">
        <v>8.5000000000000006E-3</v>
      </c>
      <c r="N13" s="81">
        <v>20238</v>
      </c>
      <c r="P13" s="81">
        <v>20.966567999999999</v>
      </c>
      <c r="R13" s="80">
        <v>3.9E-2</v>
      </c>
      <c r="S13" s="80">
        <v>0</v>
      </c>
    </row>
    <row r="14" spans="2:81">
      <c r="B14" t="s">
        <v>1448</v>
      </c>
      <c r="C14" t="s">
        <v>1449</v>
      </c>
      <c r="D14" t="s">
        <v>123</v>
      </c>
      <c r="E14" t="s">
        <v>1450</v>
      </c>
      <c r="F14" t="s">
        <v>482</v>
      </c>
      <c r="G14" t="s">
        <v>314</v>
      </c>
      <c r="H14" t="s">
        <v>150</v>
      </c>
      <c r="I14" t="s">
        <v>1451</v>
      </c>
      <c r="J14" s="77">
        <v>9.5</v>
      </c>
      <c r="K14" t="s">
        <v>102</v>
      </c>
      <c r="L14" s="78">
        <v>8.3000000000000001E-3</v>
      </c>
      <c r="M14" s="78">
        <v>8.5000000000000006E-3</v>
      </c>
      <c r="N14" s="77">
        <v>20238</v>
      </c>
      <c r="O14" s="77">
        <v>103.6</v>
      </c>
      <c r="P14" s="77">
        <v>20.966567999999999</v>
      </c>
      <c r="Q14" s="78">
        <v>1E-4</v>
      </c>
      <c r="R14" s="78">
        <v>3.9E-2</v>
      </c>
      <c r="S14" s="78">
        <v>0</v>
      </c>
    </row>
    <row r="15" spans="2:81">
      <c r="B15" s="79" t="s">
        <v>1445</v>
      </c>
      <c r="C15" s="16"/>
      <c r="D15" s="16"/>
      <c r="E15" s="16"/>
      <c r="J15" s="81">
        <v>1.9</v>
      </c>
      <c r="M15" s="80">
        <v>2.2599999999999999E-2</v>
      </c>
      <c r="N15" s="81">
        <v>485249.99</v>
      </c>
      <c r="P15" s="81">
        <v>484.70849507200001</v>
      </c>
      <c r="R15" s="80">
        <v>0.90159999999999996</v>
      </c>
      <c r="S15" s="80">
        <v>6.9999999999999999E-4</v>
      </c>
    </row>
    <row r="16" spans="2:81">
      <c r="B16" t="s">
        <v>1452</v>
      </c>
      <c r="C16" t="s">
        <v>1453</v>
      </c>
      <c r="D16" t="s">
        <v>123</v>
      </c>
      <c r="E16" t="s">
        <v>966</v>
      </c>
      <c r="F16" t="s">
        <v>538</v>
      </c>
      <c r="G16" t="s">
        <v>421</v>
      </c>
      <c r="H16" t="s">
        <v>207</v>
      </c>
      <c r="I16" t="s">
        <v>1454</v>
      </c>
      <c r="J16" s="77">
        <v>4.2300000000000004</v>
      </c>
      <c r="K16" t="s">
        <v>102</v>
      </c>
      <c r="L16" s="78">
        <v>3.3500000000000002E-2</v>
      </c>
      <c r="M16" s="78">
        <v>3.5400000000000001E-2</v>
      </c>
      <c r="N16" s="77">
        <v>100000</v>
      </c>
      <c r="O16" s="77">
        <v>100.3</v>
      </c>
      <c r="P16" s="77">
        <v>100.3</v>
      </c>
      <c r="Q16" s="78">
        <v>1E-4</v>
      </c>
      <c r="R16" s="78">
        <v>0.18659999999999999</v>
      </c>
      <c r="S16" s="78">
        <v>2.0000000000000001E-4</v>
      </c>
    </row>
    <row r="17" spans="2:19">
      <c r="B17" t="s">
        <v>1455</v>
      </c>
      <c r="C17" t="s">
        <v>1456</v>
      </c>
      <c r="D17" t="s">
        <v>123</v>
      </c>
      <c r="E17" t="s">
        <v>1457</v>
      </c>
      <c r="F17" t="s">
        <v>1140</v>
      </c>
      <c r="G17" t="s">
        <v>449</v>
      </c>
      <c r="H17" t="s">
        <v>150</v>
      </c>
      <c r="I17" t="s">
        <v>723</v>
      </c>
      <c r="K17" t="s">
        <v>102</v>
      </c>
      <c r="L17" s="78">
        <v>0.01</v>
      </c>
      <c r="M17" s="78">
        <v>0</v>
      </c>
      <c r="N17" s="77">
        <v>100000</v>
      </c>
      <c r="O17" s="77">
        <v>100.15</v>
      </c>
      <c r="P17" s="77">
        <v>100.15</v>
      </c>
      <c r="Q17" s="78">
        <v>0</v>
      </c>
      <c r="R17" s="78">
        <v>0.18629999999999999</v>
      </c>
      <c r="S17" s="78">
        <v>1E-4</v>
      </c>
    </row>
    <row r="18" spans="2:19">
      <c r="B18" t="s">
        <v>1458</v>
      </c>
      <c r="C18" t="s">
        <v>1459</v>
      </c>
      <c r="D18" t="s">
        <v>123</v>
      </c>
      <c r="E18" t="s">
        <v>731</v>
      </c>
      <c r="F18" t="s">
        <v>511</v>
      </c>
      <c r="G18" t="s">
        <v>464</v>
      </c>
      <c r="H18" t="s">
        <v>207</v>
      </c>
      <c r="I18" t="s">
        <v>1460</v>
      </c>
      <c r="K18" t="s">
        <v>102</v>
      </c>
      <c r="L18" s="78">
        <v>1.2E-2</v>
      </c>
      <c r="M18" s="78">
        <v>0</v>
      </c>
      <c r="N18" s="77">
        <v>100000</v>
      </c>
      <c r="O18" s="77">
        <v>100.01</v>
      </c>
      <c r="P18" s="77">
        <v>100.01</v>
      </c>
      <c r="Q18" s="78">
        <v>0</v>
      </c>
      <c r="R18" s="78">
        <v>0.186</v>
      </c>
      <c r="S18" s="78">
        <v>1E-4</v>
      </c>
    </row>
    <row r="19" spans="2:19">
      <c r="B19" t="s">
        <v>1461</v>
      </c>
      <c r="C19" t="s">
        <v>1462</v>
      </c>
      <c r="D19" t="s">
        <v>123</v>
      </c>
      <c r="E19" t="s">
        <v>1463</v>
      </c>
      <c r="F19" t="s">
        <v>500</v>
      </c>
      <c r="G19" t="s">
        <v>495</v>
      </c>
      <c r="H19" t="s">
        <v>207</v>
      </c>
      <c r="I19" t="s">
        <v>1464</v>
      </c>
      <c r="J19" s="77">
        <v>3.49</v>
      </c>
      <c r="K19" t="s">
        <v>102</v>
      </c>
      <c r="L19" s="78">
        <v>2.86E-2</v>
      </c>
      <c r="M19" s="78">
        <v>3.9100000000000003E-2</v>
      </c>
      <c r="N19" s="77">
        <v>70000</v>
      </c>
      <c r="O19" s="77">
        <v>97.54</v>
      </c>
      <c r="P19" s="77">
        <v>68.278000000000006</v>
      </c>
      <c r="Q19" s="78">
        <v>4.0000000000000002E-4</v>
      </c>
      <c r="R19" s="78">
        <v>0.127</v>
      </c>
      <c r="S19" s="78">
        <v>1E-4</v>
      </c>
    </row>
    <row r="20" spans="2:19">
      <c r="B20" t="s">
        <v>1465</v>
      </c>
      <c r="C20" t="s">
        <v>1466</v>
      </c>
      <c r="D20" t="s">
        <v>123</v>
      </c>
      <c r="E20" t="s">
        <v>1467</v>
      </c>
      <c r="F20" t="s">
        <v>431</v>
      </c>
      <c r="G20" t="s">
        <v>522</v>
      </c>
      <c r="H20" t="s">
        <v>150</v>
      </c>
      <c r="I20" t="s">
        <v>1468</v>
      </c>
      <c r="J20" s="77">
        <v>3.12</v>
      </c>
      <c r="K20" t="s">
        <v>102</v>
      </c>
      <c r="L20" s="78">
        <v>4.2999999999999997E-2</v>
      </c>
      <c r="M20" s="78">
        <v>3.6799999999999999E-2</v>
      </c>
      <c r="N20" s="77">
        <v>63000</v>
      </c>
      <c r="O20" s="77">
        <v>103.09</v>
      </c>
      <c r="P20" s="77">
        <v>64.946700000000007</v>
      </c>
      <c r="Q20" s="78">
        <v>2.9999999999999997E-4</v>
      </c>
      <c r="R20" s="78">
        <v>0.1208</v>
      </c>
      <c r="S20" s="78">
        <v>1E-4</v>
      </c>
    </row>
    <row r="21" spans="2:19">
      <c r="B21" t="s">
        <v>1469</v>
      </c>
      <c r="C21" t="s">
        <v>1470</v>
      </c>
      <c r="D21" t="s">
        <v>123</v>
      </c>
      <c r="E21" t="s">
        <v>1471</v>
      </c>
      <c r="F21" t="s">
        <v>520</v>
      </c>
      <c r="G21" t="s">
        <v>210</v>
      </c>
      <c r="H21" t="s">
        <v>211</v>
      </c>
      <c r="I21" t="s">
        <v>1472</v>
      </c>
      <c r="J21" s="77">
        <v>0</v>
      </c>
      <c r="K21" t="s">
        <v>102</v>
      </c>
      <c r="L21" s="78">
        <v>8.6499999999999994E-2</v>
      </c>
      <c r="M21" s="78">
        <v>0</v>
      </c>
      <c r="N21" s="77">
        <v>2249.9899999999998</v>
      </c>
      <c r="O21" s="77">
        <v>49.28</v>
      </c>
      <c r="P21" s="77">
        <v>1.1087950719999999</v>
      </c>
      <c r="Q21" s="78">
        <v>1E-4</v>
      </c>
      <c r="R21" s="78">
        <v>2.0999999999999999E-3</v>
      </c>
      <c r="S21" s="78">
        <v>0</v>
      </c>
    </row>
    <row r="22" spans="2:19">
      <c r="B22" t="s">
        <v>1473</v>
      </c>
      <c r="C22" t="s">
        <v>1474</v>
      </c>
      <c r="D22" t="s">
        <v>123</v>
      </c>
      <c r="E22" t="s">
        <v>1475</v>
      </c>
      <c r="F22" t="s">
        <v>511</v>
      </c>
      <c r="G22" t="s">
        <v>210</v>
      </c>
      <c r="H22" t="s">
        <v>211</v>
      </c>
      <c r="I22" t="s">
        <v>1476</v>
      </c>
      <c r="J22" s="77">
        <v>1.1399999999999999</v>
      </c>
      <c r="K22" t="s">
        <v>102</v>
      </c>
      <c r="L22" s="78">
        <v>4.1500000000000002E-2</v>
      </c>
      <c r="M22" s="78">
        <v>4.6699999999999998E-2</v>
      </c>
      <c r="N22" s="77">
        <v>50000</v>
      </c>
      <c r="O22" s="77">
        <v>99.83</v>
      </c>
      <c r="P22" s="77">
        <v>49.914999999999999</v>
      </c>
      <c r="Q22" s="78">
        <v>2.9999999999999997E-4</v>
      </c>
      <c r="R22" s="78">
        <v>9.2799999999999994E-2</v>
      </c>
      <c r="S22" s="78">
        <v>1E-4</v>
      </c>
    </row>
    <row r="23" spans="2:19">
      <c r="B23" s="79" t="s">
        <v>296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J24" s="77">
        <v>0</v>
      </c>
      <c r="K24" t="s">
        <v>210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907</v>
      </c>
      <c r="C25" s="16"/>
      <c r="D25" s="16"/>
      <c r="E25" s="16"/>
      <c r="J25" s="81">
        <v>0.46</v>
      </c>
      <c r="M25" s="80">
        <v>3.6799999999999999E-2</v>
      </c>
      <c r="N25" s="81">
        <v>10000</v>
      </c>
      <c r="P25" s="81">
        <v>31.931504</v>
      </c>
      <c r="R25" s="80">
        <v>5.9400000000000001E-2</v>
      </c>
      <c r="S25" s="80">
        <v>0</v>
      </c>
    </row>
    <row r="26" spans="2:19">
      <c r="B26" t="s">
        <v>1477</v>
      </c>
      <c r="C26" t="s">
        <v>1478</v>
      </c>
      <c r="D26" t="s">
        <v>123</v>
      </c>
      <c r="E26" t="s">
        <v>966</v>
      </c>
      <c r="F26" t="s">
        <v>538</v>
      </c>
      <c r="G26" t="s">
        <v>421</v>
      </c>
      <c r="H26" t="s">
        <v>207</v>
      </c>
      <c r="I26" t="s">
        <v>1479</v>
      </c>
      <c r="J26" s="77">
        <v>0.46</v>
      </c>
      <c r="K26" t="s">
        <v>106</v>
      </c>
      <c r="L26" s="78">
        <v>4.4499999999999998E-2</v>
      </c>
      <c r="M26" s="78">
        <v>3.6799999999999999E-2</v>
      </c>
      <c r="N26" s="77">
        <v>10000</v>
      </c>
      <c r="O26" s="77">
        <v>100.54</v>
      </c>
      <c r="P26" s="77">
        <v>31.931504</v>
      </c>
      <c r="Q26" s="78">
        <v>0</v>
      </c>
      <c r="R26" s="78">
        <v>5.9400000000000001E-2</v>
      </c>
      <c r="S26" s="78">
        <v>0</v>
      </c>
    </row>
    <row r="27" spans="2:19">
      <c r="B27" s="79" t="s">
        <v>231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s="79" t="s">
        <v>297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J29" s="77">
        <v>0</v>
      </c>
      <c r="K29" t="s">
        <v>210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298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J31" s="77">
        <v>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t="s">
        <v>233</v>
      </c>
      <c r="C32" s="16"/>
      <c r="D32" s="16"/>
      <c r="E32" s="16"/>
    </row>
    <row r="33" spans="2:5">
      <c r="B33" t="s">
        <v>291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B35" t="s">
        <v>293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291</v>
      </c>
      <c r="C20" s="16"/>
      <c r="D20" s="16"/>
      <c r="E20" s="16"/>
    </row>
    <row r="21" spans="2:13">
      <c r="B21" t="s">
        <v>292</v>
      </c>
      <c r="C21" s="16"/>
      <c r="D21" s="16"/>
      <c r="E21" s="16"/>
    </row>
    <row r="22" spans="2:13">
      <c r="B22" t="s">
        <v>293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2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1480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1481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210</v>
      </c>
      <c r="C16" t="s">
        <v>210</v>
      </c>
      <c r="D16" t="s">
        <v>210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1482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210</v>
      </c>
      <c r="C18" t="s">
        <v>210</v>
      </c>
      <c r="D18" t="s">
        <v>210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1483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210</v>
      </c>
      <c r="C20" t="s">
        <v>210</v>
      </c>
      <c r="D20" t="s">
        <v>210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1484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210</v>
      </c>
      <c r="C23" t="s">
        <v>210</v>
      </c>
      <c r="D23" t="s">
        <v>210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1485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210</v>
      </c>
      <c r="C25" t="s">
        <v>210</v>
      </c>
      <c r="D25" t="s">
        <v>210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1486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210</v>
      </c>
      <c r="C27" t="s">
        <v>210</v>
      </c>
      <c r="D27" t="s">
        <v>210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1487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210</v>
      </c>
      <c r="C29" t="s">
        <v>210</v>
      </c>
      <c r="D29" t="s">
        <v>210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291</v>
      </c>
      <c r="C31" s="16"/>
    </row>
    <row r="32" spans="2:11">
      <c r="B32" t="s">
        <v>292</v>
      </c>
      <c r="C32" s="16"/>
    </row>
    <row r="33" spans="2:3">
      <c r="B33" t="s">
        <v>293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73450</v>
      </c>
      <c r="H11" s="7"/>
      <c r="I11" s="75">
        <v>114.23993202920001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1488</v>
      </c>
      <c r="C12" s="16"/>
      <c r="D12" s="16"/>
      <c r="G12" s="81">
        <v>73450</v>
      </c>
      <c r="I12" s="81">
        <v>114.23993202920001</v>
      </c>
      <c r="K12" s="80">
        <v>1</v>
      </c>
      <c r="L12" s="80">
        <v>2.0000000000000001E-4</v>
      </c>
    </row>
    <row r="13" spans="2:59">
      <c r="B13" t="s">
        <v>1489</v>
      </c>
      <c r="C13" t="s">
        <v>1490</v>
      </c>
      <c r="D13" t="s">
        <v>538</v>
      </c>
      <c r="E13" t="s">
        <v>102</v>
      </c>
      <c r="F13" t="s">
        <v>366</v>
      </c>
      <c r="G13" s="77">
        <v>1750</v>
      </c>
      <c r="H13" s="77">
        <v>2.6026999999999999E-3</v>
      </c>
      <c r="I13" s="77">
        <v>4.554725E-5</v>
      </c>
      <c r="J13" s="78">
        <v>0</v>
      </c>
      <c r="K13" s="78">
        <v>0</v>
      </c>
      <c r="L13" s="78">
        <v>0</v>
      </c>
    </row>
    <row r="14" spans="2:59">
      <c r="B14" t="s">
        <v>1491</v>
      </c>
      <c r="C14" t="s">
        <v>1492</v>
      </c>
      <c r="D14" t="s">
        <v>778</v>
      </c>
      <c r="E14" t="s">
        <v>102</v>
      </c>
      <c r="F14" t="s">
        <v>1493</v>
      </c>
      <c r="G14" s="77">
        <v>2150</v>
      </c>
      <c r="H14" s="77">
        <v>1038.6545610000001</v>
      </c>
      <c r="I14" s="77">
        <v>22.3310730615</v>
      </c>
      <c r="J14" s="78">
        <v>0</v>
      </c>
      <c r="K14" s="78">
        <v>0.19550000000000001</v>
      </c>
      <c r="L14" s="78">
        <v>0</v>
      </c>
    </row>
    <row r="15" spans="2:59">
      <c r="B15" t="s">
        <v>1494</v>
      </c>
      <c r="C15" t="s">
        <v>1495</v>
      </c>
      <c r="D15" t="s">
        <v>778</v>
      </c>
      <c r="E15" t="s">
        <v>102</v>
      </c>
      <c r="F15" t="s">
        <v>1496</v>
      </c>
      <c r="G15" s="77">
        <v>2050</v>
      </c>
      <c r="H15" s="77">
        <v>4301.4628350000003</v>
      </c>
      <c r="I15" s="77">
        <v>88.179988117500002</v>
      </c>
      <c r="J15" s="78">
        <v>0</v>
      </c>
      <c r="K15" s="78">
        <v>0.77190000000000003</v>
      </c>
      <c r="L15" s="78">
        <v>1E-4</v>
      </c>
    </row>
    <row r="16" spans="2:59">
      <c r="B16" t="s">
        <v>1497</v>
      </c>
      <c r="C16" t="s">
        <v>1498</v>
      </c>
      <c r="D16" t="s">
        <v>1023</v>
      </c>
      <c r="E16" t="s">
        <v>102</v>
      </c>
      <c r="F16" t="s">
        <v>598</v>
      </c>
      <c r="G16" s="77">
        <v>67500</v>
      </c>
      <c r="H16" s="77">
        <v>5.5241856340000002</v>
      </c>
      <c r="I16" s="77">
        <v>3.7288253029499998</v>
      </c>
      <c r="J16" s="78">
        <v>0</v>
      </c>
      <c r="K16" s="78">
        <v>3.2599999999999997E-2</v>
      </c>
      <c r="L16" s="78">
        <v>0</v>
      </c>
    </row>
    <row r="17" spans="2:12">
      <c r="B17" s="79" t="s">
        <v>1398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233</v>
      </c>
      <c r="C19" s="16"/>
      <c r="D19" s="16"/>
    </row>
    <row r="20" spans="2:12">
      <c r="B20" t="s">
        <v>291</v>
      </c>
      <c r="C20" s="16"/>
      <c r="D20" s="16"/>
    </row>
    <row r="21" spans="2:12">
      <c r="B21" t="s">
        <v>292</v>
      </c>
      <c r="C21" s="16"/>
      <c r="D21" s="16"/>
    </row>
    <row r="22" spans="2:12">
      <c r="B22" t="s">
        <v>293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1399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1400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1499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1401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907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1399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1402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1401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1403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907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291</v>
      </c>
      <c r="C35" s="16"/>
      <c r="D35" s="16"/>
    </row>
    <row r="36" spans="2:12">
      <c r="B36" t="s">
        <v>292</v>
      </c>
      <c r="C36" s="16"/>
      <c r="D36" s="16"/>
    </row>
    <row r="37" spans="2:12">
      <c r="B37" t="s">
        <v>293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6"/>
  <sheetViews>
    <sheetView rightToLeft="1" topLeftCell="A19" workbookViewId="0">
      <selection activeCell="L12" sqref="K12:L4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J12+J36</f>
        <v>86541.102267638431</v>
      </c>
      <c r="K11" s="76">
        <f>J11/$J$11</f>
        <v>1</v>
      </c>
      <c r="L11" s="76">
        <f>J11/'סכום נכסי הקרן'!$C$42</f>
        <v>0.12907754542910715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f>J13+J17+J26+J28+J30+J32+J34</f>
        <v>86541.102267638431</v>
      </c>
      <c r="K12" s="80">
        <f t="shared" ref="K12:K40" si="0">J12/$J$11</f>
        <v>1</v>
      </c>
      <c r="L12" s="80">
        <f>J12/'סכום נכסי הקרן'!$C$42</f>
        <v>0.12907754542910715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f>J14+J15+J16</f>
        <v>75682.978186987428</v>
      </c>
      <c r="K13" s="80">
        <f t="shared" si="0"/>
        <v>0.87453217261930649</v>
      </c>
      <c r="L13" s="80">
        <f>J13/'סכום נכסי הקרן'!$C$42</f>
        <v>0.11288246624048431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f>77957.45803+2767.82609999994</f>
        <v>80725.284129999927</v>
      </c>
      <c r="K14" s="78">
        <f t="shared" si="0"/>
        <v>0.9327970411140315</v>
      </c>
      <c r="L14" s="78">
        <f>J14/'סכום נכסי הקרן'!$C$42</f>
        <v>0.12040315245053314</v>
      </c>
    </row>
    <row r="15" spans="2:13">
      <c r="B15" t="s">
        <v>208</v>
      </c>
      <c r="C15" t="s">
        <v>204</v>
      </c>
      <c r="D15" t="s">
        <v>205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f>6.88028+53.2870069875</f>
        <v>60.167286987499999</v>
      </c>
      <c r="K15" s="78">
        <f t="shared" si="0"/>
        <v>6.9524521193901206E-4</v>
      </c>
      <c r="L15" s="78">
        <f>J15/'סכום נכסי הקרן'!$C$42</f>
        <v>8.9740545428427065E-5</v>
      </c>
    </row>
    <row r="16" spans="2:13">
      <c r="B16" t="s">
        <v>209</v>
      </c>
      <c r="C16" t="s">
        <v>204</v>
      </c>
      <c r="D16" t="s">
        <v>205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-5102.4732299999996</v>
      </c>
      <c r="K16" s="78">
        <f t="shared" si="0"/>
        <v>-5.8960113706664E-2</v>
      </c>
      <c r="L16" s="78">
        <f>J16/'סכום נכסי הקרן'!$C$42</f>
        <v>-7.6104267554772459E-3</v>
      </c>
    </row>
    <row r="17" spans="2:12">
      <c r="B17" s="79" t="s">
        <v>212</v>
      </c>
      <c r="D17" s="16"/>
      <c r="I17" s="80">
        <v>0</v>
      </c>
      <c r="J17" s="81">
        <v>10858.124080651</v>
      </c>
      <c r="K17" s="80">
        <f t="shared" si="0"/>
        <v>0.12546782738069348</v>
      </c>
      <c r="L17" s="80">
        <f>J17/'סכום נכסי הקרן'!$C$42</f>
        <v>1.6195079188622837E-2</v>
      </c>
    </row>
    <row r="18" spans="2:12">
      <c r="B18" t="s">
        <v>213</v>
      </c>
      <c r="C18" t="s">
        <v>214</v>
      </c>
      <c r="D18" t="s">
        <v>205</v>
      </c>
      <c r="E18" t="s">
        <v>206</v>
      </c>
      <c r="F18" t="s">
        <v>207</v>
      </c>
      <c r="G18" t="s">
        <v>110</v>
      </c>
      <c r="H18" s="78">
        <v>0</v>
      </c>
      <c r="I18" s="78">
        <v>0</v>
      </c>
      <c r="J18" s="77">
        <v>583.23000701599994</v>
      </c>
      <c r="K18" s="78">
        <f t="shared" si="0"/>
        <v>6.7393410961220862E-3</v>
      </c>
      <c r="L18" s="78">
        <f>J18/'סכום נכסי הקרן'!$C$42</f>
        <v>8.698976064969474E-4</v>
      </c>
    </row>
    <row r="19" spans="2:12">
      <c r="B19" t="s">
        <v>215</v>
      </c>
      <c r="C19" t="s">
        <v>214</v>
      </c>
      <c r="D19" t="s">
        <v>205</v>
      </c>
      <c r="E19" t="s">
        <v>206</v>
      </c>
      <c r="F19" t="s">
        <v>207</v>
      </c>
      <c r="G19" t="s">
        <v>110</v>
      </c>
      <c r="H19" s="78">
        <v>0</v>
      </c>
      <c r="I19" s="78">
        <v>0</v>
      </c>
      <c r="J19" s="77">
        <v>-498.42150046</v>
      </c>
      <c r="K19" s="78">
        <f t="shared" si="0"/>
        <v>-5.7593615911959786E-3</v>
      </c>
      <c r="L19" s="78">
        <f>J19/'סכום נכסי הקרן'!$C$42</f>
        <v>-7.4340425743025379E-4</v>
      </c>
    </row>
    <row r="20" spans="2:12">
      <c r="B20" t="s">
        <v>216</v>
      </c>
      <c r="C20" t="s">
        <v>217</v>
      </c>
      <c r="D20" t="s">
        <v>205</v>
      </c>
      <c r="E20" t="s">
        <v>206</v>
      </c>
      <c r="F20" t="s">
        <v>207</v>
      </c>
      <c r="G20" t="s">
        <v>106</v>
      </c>
      <c r="H20" s="78">
        <v>0</v>
      </c>
      <c r="I20" s="78">
        <v>0</v>
      </c>
      <c r="J20" s="77">
        <v>10759.277873200001</v>
      </c>
      <c r="K20" s="78">
        <f t="shared" si="0"/>
        <v>0.12432563939300982</v>
      </c>
      <c r="L20" s="78">
        <f>J20/'סכום נכסי הקרן'!$C$42</f>
        <v>1.6047648366754021E-2</v>
      </c>
    </row>
    <row r="21" spans="2:12">
      <c r="B21" t="s">
        <v>218</v>
      </c>
      <c r="C21" t="s">
        <v>217</v>
      </c>
      <c r="D21" t="s">
        <v>205</v>
      </c>
      <c r="E21" t="s">
        <v>206</v>
      </c>
      <c r="F21" t="s">
        <v>207</v>
      </c>
      <c r="G21" t="s">
        <v>106</v>
      </c>
      <c r="H21" s="78">
        <v>0</v>
      </c>
      <c r="I21" s="78">
        <v>0</v>
      </c>
      <c r="J21" s="77">
        <v>-500.95873760000001</v>
      </c>
      <c r="K21" s="78">
        <f t="shared" si="0"/>
        <v>-5.7886798812745279E-3</v>
      </c>
      <c r="L21" s="78">
        <f>J21/'סכום נכסי הקרן'!$C$42</f>
        <v>-7.4718859034977154E-4</v>
      </c>
    </row>
    <row r="22" spans="2:12">
      <c r="B22" t="s">
        <v>219</v>
      </c>
      <c r="C22" t="s">
        <v>220</v>
      </c>
      <c r="D22" t="s">
        <v>205</v>
      </c>
      <c r="E22" t="s">
        <v>206</v>
      </c>
      <c r="F22" t="s">
        <v>207</v>
      </c>
      <c r="G22" t="s">
        <v>120</v>
      </c>
      <c r="H22" s="78">
        <v>0</v>
      </c>
      <c r="I22" s="78">
        <v>0</v>
      </c>
      <c r="J22" s="77">
        <v>444.37310713599999</v>
      </c>
      <c r="K22" s="78">
        <f t="shared" si="0"/>
        <v>5.1348214373526744E-3</v>
      </c>
      <c r="L22" s="78">
        <f>J22/'סכום נכסי הקרן'!$C$42</f>
        <v>6.6279014735024313E-4</v>
      </c>
    </row>
    <row r="23" spans="2:12">
      <c r="B23" t="s">
        <v>221</v>
      </c>
      <c r="C23" t="s">
        <v>222</v>
      </c>
      <c r="D23" t="s">
        <v>205</v>
      </c>
      <c r="E23" t="s">
        <v>206</v>
      </c>
      <c r="F23" t="s">
        <v>207</v>
      </c>
      <c r="G23" t="s">
        <v>200</v>
      </c>
      <c r="H23" s="78">
        <v>0</v>
      </c>
      <c r="I23" s="78">
        <v>0</v>
      </c>
      <c r="J23" s="77">
        <v>159.158754144</v>
      </c>
      <c r="K23" s="78">
        <f t="shared" si="0"/>
        <v>1.8391117049998164E-3</v>
      </c>
      <c r="L23" s="78">
        <f>J23/'סכום נכסי הקרן'!$C$42</f>
        <v>2.3738802465131652E-4</v>
      </c>
    </row>
    <row r="24" spans="2:12">
      <c r="B24" t="s">
        <v>223</v>
      </c>
      <c r="C24" t="s">
        <v>222</v>
      </c>
      <c r="D24" t="s">
        <v>205</v>
      </c>
      <c r="E24" t="s">
        <v>206</v>
      </c>
      <c r="F24" t="s">
        <v>207</v>
      </c>
      <c r="G24" t="s">
        <v>200</v>
      </c>
      <c r="H24" s="78">
        <v>0</v>
      </c>
      <c r="I24" s="78">
        <v>0</v>
      </c>
      <c r="J24" s="77">
        <v>-154.12799999999999</v>
      </c>
      <c r="K24" s="78">
        <f t="shared" si="0"/>
        <v>-1.7809803198870892E-3</v>
      </c>
      <c r="L24" s="78">
        <f>J24/'סכום נכסי הקרן'!$C$42</f>
        <v>-2.2988456814857153E-4</v>
      </c>
    </row>
    <row r="25" spans="2:12">
      <c r="B25" t="s">
        <v>224</v>
      </c>
      <c r="C25" t="s">
        <v>225</v>
      </c>
      <c r="D25" t="s">
        <v>205</v>
      </c>
      <c r="E25" t="s">
        <v>206</v>
      </c>
      <c r="F25" t="s">
        <v>207</v>
      </c>
      <c r="G25" t="s">
        <v>113</v>
      </c>
      <c r="H25" s="78">
        <v>0</v>
      </c>
      <c r="I25" s="78">
        <v>0</v>
      </c>
      <c r="J25" s="77">
        <v>65.592577215000006</v>
      </c>
      <c r="K25" s="78">
        <f t="shared" si="0"/>
        <v>7.5793554156668034E-4</v>
      </c>
      <c r="L25" s="78">
        <f>J25/'סכום נכסי הקרן'!$C$42</f>
        <v>9.7832459298908119E-5</v>
      </c>
    </row>
    <row r="26" spans="2:12">
      <c r="B26" s="79" t="s">
        <v>226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210</v>
      </c>
      <c r="C27" t="s">
        <v>210</v>
      </c>
      <c r="D27" s="16"/>
      <c r="E27" t="s">
        <v>210</v>
      </c>
      <c r="G27" t="s">
        <v>210</v>
      </c>
      <c r="H27" s="78">
        <v>0</v>
      </c>
      <c r="I27" s="78">
        <v>0</v>
      </c>
      <c r="J27" s="77">
        <v>0</v>
      </c>
      <c r="K27" s="78">
        <f t="shared" si="0"/>
        <v>0</v>
      </c>
      <c r="L27" s="78">
        <f>J27/'סכום נכסי הקרן'!$C$42</f>
        <v>0</v>
      </c>
    </row>
    <row r="28" spans="2:12">
      <c r="B28" s="79" t="s">
        <v>227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t="s">
        <v>210</v>
      </c>
      <c r="C29" t="s">
        <v>210</v>
      </c>
      <c r="D29" s="16"/>
      <c r="E29" t="s">
        <v>210</v>
      </c>
      <c r="G29" t="s">
        <v>210</v>
      </c>
      <c r="H29" s="78">
        <v>0</v>
      </c>
      <c r="I29" s="78">
        <v>0</v>
      </c>
      <c r="J29" s="77">
        <v>0</v>
      </c>
      <c r="K29" s="78">
        <f t="shared" si="0"/>
        <v>0</v>
      </c>
      <c r="L29" s="78">
        <f>J29/'סכום נכסי הקרן'!$C$42</f>
        <v>0</v>
      </c>
    </row>
    <row r="30" spans="2:12">
      <c r="B30" s="79" t="s">
        <v>228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t="s">
        <v>210</v>
      </c>
      <c r="C31" t="s">
        <v>210</v>
      </c>
      <c r="D31" s="16"/>
      <c r="E31" t="s">
        <v>210</v>
      </c>
      <c r="G31" t="s">
        <v>210</v>
      </c>
      <c r="H31" s="78">
        <v>0</v>
      </c>
      <c r="I31" s="78">
        <v>0</v>
      </c>
      <c r="J31" s="77">
        <v>0</v>
      </c>
      <c r="K31" s="78">
        <f t="shared" si="0"/>
        <v>0</v>
      </c>
      <c r="L31" s="78">
        <f>J31/'סכום נכסי הקרן'!$C$42</f>
        <v>0</v>
      </c>
    </row>
    <row r="32" spans="2:12">
      <c r="B32" s="79" t="s">
        <v>229</v>
      </c>
      <c r="D32" s="16"/>
      <c r="I32" s="80">
        <v>0</v>
      </c>
      <c r="J32" s="81">
        <v>0</v>
      </c>
      <c r="K32" s="80">
        <f t="shared" si="0"/>
        <v>0</v>
      </c>
      <c r="L32" s="80">
        <f>J32/'סכום נכסי הקרן'!$C$42</f>
        <v>0</v>
      </c>
    </row>
    <row r="33" spans="2:12">
      <c r="B33" t="s">
        <v>210</v>
      </c>
      <c r="C33" t="s">
        <v>210</v>
      </c>
      <c r="D33" s="16"/>
      <c r="E33" t="s">
        <v>210</v>
      </c>
      <c r="G33" t="s">
        <v>210</v>
      </c>
      <c r="H33" s="78">
        <v>0</v>
      </c>
      <c r="I33" s="78">
        <v>0</v>
      </c>
      <c r="J33" s="77">
        <v>0</v>
      </c>
      <c r="K33" s="78">
        <f t="shared" si="0"/>
        <v>0</v>
      </c>
      <c r="L33" s="78">
        <f>J33/'סכום נכסי הקרן'!$C$42</f>
        <v>0</v>
      </c>
    </row>
    <row r="34" spans="2:12">
      <c r="B34" s="79" t="s">
        <v>230</v>
      </c>
      <c r="D34" s="16"/>
      <c r="I34" s="80">
        <v>0</v>
      </c>
      <c r="J34" s="81">
        <v>0</v>
      </c>
      <c r="K34" s="80">
        <f t="shared" si="0"/>
        <v>0</v>
      </c>
      <c r="L34" s="80">
        <f>J34/'סכום נכסי הקרן'!$C$42</f>
        <v>0</v>
      </c>
    </row>
    <row r="35" spans="2:12">
      <c r="B35" t="s">
        <v>210</v>
      </c>
      <c r="C35" t="s">
        <v>210</v>
      </c>
      <c r="D35" s="16"/>
      <c r="E35" t="s">
        <v>210</v>
      </c>
      <c r="G35" t="s">
        <v>210</v>
      </c>
      <c r="H35" s="78">
        <v>0</v>
      </c>
      <c r="I35" s="78">
        <v>0</v>
      </c>
      <c r="J35" s="77">
        <v>0</v>
      </c>
      <c r="K35" s="78">
        <f t="shared" si="0"/>
        <v>0</v>
      </c>
      <c r="L35" s="78">
        <f>J35/'סכום נכסי הקרן'!$C$42</f>
        <v>0</v>
      </c>
    </row>
    <row r="36" spans="2:12">
      <c r="B36" s="79" t="s">
        <v>231</v>
      </c>
      <c r="D36" s="16"/>
      <c r="I36" s="80">
        <v>0</v>
      </c>
      <c r="J36" s="81">
        <v>0</v>
      </c>
      <c r="K36" s="80">
        <f t="shared" si="0"/>
        <v>0</v>
      </c>
      <c r="L36" s="80">
        <f>J36/'סכום נכסי הקרן'!$C$42</f>
        <v>0</v>
      </c>
    </row>
    <row r="37" spans="2:12">
      <c r="B37" s="79" t="s">
        <v>232</v>
      </c>
      <c r="D37" s="16"/>
      <c r="I37" s="80">
        <v>0</v>
      </c>
      <c r="J37" s="81">
        <v>0</v>
      </c>
      <c r="K37" s="80">
        <f t="shared" si="0"/>
        <v>0</v>
      </c>
      <c r="L37" s="80">
        <f>J37/'סכום נכסי הקרן'!$C$42</f>
        <v>0</v>
      </c>
    </row>
    <row r="38" spans="2:12">
      <c r="B38" t="s">
        <v>210</v>
      </c>
      <c r="C38" t="s">
        <v>210</v>
      </c>
      <c r="D38" s="16"/>
      <c r="E38" t="s">
        <v>210</v>
      </c>
      <c r="G38" t="s">
        <v>210</v>
      </c>
      <c r="H38" s="78">
        <v>0</v>
      </c>
      <c r="I38" s="78">
        <v>0</v>
      </c>
      <c r="J38" s="77">
        <v>0</v>
      </c>
      <c r="K38" s="78">
        <f t="shared" si="0"/>
        <v>0</v>
      </c>
      <c r="L38" s="78">
        <f>J38/'סכום נכסי הקרן'!$C$42</f>
        <v>0</v>
      </c>
    </row>
    <row r="39" spans="2:12">
      <c r="B39" s="79" t="s">
        <v>230</v>
      </c>
      <c r="D39" s="16"/>
      <c r="I39" s="80">
        <v>0</v>
      </c>
      <c r="J39" s="81">
        <v>0</v>
      </c>
      <c r="K39" s="80">
        <f t="shared" si="0"/>
        <v>0</v>
      </c>
      <c r="L39" s="80">
        <f>J39/'סכום נכסי הקרן'!$C$42</f>
        <v>0</v>
      </c>
    </row>
    <row r="40" spans="2:12">
      <c r="B40" t="s">
        <v>210</v>
      </c>
      <c r="C40" t="s">
        <v>210</v>
      </c>
      <c r="D40" s="16"/>
      <c r="E40" t="s">
        <v>210</v>
      </c>
      <c r="G40" t="s">
        <v>210</v>
      </c>
      <c r="H40" s="78">
        <v>0</v>
      </c>
      <c r="I40" s="78">
        <v>0</v>
      </c>
      <c r="J40" s="77">
        <v>0</v>
      </c>
      <c r="K40" s="78">
        <f t="shared" si="0"/>
        <v>0</v>
      </c>
      <c r="L40" s="78">
        <f>J40/'סכום נכסי הקרן'!$C$42</f>
        <v>0</v>
      </c>
    </row>
    <row r="41" spans="2:12">
      <c r="B41" t="s">
        <v>233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E486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1399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1400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1499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1401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907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1399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1402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1401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907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233</v>
      </c>
      <c r="C32" s="16"/>
      <c r="D32" s="16"/>
    </row>
    <row r="33" spans="2:4">
      <c r="B33" t="s">
        <v>291</v>
      </c>
      <c r="C33" s="16"/>
      <c r="D33" s="16"/>
    </row>
    <row r="34" spans="2:4">
      <c r="B34" t="s">
        <v>292</v>
      </c>
      <c r="C34" s="16"/>
      <c r="D34" s="16"/>
    </row>
    <row r="35" spans="2:4">
      <c r="B35" t="s">
        <v>293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1432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1433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1434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1435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1436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1437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1438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1432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1433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1434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1435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1436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1437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1438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291</v>
      </c>
      <c r="D41" s="16"/>
    </row>
    <row r="42" spans="2:17">
      <c r="B42" t="s">
        <v>292</v>
      </c>
      <c r="D42" s="16"/>
    </row>
    <row r="43" spans="2:17">
      <c r="B43" t="s">
        <v>293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1500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1501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210</v>
      </c>
      <c r="D16" t="s">
        <v>210</v>
      </c>
      <c r="F16" t="s">
        <v>210</v>
      </c>
      <c r="I16" s="77">
        <v>0</v>
      </c>
      <c r="J16" t="s">
        <v>210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1502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1503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210</v>
      </c>
      <c r="D20" t="s">
        <v>210</v>
      </c>
      <c r="F20" t="s">
        <v>210</v>
      </c>
      <c r="I20" s="77">
        <v>0</v>
      </c>
      <c r="J20" t="s">
        <v>210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1504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210</v>
      </c>
      <c r="D22" t="s">
        <v>210</v>
      </c>
      <c r="F22" t="s">
        <v>210</v>
      </c>
      <c r="I22" s="77">
        <v>0</v>
      </c>
      <c r="J22" t="s">
        <v>210</v>
      </c>
      <c r="K22" t="s">
        <v>210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1505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1506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210</v>
      </c>
      <c r="D25" t="s">
        <v>210</v>
      </c>
      <c r="F25" t="s">
        <v>210</v>
      </c>
      <c r="I25" s="77">
        <v>0</v>
      </c>
      <c r="J25" t="s">
        <v>210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1507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210</v>
      </c>
      <c r="D27" t="s">
        <v>210</v>
      </c>
      <c r="F27" t="s">
        <v>210</v>
      </c>
      <c r="I27" s="77">
        <v>0</v>
      </c>
      <c r="J27" t="s">
        <v>210</v>
      </c>
      <c r="K27" t="s">
        <v>210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1508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210</v>
      </c>
      <c r="D29" t="s">
        <v>210</v>
      </c>
      <c r="F29" t="s">
        <v>210</v>
      </c>
      <c r="I29" s="77">
        <v>0</v>
      </c>
      <c r="J29" t="s">
        <v>210</v>
      </c>
      <c r="K29" t="s">
        <v>210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1509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210</v>
      </c>
      <c r="D31" t="s">
        <v>210</v>
      </c>
      <c r="F31" t="s">
        <v>210</v>
      </c>
      <c r="I31" s="77">
        <v>0</v>
      </c>
      <c r="J31" t="s">
        <v>210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1510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210</v>
      </c>
      <c r="D34" t="s">
        <v>210</v>
      </c>
      <c r="F34" t="s">
        <v>210</v>
      </c>
      <c r="I34" s="77">
        <v>0</v>
      </c>
      <c r="J34" t="s">
        <v>210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1502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210</v>
      </c>
      <c r="D36" t="s">
        <v>210</v>
      </c>
      <c r="F36" t="s">
        <v>210</v>
      </c>
      <c r="I36" s="77">
        <v>0</v>
      </c>
      <c r="J36" t="s">
        <v>210</v>
      </c>
      <c r="K36" t="s">
        <v>210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1503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210</v>
      </c>
      <c r="D38" t="s">
        <v>210</v>
      </c>
      <c r="F38" t="s">
        <v>210</v>
      </c>
      <c r="I38" s="77">
        <v>0</v>
      </c>
      <c r="J38" t="s">
        <v>210</v>
      </c>
      <c r="K38" t="s">
        <v>210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1509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210</v>
      </c>
      <c r="D40" t="s">
        <v>210</v>
      </c>
      <c r="F40" t="s">
        <v>210</v>
      </c>
      <c r="I40" s="77">
        <v>0</v>
      </c>
      <c r="J40" t="s">
        <v>210</v>
      </c>
      <c r="K40" t="s">
        <v>210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291</v>
      </c>
    </row>
    <row r="43" spans="2:18">
      <c r="B43" t="s">
        <v>292</v>
      </c>
    </row>
    <row r="44" spans="2:18">
      <c r="B44" t="s">
        <v>293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1444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1445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1511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1512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907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291</v>
      </c>
    </row>
    <row r="27" spans="2:15">
      <c r="B27" t="s">
        <v>292</v>
      </c>
    </row>
    <row r="28" spans="2:15">
      <c r="B28" t="s">
        <v>293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1513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v>0</v>
      </c>
      <c r="I14" s="78">
        <v>0</v>
      </c>
    </row>
    <row r="15" spans="2:55">
      <c r="B15" s="79" t="s">
        <v>1514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210</v>
      </c>
      <c r="E16" s="78">
        <v>0</v>
      </c>
      <c r="F16" t="s">
        <v>210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1513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210</v>
      </c>
      <c r="E19" s="78">
        <v>0</v>
      </c>
      <c r="F19" t="s">
        <v>210</v>
      </c>
      <c r="G19" s="77">
        <v>0</v>
      </c>
      <c r="H19" s="78">
        <v>0</v>
      </c>
      <c r="I19" s="78">
        <v>0</v>
      </c>
    </row>
    <row r="20" spans="2:9">
      <c r="B20" s="79" t="s">
        <v>1514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210</v>
      </c>
      <c r="E21" s="78">
        <v>0</v>
      </c>
      <c r="F21" t="s">
        <v>210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8786.6533668989996</v>
      </c>
      <c r="J11" s="76">
        <v>1</v>
      </c>
      <c r="K11" s="76">
        <v>1.32E-2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8786.6533668989996</v>
      </c>
      <c r="J14" s="80">
        <v>1</v>
      </c>
      <c r="K14" s="80">
        <v>1.32E-2</v>
      </c>
    </row>
    <row r="15" spans="2:60">
      <c r="B15" t="s">
        <v>1515</v>
      </c>
      <c r="C15" t="s">
        <v>1516</v>
      </c>
      <c r="D15" t="s">
        <v>210</v>
      </c>
      <c r="E15" t="s">
        <v>211</v>
      </c>
      <c r="F15" s="78">
        <v>0</v>
      </c>
      <c r="G15" t="s">
        <v>113</v>
      </c>
      <c r="H15" s="78">
        <v>0</v>
      </c>
      <c r="I15" s="77">
        <v>155.30139595899999</v>
      </c>
      <c r="J15" s="78">
        <v>1.77E-2</v>
      </c>
      <c r="K15" s="78">
        <v>2.0000000000000001E-4</v>
      </c>
    </row>
    <row r="16" spans="2:60">
      <c r="B16" t="s">
        <v>1517</v>
      </c>
      <c r="C16" t="s">
        <v>1518</v>
      </c>
      <c r="D16" t="s">
        <v>210</v>
      </c>
      <c r="E16" t="s">
        <v>211</v>
      </c>
      <c r="F16" s="78">
        <v>0</v>
      </c>
      <c r="G16" t="s">
        <v>200</v>
      </c>
      <c r="H16" s="78">
        <v>0</v>
      </c>
      <c r="I16" s="77">
        <v>3.021488808</v>
      </c>
      <c r="J16" s="78">
        <v>2.9999999999999997E-4</v>
      </c>
      <c r="K16" s="78">
        <v>0</v>
      </c>
    </row>
    <row r="17" spans="2:11">
      <c r="B17" t="s">
        <v>1519</v>
      </c>
      <c r="C17" t="s">
        <v>1520</v>
      </c>
      <c r="D17" t="s">
        <v>210</v>
      </c>
      <c r="E17" t="s">
        <v>211</v>
      </c>
      <c r="F17" s="78">
        <v>0</v>
      </c>
      <c r="G17" t="s">
        <v>120</v>
      </c>
      <c r="H17" s="78">
        <v>0</v>
      </c>
      <c r="I17" s="77">
        <v>650.84619740799997</v>
      </c>
      <c r="J17" s="78">
        <v>7.4099999999999999E-2</v>
      </c>
      <c r="K17" s="78">
        <v>1E-3</v>
      </c>
    </row>
    <row r="18" spans="2:11">
      <c r="B18" t="s">
        <v>1521</v>
      </c>
      <c r="C18" t="s">
        <v>1522</v>
      </c>
      <c r="D18" t="s">
        <v>210</v>
      </c>
      <c r="E18" t="s">
        <v>211</v>
      </c>
      <c r="F18" s="78">
        <v>0</v>
      </c>
      <c r="G18" t="s">
        <v>110</v>
      </c>
      <c r="H18" s="78">
        <v>0</v>
      </c>
      <c r="I18" s="77">
        <v>28.875514404</v>
      </c>
      <c r="J18" s="78">
        <v>3.3E-3</v>
      </c>
      <c r="K18" s="78">
        <v>0</v>
      </c>
    </row>
    <row r="19" spans="2:11">
      <c r="B19" t="s">
        <v>1523</v>
      </c>
      <c r="C19" t="s">
        <v>1524</v>
      </c>
      <c r="D19" t="s">
        <v>210</v>
      </c>
      <c r="E19" t="s">
        <v>211</v>
      </c>
      <c r="F19" s="78">
        <v>0</v>
      </c>
      <c r="G19" t="s">
        <v>106</v>
      </c>
      <c r="H19" s="78">
        <v>0</v>
      </c>
      <c r="I19" s="77">
        <v>7948.6087703200001</v>
      </c>
      <c r="J19" s="78">
        <v>0.90459999999999996</v>
      </c>
      <c r="K19" s="78">
        <v>1.1900000000000001E-2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tabSelected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105" t="s">
        <v>169</v>
      </c>
      <c r="C7" s="106"/>
      <c r="D7" s="10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210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210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907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1444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1445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907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0.88</v>
      </c>
      <c r="I11" s="7"/>
      <c r="J11" s="7"/>
      <c r="K11" s="76">
        <v>5.7000000000000002E-3</v>
      </c>
      <c r="L11" s="75">
        <v>97554316</v>
      </c>
      <c r="M11" s="7"/>
      <c r="N11" s="75">
        <v>0</v>
      </c>
      <c r="O11" s="75">
        <v>98424.756351699994</v>
      </c>
      <c r="P11" s="7"/>
      <c r="Q11" s="76">
        <v>1</v>
      </c>
      <c r="R11" s="76">
        <v>0.1474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0.88</v>
      </c>
      <c r="K12" s="80">
        <v>5.7000000000000002E-3</v>
      </c>
      <c r="L12" s="81">
        <v>97554316</v>
      </c>
      <c r="N12" s="81">
        <v>0</v>
      </c>
      <c r="O12" s="81">
        <v>98424.756351699994</v>
      </c>
      <c r="Q12" s="80">
        <v>1</v>
      </c>
      <c r="R12" s="80">
        <v>0.1474</v>
      </c>
    </row>
    <row r="13" spans="2:53">
      <c r="B13" s="79" t="s">
        <v>234</v>
      </c>
      <c r="C13" s="16"/>
      <c r="D13" s="16"/>
      <c r="H13" s="81">
        <v>0.64</v>
      </c>
      <c r="K13" s="80">
        <v>-0.04</v>
      </c>
      <c r="L13" s="81">
        <v>1227479</v>
      </c>
      <c r="N13" s="81">
        <v>0</v>
      </c>
      <c r="O13" s="81">
        <v>1385.7033203999999</v>
      </c>
      <c r="Q13" s="80">
        <v>1.41E-2</v>
      </c>
      <c r="R13" s="80">
        <v>2.0999999999999999E-3</v>
      </c>
    </row>
    <row r="14" spans="2:53">
      <c r="B14" s="79" t="s">
        <v>235</v>
      </c>
      <c r="C14" s="16"/>
      <c r="D14" s="16"/>
      <c r="H14" s="81">
        <v>0.64</v>
      </c>
      <c r="K14" s="80">
        <v>-0.04</v>
      </c>
      <c r="L14" s="81">
        <v>1227479</v>
      </c>
      <c r="N14" s="81">
        <v>0</v>
      </c>
      <c r="O14" s="81">
        <v>1385.7033203999999</v>
      </c>
      <c r="Q14" s="80">
        <v>1.41E-2</v>
      </c>
      <c r="R14" s="80">
        <v>2.0999999999999999E-3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0.5</v>
      </c>
      <c r="I15" t="s">
        <v>102</v>
      </c>
      <c r="J15" s="78">
        <v>2.75E-2</v>
      </c>
      <c r="K15" s="78">
        <v>-4.2099999999999999E-2</v>
      </c>
      <c r="L15" s="77">
        <v>1057479</v>
      </c>
      <c r="M15" s="77">
        <v>112.76</v>
      </c>
      <c r="N15" s="77">
        <v>0</v>
      </c>
      <c r="O15" s="77">
        <v>1192.4133204</v>
      </c>
      <c r="P15" s="78">
        <v>1E-4</v>
      </c>
      <c r="Q15" s="78">
        <v>1.21E-2</v>
      </c>
      <c r="R15" s="78">
        <v>1.8E-3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1.48</v>
      </c>
      <c r="I16" t="s">
        <v>102</v>
      </c>
      <c r="J16" s="78">
        <v>1.7500000000000002E-2</v>
      </c>
      <c r="K16" s="78">
        <v>-2.7099999999999999E-2</v>
      </c>
      <c r="L16" s="77">
        <v>170000</v>
      </c>
      <c r="M16" s="77">
        <v>113.7</v>
      </c>
      <c r="N16" s="77">
        <v>0</v>
      </c>
      <c r="O16" s="77">
        <v>193.29</v>
      </c>
      <c r="P16" s="78">
        <v>0</v>
      </c>
      <c r="Q16" s="78">
        <v>2E-3</v>
      </c>
      <c r="R16" s="78">
        <v>2.9999999999999997E-4</v>
      </c>
    </row>
    <row r="17" spans="2:18">
      <c r="B17" s="79" t="s">
        <v>243</v>
      </c>
      <c r="C17" s="16"/>
      <c r="D17" s="16"/>
      <c r="H17" s="81">
        <v>0.89</v>
      </c>
      <c r="K17" s="80">
        <v>6.4000000000000003E-3</v>
      </c>
      <c r="L17" s="81">
        <v>96326837</v>
      </c>
      <c r="N17" s="81">
        <v>0</v>
      </c>
      <c r="O17" s="81">
        <v>97039.053031300005</v>
      </c>
      <c r="Q17" s="80">
        <v>0.9859</v>
      </c>
      <c r="R17" s="80">
        <v>0.14530000000000001</v>
      </c>
    </row>
    <row r="18" spans="2:18">
      <c r="B18" s="79" t="s">
        <v>244</v>
      </c>
      <c r="C18" s="16"/>
      <c r="D18" s="16"/>
      <c r="H18" s="81">
        <v>0.48</v>
      </c>
      <c r="K18" s="80">
        <v>3.7000000000000002E-3</v>
      </c>
      <c r="L18" s="81">
        <v>25670362</v>
      </c>
      <c r="N18" s="81">
        <v>0</v>
      </c>
      <c r="O18" s="81">
        <v>25622.412447999999</v>
      </c>
      <c r="Q18" s="80">
        <v>0.26029999999999998</v>
      </c>
      <c r="R18" s="80">
        <v>3.8399999999999997E-2</v>
      </c>
    </row>
    <row r="19" spans="2:18">
      <c r="B19" t="s">
        <v>245</v>
      </c>
      <c r="C19" t="s">
        <v>246</v>
      </c>
      <c r="D19" t="s">
        <v>100</v>
      </c>
      <c r="E19" t="s">
        <v>238</v>
      </c>
      <c r="G19" t="s">
        <v>247</v>
      </c>
      <c r="H19" s="77">
        <v>0.76</v>
      </c>
      <c r="I19" t="s">
        <v>102</v>
      </c>
      <c r="J19" s="78">
        <v>0</v>
      </c>
      <c r="K19" s="78">
        <v>4.7000000000000002E-3</v>
      </c>
      <c r="L19" s="77">
        <v>715000</v>
      </c>
      <c r="M19" s="77">
        <v>99.64</v>
      </c>
      <c r="N19" s="77">
        <v>0</v>
      </c>
      <c r="O19" s="77">
        <v>712.42600000000004</v>
      </c>
      <c r="P19" s="78">
        <v>1E-4</v>
      </c>
      <c r="Q19" s="78">
        <v>7.1999999999999998E-3</v>
      </c>
      <c r="R19" s="78">
        <v>1.1000000000000001E-3</v>
      </c>
    </row>
    <row r="20" spans="2:18">
      <c r="B20" t="s">
        <v>248</v>
      </c>
      <c r="C20" t="s">
        <v>249</v>
      </c>
      <c r="D20" t="s">
        <v>100</v>
      </c>
      <c r="E20" t="s">
        <v>238</v>
      </c>
      <c r="G20" t="s">
        <v>247</v>
      </c>
      <c r="H20" s="77">
        <v>0.59</v>
      </c>
      <c r="I20" t="s">
        <v>102</v>
      </c>
      <c r="J20" s="78">
        <v>0</v>
      </c>
      <c r="K20" s="78">
        <v>2.8999999999999998E-3</v>
      </c>
      <c r="L20" s="77">
        <v>1740000</v>
      </c>
      <c r="M20" s="77">
        <v>99.83</v>
      </c>
      <c r="N20" s="77">
        <v>0</v>
      </c>
      <c r="O20" s="77">
        <v>1737.0419999999999</v>
      </c>
      <c r="P20" s="78">
        <v>2.0000000000000001E-4</v>
      </c>
      <c r="Q20" s="78">
        <v>1.7600000000000001E-2</v>
      </c>
      <c r="R20" s="78">
        <v>2.5999999999999999E-3</v>
      </c>
    </row>
    <row r="21" spans="2:18">
      <c r="B21" t="s">
        <v>250</v>
      </c>
      <c r="C21" t="s">
        <v>251</v>
      </c>
      <c r="D21" t="s">
        <v>100</v>
      </c>
      <c r="E21" t="s">
        <v>238</v>
      </c>
      <c r="G21" t="s">
        <v>252</v>
      </c>
      <c r="H21" s="77">
        <v>0.69</v>
      </c>
      <c r="I21" t="s">
        <v>102</v>
      </c>
      <c r="J21" s="78">
        <v>0</v>
      </c>
      <c r="K21" s="78">
        <v>4.4999999999999997E-3</v>
      </c>
      <c r="L21" s="77">
        <v>2625336</v>
      </c>
      <c r="M21" s="77">
        <v>99.69</v>
      </c>
      <c r="N21" s="77">
        <v>0</v>
      </c>
      <c r="O21" s="77">
        <v>2617.1974584</v>
      </c>
      <c r="P21" s="78">
        <v>2.0000000000000001E-4</v>
      </c>
      <c r="Q21" s="78">
        <v>2.6599999999999999E-2</v>
      </c>
      <c r="R21" s="78">
        <v>3.8999999999999998E-3</v>
      </c>
    </row>
    <row r="22" spans="2:18">
      <c r="B22" t="s">
        <v>253</v>
      </c>
      <c r="C22" t="s">
        <v>254</v>
      </c>
      <c r="D22" t="s">
        <v>100</v>
      </c>
      <c r="E22" t="s">
        <v>238</v>
      </c>
      <c r="G22" t="s">
        <v>255</v>
      </c>
      <c r="H22" s="77">
        <v>0.27</v>
      </c>
      <c r="I22" t="s">
        <v>102</v>
      </c>
      <c r="J22" s="78">
        <v>0</v>
      </c>
      <c r="K22" s="78">
        <v>1.1000000000000001E-3</v>
      </c>
      <c r="L22" s="77">
        <v>1350000</v>
      </c>
      <c r="M22" s="77">
        <v>99.97</v>
      </c>
      <c r="N22" s="77">
        <v>0</v>
      </c>
      <c r="O22" s="77">
        <v>1349.595</v>
      </c>
      <c r="P22" s="78">
        <v>2.0000000000000001E-4</v>
      </c>
      <c r="Q22" s="78">
        <v>1.37E-2</v>
      </c>
      <c r="R22" s="78">
        <v>2E-3</v>
      </c>
    </row>
    <row r="23" spans="2:18">
      <c r="B23" t="s">
        <v>256</v>
      </c>
      <c r="C23" t="s">
        <v>257</v>
      </c>
      <c r="D23" t="s">
        <v>100</v>
      </c>
      <c r="E23" t="s">
        <v>238</v>
      </c>
      <c r="G23" t="s">
        <v>258</v>
      </c>
      <c r="H23" s="77">
        <v>0.86</v>
      </c>
      <c r="I23" t="s">
        <v>102</v>
      </c>
      <c r="J23" s="78">
        <v>0</v>
      </c>
      <c r="K23" s="78">
        <v>6.3E-3</v>
      </c>
      <c r="L23" s="77">
        <v>3060000</v>
      </c>
      <c r="M23" s="77">
        <v>99.46</v>
      </c>
      <c r="N23" s="77">
        <v>0</v>
      </c>
      <c r="O23" s="77">
        <v>3043.4760000000001</v>
      </c>
      <c r="P23" s="78">
        <v>2.9999999999999997E-4</v>
      </c>
      <c r="Q23" s="78">
        <v>3.09E-2</v>
      </c>
      <c r="R23" s="78">
        <v>4.5999999999999999E-3</v>
      </c>
    </row>
    <row r="24" spans="2:18">
      <c r="B24" t="s">
        <v>259</v>
      </c>
      <c r="C24" t="s">
        <v>260</v>
      </c>
      <c r="D24" t="s">
        <v>100</v>
      </c>
      <c r="E24" t="s">
        <v>238</v>
      </c>
      <c r="G24" t="s">
        <v>261</v>
      </c>
      <c r="H24" s="77">
        <v>0.02</v>
      </c>
      <c r="I24" t="s">
        <v>102</v>
      </c>
      <c r="J24" s="78">
        <v>0</v>
      </c>
      <c r="K24" s="78">
        <v>6.1000000000000004E-3</v>
      </c>
      <c r="L24" s="77">
        <v>4580000</v>
      </c>
      <c r="M24" s="77">
        <v>99.99</v>
      </c>
      <c r="N24" s="77">
        <v>0</v>
      </c>
      <c r="O24" s="77">
        <v>4579.5420000000004</v>
      </c>
      <c r="P24" s="78">
        <v>4.0000000000000002E-4</v>
      </c>
      <c r="Q24" s="78">
        <v>4.65E-2</v>
      </c>
      <c r="R24" s="78">
        <v>6.8999999999999999E-3</v>
      </c>
    </row>
    <row r="25" spans="2:18">
      <c r="B25" t="s">
        <v>262</v>
      </c>
      <c r="C25" t="s">
        <v>263</v>
      </c>
      <c r="D25" t="s">
        <v>100</v>
      </c>
      <c r="E25" t="s">
        <v>238</v>
      </c>
      <c r="G25" t="s">
        <v>264</v>
      </c>
      <c r="H25" s="77">
        <v>0.92</v>
      </c>
      <c r="I25" t="s">
        <v>102</v>
      </c>
      <c r="J25" s="78">
        <v>0</v>
      </c>
      <c r="K25" s="78">
        <v>6.3E-3</v>
      </c>
      <c r="L25" s="77">
        <v>1750000</v>
      </c>
      <c r="M25" s="77">
        <v>99.42</v>
      </c>
      <c r="N25" s="77">
        <v>0</v>
      </c>
      <c r="O25" s="77">
        <v>1739.85</v>
      </c>
      <c r="P25" s="78">
        <v>2.0000000000000001E-4</v>
      </c>
      <c r="Q25" s="78">
        <v>1.77E-2</v>
      </c>
      <c r="R25" s="78">
        <v>2.5999999999999999E-3</v>
      </c>
    </row>
    <row r="26" spans="2:18">
      <c r="B26" t="s">
        <v>265</v>
      </c>
      <c r="C26" t="s">
        <v>266</v>
      </c>
      <c r="D26" t="s">
        <v>100</v>
      </c>
      <c r="E26" t="s">
        <v>238</v>
      </c>
      <c r="G26" t="s">
        <v>267</v>
      </c>
      <c r="H26" s="77">
        <v>0.34</v>
      </c>
      <c r="I26" t="s">
        <v>102</v>
      </c>
      <c r="J26" s="78">
        <v>0</v>
      </c>
      <c r="K26" s="78">
        <v>1.1999999999999999E-3</v>
      </c>
      <c r="L26" s="77">
        <v>510026</v>
      </c>
      <c r="M26" s="77">
        <v>99.96</v>
      </c>
      <c r="N26" s="77">
        <v>0</v>
      </c>
      <c r="O26" s="77">
        <v>509.82198959999999</v>
      </c>
      <c r="P26" s="78">
        <v>1E-4</v>
      </c>
      <c r="Q26" s="78">
        <v>5.1999999999999998E-3</v>
      </c>
      <c r="R26" s="78">
        <v>8.0000000000000004E-4</v>
      </c>
    </row>
    <row r="27" spans="2:18">
      <c r="B27" t="s">
        <v>268</v>
      </c>
      <c r="C27" t="s">
        <v>269</v>
      </c>
      <c r="D27" t="s">
        <v>100</v>
      </c>
      <c r="E27" t="s">
        <v>238</v>
      </c>
      <c r="G27" t="s">
        <v>270</v>
      </c>
      <c r="H27" s="77">
        <v>0.44</v>
      </c>
      <c r="I27" t="s">
        <v>102</v>
      </c>
      <c r="J27" s="78">
        <v>0</v>
      </c>
      <c r="K27" s="78">
        <v>1.6000000000000001E-3</v>
      </c>
      <c r="L27" s="77">
        <v>9340000</v>
      </c>
      <c r="M27" s="77">
        <v>99.93</v>
      </c>
      <c r="N27" s="77">
        <v>0</v>
      </c>
      <c r="O27" s="77">
        <v>9333.4619999999995</v>
      </c>
      <c r="P27" s="78">
        <v>1E-3</v>
      </c>
      <c r="Q27" s="78">
        <v>9.4799999999999995E-2</v>
      </c>
      <c r="R27" s="78">
        <v>1.4E-2</v>
      </c>
    </row>
    <row r="28" spans="2:18">
      <c r="B28" s="79" t="s">
        <v>271</v>
      </c>
      <c r="C28" s="16"/>
      <c r="D28" s="16"/>
      <c r="H28" s="81">
        <v>1.03</v>
      </c>
      <c r="K28" s="80">
        <v>7.3000000000000001E-3</v>
      </c>
      <c r="L28" s="81">
        <v>70656475</v>
      </c>
      <c r="N28" s="81">
        <v>0</v>
      </c>
      <c r="O28" s="81">
        <v>71416.640583300003</v>
      </c>
      <c r="Q28" s="80">
        <v>0.72560000000000002</v>
      </c>
      <c r="R28" s="80">
        <v>0.107</v>
      </c>
    </row>
    <row r="29" spans="2:18">
      <c r="B29" t="s">
        <v>272</v>
      </c>
      <c r="C29" t="s">
        <v>273</v>
      </c>
      <c r="D29" t="s">
        <v>100</v>
      </c>
      <c r="E29" t="s">
        <v>238</v>
      </c>
      <c r="G29" t="s">
        <v>274</v>
      </c>
      <c r="H29" s="77">
        <v>0.33</v>
      </c>
      <c r="I29" t="s">
        <v>102</v>
      </c>
      <c r="J29" s="78">
        <v>7.4999999999999997E-3</v>
      </c>
      <c r="K29" s="78">
        <v>1.5E-3</v>
      </c>
      <c r="L29" s="77">
        <v>7370000</v>
      </c>
      <c r="M29" s="77">
        <v>100.7</v>
      </c>
      <c r="N29" s="77">
        <v>0</v>
      </c>
      <c r="O29" s="77">
        <v>7421.59</v>
      </c>
      <c r="P29" s="78">
        <v>5.0000000000000001E-4</v>
      </c>
      <c r="Q29" s="78">
        <v>7.5399999999999995E-2</v>
      </c>
      <c r="R29" s="78">
        <v>1.11E-2</v>
      </c>
    </row>
    <row r="30" spans="2:18">
      <c r="B30" t="s">
        <v>275</v>
      </c>
      <c r="C30" t="s">
        <v>276</v>
      </c>
      <c r="D30" t="s">
        <v>100</v>
      </c>
      <c r="E30" t="s">
        <v>238</v>
      </c>
      <c r="G30" t="s">
        <v>274</v>
      </c>
      <c r="H30" s="77">
        <v>0.67</v>
      </c>
      <c r="I30" t="s">
        <v>102</v>
      </c>
      <c r="J30" s="78">
        <v>1.2500000000000001E-2</v>
      </c>
      <c r="K30" s="78">
        <v>3.5999999999999999E-3</v>
      </c>
      <c r="L30" s="77">
        <v>14758333</v>
      </c>
      <c r="M30" s="77">
        <v>101.01</v>
      </c>
      <c r="N30" s="77">
        <v>0</v>
      </c>
      <c r="O30" s="77">
        <v>14907.392163300001</v>
      </c>
      <c r="P30" s="78">
        <v>8.9999999999999998E-4</v>
      </c>
      <c r="Q30" s="78">
        <v>0.1515</v>
      </c>
      <c r="R30" s="78">
        <v>2.23E-2</v>
      </c>
    </row>
    <row r="31" spans="2:18">
      <c r="B31" t="s">
        <v>277</v>
      </c>
      <c r="C31" t="s">
        <v>278</v>
      </c>
      <c r="D31" t="s">
        <v>100</v>
      </c>
      <c r="E31" t="s">
        <v>238</v>
      </c>
      <c r="G31" t="s">
        <v>274</v>
      </c>
      <c r="H31" s="77">
        <v>1.65</v>
      </c>
      <c r="I31" t="s">
        <v>102</v>
      </c>
      <c r="J31" s="78">
        <v>1.4999999999999999E-2</v>
      </c>
      <c r="K31" s="78">
        <v>1.1900000000000001E-2</v>
      </c>
      <c r="L31" s="77">
        <v>5008142</v>
      </c>
      <c r="M31" s="77">
        <v>101</v>
      </c>
      <c r="N31" s="77">
        <v>0</v>
      </c>
      <c r="O31" s="77">
        <v>5058.2234200000003</v>
      </c>
      <c r="P31" s="78">
        <v>2.9999999999999997E-4</v>
      </c>
      <c r="Q31" s="78">
        <v>5.1400000000000001E-2</v>
      </c>
      <c r="R31" s="78">
        <v>7.6E-3</v>
      </c>
    </row>
    <row r="32" spans="2:18">
      <c r="B32" t="s">
        <v>279</v>
      </c>
      <c r="C32" t="s">
        <v>280</v>
      </c>
      <c r="D32" t="s">
        <v>100</v>
      </c>
      <c r="E32" t="s">
        <v>238</v>
      </c>
      <c r="G32" t="s">
        <v>274</v>
      </c>
      <c r="H32" s="77">
        <v>1</v>
      </c>
      <c r="I32" t="s">
        <v>102</v>
      </c>
      <c r="J32" s="78">
        <v>4.2500000000000003E-2</v>
      </c>
      <c r="K32" s="78">
        <v>7.4999999999999997E-3</v>
      </c>
      <c r="L32" s="77">
        <v>19675000</v>
      </c>
      <c r="M32" s="77">
        <v>103.47</v>
      </c>
      <c r="N32" s="77">
        <v>0</v>
      </c>
      <c r="O32" s="77">
        <v>20357.7225</v>
      </c>
      <c r="P32" s="78">
        <v>1.2999999999999999E-3</v>
      </c>
      <c r="Q32" s="78">
        <v>0.20680000000000001</v>
      </c>
      <c r="R32" s="78">
        <v>3.0499999999999999E-2</v>
      </c>
    </row>
    <row r="33" spans="2:18">
      <c r="B33" t="s">
        <v>281</v>
      </c>
      <c r="C33" t="s">
        <v>282</v>
      </c>
      <c r="D33" t="s">
        <v>100</v>
      </c>
      <c r="E33" t="s">
        <v>238</v>
      </c>
      <c r="G33" t="s">
        <v>283</v>
      </c>
      <c r="H33" s="77">
        <v>1.97</v>
      </c>
      <c r="I33" t="s">
        <v>102</v>
      </c>
      <c r="J33" s="78">
        <v>3.7499999999999999E-2</v>
      </c>
      <c r="K33" s="78">
        <v>1.37E-2</v>
      </c>
      <c r="L33" s="77">
        <v>1350000</v>
      </c>
      <c r="M33" s="77">
        <v>104.66</v>
      </c>
      <c r="N33" s="77">
        <v>0</v>
      </c>
      <c r="O33" s="77">
        <v>1412.91</v>
      </c>
      <c r="P33" s="78">
        <v>1E-4</v>
      </c>
      <c r="Q33" s="78">
        <v>1.44E-2</v>
      </c>
      <c r="R33" s="78">
        <v>2.0999999999999999E-3</v>
      </c>
    </row>
    <row r="34" spans="2:18">
      <c r="B34" t="s">
        <v>284</v>
      </c>
      <c r="C34" t="s">
        <v>285</v>
      </c>
      <c r="D34" t="s">
        <v>100</v>
      </c>
      <c r="E34" t="s">
        <v>238</v>
      </c>
      <c r="G34" t="s">
        <v>286</v>
      </c>
      <c r="H34" s="77">
        <v>1.33</v>
      </c>
      <c r="I34" t="s">
        <v>102</v>
      </c>
      <c r="J34" s="78">
        <v>1.5E-3</v>
      </c>
      <c r="K34" s="78">
        <v>1.0200000000000001E-2</v>
      </c>
      <c r="L34" s="77">
        <v>22495000</v>
      </c>
      <c r="M34" s="77">
        <v>98.95</v>
      </c>
      <c r="N34" s="77">
        <v>0</v>
      </c>
      <c r="O34" s="77">
        <v>22258.802500000002</v>
      </c>
      <c r="P34" s="78">
        <v>1.1000000000000001E-3</v>
      </c>
      <c r="Q34" s="78">
        <v>0.22620000000000001</v>
      </c>
      <c r="R34" s="78">
        <v>3.3300000000000003E-2</v>
      </c>
    </row>
    <row r="35" spans="2:18">
      <c r="B35" s="79" t="s">
        <v>287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210</v>
      </c>
      <c r="C36" t="s">
        <v>210</v>
      </c>
      <c r="D36" s="16"/>
      <c r="E36" t="s">
        <v>210</v>
      </c>
      <c r="H36" s="77">
        <v>0</v>
      </c>
      <c r="I36" t="s">
        <v>210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288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210</v>
      </c>
      <c r="C38" t="s">
        <v>210</v>
      </c>
      <c r="D38" s="16"/>
      <c r="E38" t="s">
        <v>210</v>
      </c>
      <c r="H38" s="77">
        <v>0</v>
      </c>
      <c r="I38" t="s">
        <v>210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231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s="79" t="s">
        <v>289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210</v>
      </c>
      <c r="C41" t="s">
        <v>210</v>
      </c>
      <c r="D41" s="16"/>
      <c r="E41" t="s">
        <v>210</v>
      </c>
      <c r="H41" s="77">
        <v>0</v>
      </c>
      <c r="I41" t="s">
        <v>210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290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210</v>
      </c>
      <c r="C43" t="s">
        <v>210</v>
      </c>
      <c r="D43" s="16"/>
      <c r="E43" t="s">
        <v>210</v>
      </c>
      <c r="H43" s="77">
        <v>0</v>
      </c>
      <c r="I43" t="s">
        <v>210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t="s">
        <v>291</v>
      </c>
      <c r="C44" s="16"/>
      <c r="D44" s="16"/>
    </row>
    <row r="45" spans="2:18">
      <c r="B45" t="s">
        <v>292</v>
      </c>
      <c r="C45" s="16"/>
      <c r="D45" s="16"/>
    </row>
    <row r="46" spans="2:18">
      <c r="B46" t="s">
        <v>293</v>
      </c>
      <c r="C46" s="16"/>
      <c r="D46" s="16"/>
    </row>
    <row r="47" spans="2:18">
      <c r="B47" t="s">
        <v>294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1444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1445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907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291</v>
      </c>
      <c r="D27" s="16"/>
    </row>
    <row r="28" spans="2:23">
      <c r="B28" t="s">
        <v>292</v>
      </c>
      <c r="D28" s="16"/>
    </row>
    <row r="29" spans="2:23">
      <c r="B29" t="s">
        <v>293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291</v>
      </c>
      <c r="C25" s="16"/>
      <c r="D25" s="16"/>
      <c r="E25" s="16"/>
      <c r="F25" s="16"/>
      <c r="G25" s="16"/>
    </row>
    <row r="26" spans="2:21">
      <c r="B26" t="s">
        <v>292</v>
      </c>
      <c r="C26" s="16"/>
      <c r="D26" s="16"/>
      <c r="E26" s="16"/>
      <c r="F26" s="16"/>
      <c r="G26" s="16"/>
    </row>
    <row r="27" spans="2:21">
      <c r="B27" t="s">
        <v>293</v>
      </c>
      <c r="C27" s="16"/>
      <c r="D27" s="16"/>
      <c r="E27" s="16"/>
      <c r="F27" s="16"/>
      <c r="G27" s="16"/>
    </row>
    <row r="28" spans="2:21">
      <c r="B28" t="s">
        <v>294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793"/>
  <sheetViews>
    <sheetView rightToLeft="1" topLeftCell="A170" workbookViewId="0">
      <selection activeCell="I186" sqref="I18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9.140625" style="16" bestFit="1" customWidth="1"/>
    <col min="23" max="23" width="6.7109375" style="16" customWidth="1"/>
    <col min="24" max="24" width="7.7109375" style="16" customWidth="1"/>
    <col min="25" max="25" width="18.7109375" style="16" bestFit="1" customWidth="1"/>
    <col min="26" max="26" width="6" style="16" customWidth="1"/>
    <col min="27" max="27" width="13.85546875" style="16" bestFit="1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2.2200000000000002</v>
      </c>
      <c r="L11" s="7"/>
      <c r="M11" s="7"/>
      <c r="N11" s="76">
        <v>3.3E-3</v>
      </c>
      <c r="O11" s="75">
        <f>O12+O209</f>
        <v>13458439.530000001</v>
      </c>
      <c r="P11" s="33"/>
      <c r="Q11" s="75">
        <v>14.951359999999999</v>
      </c>
      <c r="R11" s="75">
        <v>14229.895936037501</v>
      </c>
      <c r="S11" s="7"/>
      <c r="T11" s="76">
        <f>R11/$R$11</f>
        <v>1</v>
      </c>
      <c r="U11" s="76">
        <f>R11/'סכום נכסי הקרן'!$C$42</f>
        <v>2.1224135018005127E-2</v>
      </c>
      <c r="V11" s="35"/>
      <c r="BI11" s="16"/>
      <c r="BJ11" s="19"/>
      <c r="BK11" s="16"/>
      <c r="BN11" s="16"/>
    </row>
    <row r="12" spans="2:66" s="83" customFormat="1">
      <c r="B12" s="82" t="s">
        <v>201</v>
      </c>
      <c r="K12" s="84">
        <v>2.0499999999999998</v>
      </c>
      <c r="N12" s="85">
        <v>1.4E-3</v>
      </c>
      <c r="O12" s="84">
        <f>O13+O91+O195+O207</f>
        <v>13288439.530000001</v>
      </c>
      <c r="Q12" s="84">
        <v>14.594060000000001</v>
      </c>
      <c r="R12" s="84">
        <v>13698.2037208203</v>
      </c>
      <c r="T12" s="85">
        <f t="shared" ref="T12:T75" si="0">R12/$R$11</f>
        <v>0.96263555140479418</v>
      </c>
      <c r="U12" s="85">
        <f>R12/'סכום נכסי הקרן'!$C$42</f>
        <v>2.043110691614717E-2</v>
      </c>
    </row>
    <row r="13" spans="2:66" s="83" customFormat="1">
      <c r="B13" s="82" t="s">
        <v>295</v>
      </c>
      <c r="K13" s="84">
        <v>2.25</v>
      </c>
      <c r="N13" s="85">
        <v>-1.5100000000000001E-2</v>
      </c>
      <c r="O13" s="84">
        <f>SUM(O14:O90)</f>
        <v>5178722.45</v>
      </c>
      <c r="Q13" s="84">
        <v>6.3391000000000002</v>
      </c>
      <c r="R13" s="84">
        <v>5604.9921544535409</v>
      </c>
      <c r="T13" s="85">
        <f t="shared" si="0"/>
        <v>0.39388848517569158</v>
      </c>
      <c r="U13" s="85">
        <f>R13/'סכום נכסי הקרן'!$C$42</f>
        <v>8.3599423914063886E-3</v>
      </c>
    </row>
    <row r="14" spans="2:66" s="83" customFormat="1">
      <c r="B14" s="86" t="s">
        <v>299</v>
      </c>
      <c r="C14" s="86" t="s">
        <v>300</v>
      </c>
      <c r="D14" s="86" t="s">
        <v>100</v>
      </c>
      <c r="E14" s="86" t="s">
        <v>123</v>
      </c>
      <c r="F14" s="86" t="s">
        <v>301</v>
      </c>
      <c r="G14" s="86" t="s">
        <v>302</v>
      </c>
      <c r="H14" s="86" t="s">
        <v>206</v>
      </c>
      <c r="I14" s="86" t="s">
        <v>207</v>
      </c>
      <c r="J14" s="86" t="s">
        <v>247</v>
      </c>
      <c r="K14" s="87">
        <v>0.59</v>
      </c>
      <c r="L14" s="86" t="s">
        <v>102</v>
      </c>
      <c r="M14" s="88">
        <v>6.1999999999999998E-3</v>
      </c>
      <c r="N14" s="88">
        <v>-9.9699999999999997E-2</v>
      </c>
      <c r="O14" s="87">
        <v>630000</v>
      </c>
      <c r="P14" s="87">
        <v>107.04</v>
      </c>
      <c r="Q14" s="87">
        <v>0</v>
      </c>
      <c r="R14" s="87">
        <v>674.35199999999998</v>
      </c>
      <c r="S14" s="88">
        <v>1E-4</v>
      </c>
      <c r="T14" s="88">
        <f t="shared" si="0"/>
        <v>4.7389805451225391E-2</v>
      </c>
      <c r="U14" s="88">
        <f>R14/'סכום נכסי הקרן'!$C$42</f>
        <v>1.0058076293738031E-3</v>
      </c>
    </row>
    <row r="15" spans="2:66" s="83" customFormat="1">
      <c r="B15" s="86" t="s">
        <v>303</v>
      </c>
      <c r="C15" s="86" t="s">
        <v>304</v>
      </c>
      <c r="D15" s="86" t="s">
        <v>100</v>
      </c>
      <c r="E15" s="86" t="s">
        <v>123</v>
      </c>
      <c r="F15" s="86" t="s">
        <v>301</v>
      </c>
      <c r="G15" s="86" t="s">
        <v>302</v>
      </c>
      <c r="H15" s="86" t="s">
        <v>206</v>
      </c>
      <c r="I15" s="86" t="s">
        <v>207</v>
      </c>
      <c r="J15" s="86" t="s">
        <v>305</v>
      </c>
      <c r="K15" s="87">
        <v>4.9000000000000004</v>
      </c>
      <c r="L15" s="86" t="s">
        <v>102</v>
      </c>
      <c r="M15" s="88">
        <v>5.0000000000000001E-4</v>
      </c>
      <c r="N15" s="88">
        <v>-5.4000000000000003E-3</v>
      </c>
      <c r="O15" s="87">
        <v>86000.73</v>
      </c>
      <c r="P15" s="87">
        <v>106.02</v>
      </c>
      <c r="Q15" s="87">
        <v>0</v>
      </c>
      <c r="R15" s="87">
        <v>91.177973945999994</v>
      </c>
      <c r="S15" s="88">
        <v>1E-4</v>
      </c>
      <c r="T15" s="88">
        <f t="shared" si="0"/>
        <v>6.4074940783712918E-3</v>
      </c>
      <c r="U15" s="88">
        <f>R15/'סכום נכסי הקרן'!$C$42</f>
        <v>1.3599351944642063E-4</v>
      </c>
    </row>
    <row r="16" spans="2:66" s="83" customFormat="1">
      <c r="B16" s="86" t="s">
        <v>306</v>
      </c>
      <c r="C16" s="86" t="s">
        <v>307</v>
      </c>
      <c r="D16" s="86" t="s">
        <v>100</v>
      </c>
      <c r="E16" s="86" t="s">
        <v>123</v>
      </c>
      <c r="F16" s="86" t="s">
        <v>308</v>
      </c>
      <c r="G16" s="86" t="s">
        <v>309</v>
      </c>
      <c r="H16" s="86" t="s">
        <v>206</v>
      </c>
      <c r="I16" s="86" t="s">
        <v>207</v>
      </c>
      <c r="J16" s="86" t="s">
        <v>310</v>
      </c>
      <c r="K16" s="87">
        <v>3.44</v>
      </c>
      <c r="L16" s="86" t="s">
        <v>102</v>
      </c>
      <c r="M16" s="88">
        <v>1E-3</v>
      </c>
      <c r="N16" s="88">
        <v>-1.0200000000000001E-2</v>
      </c>
      <c r="O16" s="87">
        <v>26000</v>
      </c>
      <c r="P16" s="87">
        <v>107.12</v>
      </c>
      <c r="Q16" s="87">
        <v>0</v>
      </c>
      <c r="R16" s="87">
        <v>27.851199999999999</v>
      </c>
      <c r="S16" s="88">
        <v>0</v>
      </c>
      <c r="T16" s="88">
        <f t="shared" si="0"/>
        <v>1.9572314601026888E-3</v>
      </c>
      <c r="U16" s="88">
        <f>R16/'סכום נכסי הקרן'!$C$42</f>
        <v>4.1540544770706788E-5</v>
      </c>
    </row>
    <row r="17" spans="2:21" s="83" customFormat="1">
      <c r="B17" s="86" t="s">
        <v>311</v>
      </c>
      <c r="C17" s="86" t="s">
        <v>312</v>
      </c>
      <c r="D17" s="86" t="s">
        <v>100</v>
      </c>
      <c r="E17" s="86" t="s">
        <v>123</v>
      </c>
      <c r="F17" s="86" t="s">
        <v>313</v>
      </c>
      <c r="G17" s="86" t="s">
        <v>309</v>
      </c>
      <c r="H17" s="86" t="s">
        <v>314</v>
      </c>
      <c r="I17" s="86" t="s">
        <v>150</v>
      </c>
      <c r="J17" s="86" t="s">
        <v>315</v>
      </c>
      <c r="K17" s="87">
        <v>1.42</v>
      </c>
      <c r="L17" s="86" t="s">
        <v>102</v>
      </c>
      <c r="M17" s="88">
        <v>0.01</v>
      </c>
      <c r="N17" s="88">
        <v>-2.1600000000000001E-2</v>
      </c>
      <c r="O17" s="87">
        <v>312000</v>
      </c>
      <c r="P17" s="87">
        <v>108.8</v>
      </c>
      <c r="Q17" s="87">
        <v>0</v>
      </c>
      <c r="R17" s="87">
        <v>339.45600000000002</v>
      </c>
      <c r="S17" s="88">
        <v>1E-4</v>
      </c>
      <c r="T17" s="88">
        <f t="shared" si="0"/>
        <v>2.3855128774365859E-2</v>
      </c>
      <c r="U17" s="88">
        <f>R17/'סכום נכסי הקרן'!$C$42</f>
        <v>5.0630447397904022E-4</v>
      </c>
    </row>
    <row r="18" spans="2:21" s="83" customFormat="1">
      <c r="B18" s="86" t="s">
        <v>316</v>
      </c>
      <c r="C18" s="86" t="s">
        <v>317</v>
      </c>
      <c r="D18" s="86" t="s">
        <v>100</v>
      </c>
      <c r="E18" s="86" t="s">
        <v>123</v>
      </c>
      <c r="F18" s="86" t="s">
        <v>318</v>
      </c>
      <c r="G18" s="86" t="s">
        <v>309</v>
      </c>
      <c r="H18" s="86" t="s">
        <v>314</v>
      </c>
      <c r="I18" s="86" t="s">
        <v>150</v>
      </c>
      <c r="J18" s="86" t="s">
        <v>319</v>
      </c>
      <c r="K18" s="87">
        <v>1.93</v>
      </c>
      <c r="L18" s="86" t="s">
        <v>102</v>
      </c>
      <c r="M18" s="88">
        <v>9.4999999999999998E-3</v>
      </c>
      <c r="N18" s="88">
        <v>-1.7399999999999999E-2</v>
      </c>
      <c r="O18" s="87">
        <v>258000.35</v>
      </c>
      <c r="P18" s="87">
        <v>110.27</v>
      </c>
      <c r="Q18" s="87">
        <v>0</v>
      </c>
      <c r="R18" s="87">
        <v>284.49698594500001</v>
      </c>
      <c r="S18" s="88">
        <v>5.0000000000000001E-4</v>
      </c>
      <c r="T18" s="88">
        <f t="shared" si="0"/>
        <v>1.9992906991294686E-2</v>
      </c>
      <c r="U18" s="88">
        <f>R18/'סכום נכסי הקרן'!$C$42</f>
        <v>4.2433215738565711E-4</v>
      </c>
    </row>
    <row r="19" spans="2:21" s="83" customFormat="1">
      <c r="B19" s="86" t="s">
        <v>320</v>
      </c>
      <c r="C19" s="86" t="s">
        <v>321</v>
      </c>
      <c r="D19" s="86" t="s">
        <v>100</v>
      </c>
      <c r="E19" s="86" t="s">
        <v>123</v>
      </c>
      <c r="F19" s="86" t="s">
        <v>318</v>
      </c>
      <c r="G19" s="86" t="s">
        <v>309</v>
      </c>
      <c r="H19" s="86" t="s">
        <v>314</v>
      </c>
      <c r="I19" s="86" t="s">
        <v>150</v>
      </c>
      <c r="J19" s="86" t="s">
        <v>322</v>
      </c>
      <c r="K19" s="87">
        <v>0.46</v>
      </c>
      <c r="L19" s="86" t="s">
        <v>102</v>
      </c>
      <c r="M19" s="88">
        <v>2.8E-3</v>
      </c>
      <c r="N19" s="88">
        <v>-5.7000000000000002E-3</v>
      </c>
      <c r="O19" s="87">
        <v>59000</v>
      </c>
      <c r="P19" s="87">
        <v>105.42</v>
      </c>
      <c r="Q19" s="87">
        <v>0</v>
      </c>
      <c r="R19" s="87">
        <v>62.197800000000001</v>
      </c>
      <c r="S19" s="88">
        <v>1E-4</v>
      </c>
      <c r="T19" s="88">
        <f t="shared" si="0"/>
        <v>4.3709244452366522E-3</v>
      </c>
      <c r="U19" s="88">
        <f>R19/'סכום נכסי הקרן'!$C$42</f>
        <v>9.276909057920186E-5</v>
      </c>
    </row>
    <row r="20" spans="2:21" s="83" customFormat="1">
      <c r="B20" s="86" t="s">
        <v>323</v>
      </c>
      <c r="C20" s="86" t="s">
        <v>324</v>
      </c>
      <c r="D20" s="86" t="s">
        <v>100</v>
      </c>
      <c r="E20" s="86" t="s">
        <v>123</v>
      </c>
      <c r="F20" s="86" t="s">
        <v>318</v>
      </c>
      <c r="G20" s="86" t="s">
        <v>309</v>
      </c>
      <c r="H20" s="86" t="s">
        <v>314</v>
      </c>
      <c r="I20" s="86" t="s">
        <v>150</v>
      </c>
      <c r="J20" s="86" t="s">
        <v>325</v>
      </c>
      <c r="K20" s="87">
        <v>2</v>
      </c>
      <c r="L20" s="86" t="s">
        <v>102</v>
      </c>
      <c r="M20" s="88">
        <v>0.01</v>
      </c>
      <c r="N20" s="88">
        <v>-1.44E-2</v>
      </c>
      <c r="O20" s="87">
        <v>102000</v>
      </c>
      <c r="P20" s="87">
        <v>109.1</v>
      </c>
      <c r="Q20" s="87">
        <v>1.0567500000000001</v>
      </c>
      <c r="R20" s="87">
        <v>112.33875</v>
      </c>
      <c r="S20" s="88">
        <v>2.9999999999999997E-4</v>
      </c>
      <c r="T20" s="88">
        <f t="shared" si="0"/>
        <v>7.8945587870041852E-3</v>
      </c>
      <c r="U20" s="88">
        <f>R20/'סכום נכסי הקרן'!$C$42</f>
        <v>1.6755518160295563E-4</v>
      </c>
    </row>
    <row r="21" spans="2:21" s="83" customFormat="1">
      <c r="B21" s="86" t="s">
        <v>326</v>
      </c>
      <c r="C21" s="86" t="s">
        <v>327</v>
      </c>
      <c r="D21" s="86" t="s">
        <v>100</v>
      </c>
      <c r="E21" s="86" t="s">
        <v>123</v>
      </c>
      <c r="F21" s="86" t="s">
        <v>318</v>
      </c>
      <c r="G21" s="86" t="s">
        <v>309</v>
      </c>
      <c r="H21" s="86" t="s">
        <v>206</v>
      </c>
      <c r="I21" s="86" t="s">
        <v>207</v>
      </c>
      <c r="J21" s="86" t="s">
        <v>328</v>
      </c>
      <c r="K21" s="87">
        <v>2.4700000000000002</v>
      </c>
      <c r="L21" s="86" t="s">
        <v>102</v>
      </c>
      <c r="M21" s="88">
        <v>8.6E-3</v>
      </c>
      <c r="N21" s="88">
        <v>-1.3899999999999999E-2</v>
      </c>
      <c r="O21" s="87">
        <v>100000</v>
      </c>
      <c r="P21" s="87">
        <v>111.13</v>
      </c>
      <c r="Q21" s="87">
        <v>0</v>
      </c>
      <c r="R21" s="87">
        <v>111.13</v>
      </c>
      <c r="S21" s="88">
        <v>0</v>
      </c>
      <c r="T21" s="88">
        <f t="shared" si="0"/>
        <v>7.8096143850610329E-3</v>
      </c>
      <c r="U21" s="88">
        <f>R21/'סכום נכסי הקרן'!$C$42</f>
        <v>1.6575231014709046E-4</v>
      </c>
    </row>
    <row r="22" spans="2:21" s="83" customFormat="1">
      <c r="B22" s="86" t="s">
        <v>329</v>
      </c>
      <c r="C22" s="86" t="s">
        <v>330</v>
      </c>
      <c r="D22" s="86" t="s">
        <v>100</v>
      </c>
      <c r="E22" s="86" t="s">
        <v>123</v>
      </c>
      <c r="F22" s="86" t="s">
        <v>318</v>
      </c>
      <c r="G22" s="86" t="s">
        <v>309</v>
      </c>
      <c r="H22" s="86" t="s">
        <v>206</v>
      </c>
      <c r="I22" s="86" t="s">
        <v>207</v>
      </c>
      <c r="J22" s="86" t="s">
        <v>331</v>
      </c>
      <c r="K22" s="87">
        <v>1.58</v>
      </c>
      <c r="L22" s="86" t="s">
        <v>102</v>
      </c>
      <c r="M22" s="88">
        <v>1E-3</v>
      </c>
      <c r="N22" s="88">
        <v>-0.02</v>
      </c>
      <c r="O22" s="87">
        <v>1018483</v>
      </c>
      <c r="P22" s="87">
        <v>106.54</v>
      </c>
      <c r="Q22" s="87">
        <v>0</v>
      </c>
      <c r="R22" s="87">
        <v>1085.0917882000001</v>
      </c>
      <c r="S22" s="88">
        <v>4.0000000000000002E-4</v>
      </c>
      <c r="T22" s="88">
        <f t="shared" si="0"/>
        <v>7.625437270078575E-2</v>
      </c>
      <c r="U22" s="88">
        <f>R22/'סכום נכסי הקרן'!$C$42</f>
        <v>1.6184331019147612E-3</v>
      </c>
    </row>
    <row r="23" spans="2:21" s="83" customFormat="1">
      <c r="B23" s="86" t="s">
        <v>332</v>
      </c>
      <c r="C23" s="86" t="s">
        <v>333</v>
      </c>
      <c r="D23" s="86" t="s">
        <v>100</v>
      </c>
      <c r="E23" s="86" t="s">
        <v>123</v>
      </c>
      <c r="F23" s="86" t="s">
        <v>318</v>
      </c>
      <c r="G23" s="86" t="s">
        <v>309</v>
      </c>
      <c r="H23" s="86" t="s">
        <v>206</v>
      </c>
      <c r="I23" s="86" t="s">
        <v>207</v>
      </c>
      <c r="J23" s="86" t="s">
        <v>334</v>
      </c>
      <c r="K23" s="87">
        <v>0.49</v>
      </c>
      <c r="L23" s="86" t="s">
        <v>102</v>
      </c>
      <c r="M23" s="88">
        <v>9.9000000000000008E-3</v>
      </c>
      <c r="N23" s="88">
        <v>-3.6200000000000003E-2</v>
      </c>
      <c r="O23" s="87">
        <v>270000</v>
      </c>
      <c r="P23" s="87">
        <v>107.48</v>
      </c>
      <c r="Q23" s="87">
        <v>0</v>
      </c>
      <c r="R23" s="87">
        <v>290.19600000000003</v>
      </c>
      <c r="S23" s="88">
        <v>1E-4</v>
      </c>
      <c r="T23" s="88">
        <f t="shared" si="0"/>
        <v>2.0393402826304075E-2</v>
      </c>
      <c r="U23" s="88">
        <f>R23/'סכום נכסי הקרן'!$C$42</f>
        <v>4.3283233506204502E-4</v>
      </c>
    </row>
    <row r="24" spans="2:21" s="83" customFormat="1">
      <c r="B24" s="86" t="s">
        <v>335</v>
      </c>
      <c r="C24" s="86" t="s">
        <v>336</v>
      </c>
      <c r="D24" s="86" t="s">
        <v>100</v>
      </c>
      <c r="E24" s="86" t="s">
        <v>123</v>
      </c>
      <c r="F24" s="86" t="s">
        <v>337</v>
      </c>
      <c r="G24" s="86" t="s">
        <v>309</v>
      </c>
      <c r="H24" s="86" t="s">
        <v>206</v>
      </c>
      <c r="I24" s="86" t="s">
        <v>207</v>
      </c>
      <c r="J24" s="86" t="s">
        <v>338</v>
      </c>
      <c r="K24" s="87">
        <v>0.8</v>
      </c>
      <c r="L24" s="86" t="s">
        <v>102</v>
      </c>
      <c r="M24" s="88">
        <v>3.5499999999999997E-2</v>
      </c>
      <c r="N24" s="88">
        <v>0.14119999999999999</v>
      </c>
      <c r="O24" s="87">
        <v>7666.79</v>
      </c>
      <c r="P24" s="87">
        <v>120.65</v>
      </c>
      <c r="Q24" s="87">
        <v>0</v>
      </c>
      <c r="R24" s="87">
        <v>9.2499821349999998</v>
      </c>
      <c r="S24" s="88">
        <v>1E-4</v>
      </c>
      <c r="T24" s="88">
        <f t="shared" si="0"/>
        <v>6.5003863531947772E-4</v>
      </c>
      <c r="U24" s="88">
        <f>R24/'סכום נכסי הקרן'!$C$42</f>
        <v>1.3796507762940394E-5</v>
      </c>
    </row>
    <row r="25" spans="2:21" s="83" customFormat="1">
      <c r="B25" s="86" t="s">
        <v>339</v>
      </c>
      <c r="C25" s="86" t="s">
        <v>340</v>
      </c>
      <c r="D25" s="86" t="s">
        <v>100</v>
      </c>
      <c r="E25" s="86" t="s">
        <v>123</v>
      </c>
      <c r="F25" s="86" t="s">
        <v>341</v>
      </c>
      <c r="G25" s="86" t="s">
        <v>309</v>
      </c>
      <c r="H25" s="86" t="s">
        <v>206</v>
      </c>
      <c r="I25" s="86" t="s">
        <v>207</v>
      </c>
      <c r="J25" s="86" t="s">
        <v>342</v>
      </c>
      <c r="K25" s="87">
        <v>0.99</v>
      </c>
      <c r="L25" s="86" t="s">
        <v>102</v>
      </c>
      <c r="M25" s="88">
        <v>7.0000000000000001E-3</v>
      </c>
      <c r="N25" s="88">
        <v>-2.7699999999999999E-2</v>
      </c>
      <c r="O25" s="87">
        <v>38959.379999999997</v>
      </c>
      <c r="P25" s="87">
        <v>108.99</v>
      </c>
      <c r="Q25" s="87">
        <v>0</v>
      </c>
      <c r="R25" s="87">
        <v>42.461828261999997</v>
      </c>
      <c r="S25" s="88">
        <v>1E-4</v>
      </c>
      <c r="T25" s="88">
        <f t="shared" si="0"/>
        <v>2.9839872654630279E-3</v>
      </c>
      <c r="U25" s="88">
        <f>R25/'סכום נכסי הקרן'!$C$42</f>
        <v>6.333254861419522E-5</v>
      </c>
    </row>
    <row r="26" spans="2:21" s="83" customFormat="1">
      <c r="B26" s="86" t="s">
        <v>343</v>
      </c>
      <c r="C26" s="86" t="s">
        <v>344</v>
      </c>
      <c r="D26" s="86" t="s">
        <v>100</v>
      </c>
      <c r="E26" s="86" t="s">
        <v>123</v>
      </c>
      <c r="F26" s="86" t="s">
        <v>341</v>
      </c>
      <c r="G26" s="86" t="s">
        <v>309</v>
      </c>
      <c r="H26" s="86" t="s">
        <v>206</v>
      </c>
      <c r="I26" s="86" t="s">
        <v>207</v>
      </c>
      <c r="J26" s="86" t="s">
        <v>345</v>
      </c>
      <c r="K26" s="87">
        <v>0.86</v>
      </c>
      <c r="L26" s="86" t="s">
        <v>102</v>
      </c>
      <c r="M26" s="88">
        <v>0.05</v>
      </c>
      <c r="N26" s="88">
        <v>-2.8000000000000001E-2</v>
      </c>
      <c r="O26" s="87">
        <v>64666.7</v>
      </c>
      <c r="P26" s="87">
        <v>115.1</v>
      </c>
      <c r="Q26" s="87">
        <v>0</v>
      </c>
      <c r="R26" s="87">
        <v>74.4313717</v>
      </c>
      <c r="S26" s="88">
        <v>0</v>
      </c>
      <c r="T26" s="88">
        <f t="shared" si="0"/>
        <v>5.2306335924425865E-3</v>
      </c>
      <c r="U26" s="88">
        <f>R26/'סכום נכסי הקרן'!$C$42</f>
        <v>1.1101567359571467E-4</v>
      </c>
    </row>
    <row r="27" spans="2:21" s="83" customFormat="1">
      <c r="B27" s="86" t="s">
        <v>346</v>
      </c>
      <c r="C27" s="86" t="s">
        <v>347</v>
      </c>
      <c r="D27" s="86" t="s">
        <v>100</v>
      </c>
      <c r="E27" s="86" t="s">
        <v>123</v>
      </c>
      <c r="F27" s="86" t="s">
        <v>348</v>
      </c>
      <c r="G27" s="86" t="s">
        <v>309</v>
      </c>
      <c r="H27" s="86" t="s">
        <v>349</v>
      </c>
      <c r="I27" s="86" t="s">
        <v>207</v>
      </c>
      <c r="J27" s="86" t="s">
        <v>350</v>
      </c>
      <c r="K27" s="87">
        <v>0.57999999999999996</v>
      </c>
      <c r="L27" s="86" t="s">
        <v>102</v>
      </c>
      <c r="M27" s="88">
        <v>4.7500000000000001E-2</v>
      </c>
      <c r="N27" s="88">
        <v>0.32179999999999997</v>
      </c>
      <c r="O27" s="87">
        <v>84500.3</v>
      </c>
      <c r="P27" s="87">
        <v>130.59</v>
      </c>
      <c r="Q27" s="87">
        <v>0</v>
      </c>
      <c r="R27" s="87">
        <v>110.34894177</v>
      </c>
      <c r="S27" s="88">
        <v>1.1999999999999999E-3</v>
      </c>
      <c r="T27" s="88">
        <f t="shared" si="0"/>
        <v>7.7547258438158398E-3</v>
      </c>
      <c r="U27" s="88">
        <f>R27/'סכום נכסי הקרן'!$C$42</f>
        <v>1.6458734833676113E-4</v>
      </c>
    </row>
    <row r="28" spans="2:21" s="83" customFormat="1">
      <c r="B28" s="86" t="s">
        <v>351</v>
      </c>
      <c r="C28" s="86" t="s">
        <v>352</v>
      </c>
      <c r="D28" s="86" t="s">
        <v>100</v>
      </c>
      <c r="E28" s="86" t="s">
        <v>123</v>
      </c>
      <c r="F28" s="86" t="s">
        <v>353</v>
      </c>
      <c r="G28" s="86" t="s">
        <v>354</v>
      </c>
      <c r="H28" s="86" t="s">
        <v>349</v>
      </c>
      <c r="I28" s="86" t="s">
        <v>207</v>
      </c>
      <c r="J28" s="86" t="s">
        <v>355</v>
      </c>
      <c r="K28" s="87">
        <v>0.43</v>
      </c>
      <c r="L28" s="86" t="s">
        <v>102</v>
      </c>
      <c r="M28" s="88">
        <v>3.6400000000000002E-2</v>
      </c>
      <c r="N28" s="88">
        <v>-2.9100000000000001E-2</v>
      </c>
      <c r="O28" s="87">
        <v>5000.13</v>
      </c>
      <c r="P28" s="87">
        <v>116.49</v>
      </c>
      <c r="Q28" s="87">
        <v>0</v>
      </c>
      <c r="R28" s="87">
        <v>5.824651437</v>
      </c>
      <c r="S28" s="88">
        <v>2.9999999999999997E-4</v>
      </c>
      <c r="T28" s="88">
        <f t="shared" si="0"/>
        <v>4.0932494961182052E-4</v>
      </c>
      <c r="U28" s="88">
        <f>R28/'סכום נכסי הקרן'!$C$42</f>
        <v>8.6875679967994255E-6</v>
      </c>
    </row>
    <row r="29" spans="2:21" s="83" customFormat="1">
      <c r="B29" s="86" t="s">
        <v>356</v>
      </c>
      <c r="C29" s="86" t="s">
        <v>357</v>
      </c>
      <c r="D29" s="86" t="s">
        <v>100</v>
      </c>
      <c r="E29" s="86" t="s">
        <v>123</v>
      </c>
      <c r="F29" s="86" t="s">
        <v>358</v>
      </c>
      <c r="G29" s="86" t="s">
        <v>359</v>
      </c>
      <c r="H29" s="86" t="s">
        <v>349</v>
      </c>
      <c r="I29" s="86" t="s">
        <v>207</v>
      </c>
      <c r="J29" s="86" t="s">
        <v>360</v>
      </c>
      <c r="K29" s="87">
        <v>7.52</v>
      </c>
      <c r="L29" s="86" t="s">
        <v>102</v>
      </c>
      <c r="M29" s="88">
        <v>2.6499999999999999E-2</v>
      </c>
      <c r="N29" s="88">
        <v>5.8999999999999999E-3</v>
      </c>
      <c r="O29" s="87">
        <v>6871.5</v>
      </c>
      <c r="P29" s="87">
        <v>124.7</v>
      </c>
      <c r="Q29" s="87">
        <v>0</v>
      </c>
      <c r="R29" s="87">
        <v>8.5687604999999998</v>
      </c>
      <c r="S29" s="88">
        <v>0</v>
      </c>
      <c r="T29" s="88">
        <f t="shared" si="0"/>
        <v>6.0216606913473202E-4</v>
      </c>
      <c r="U29" s="88">
        <f>R29/'סכום נכסי הקרן'!$C$42</f>
        <v>1.2780453954576962E-5</v>
      </c>
    </row>
    <row r="30" spans="2:21" s="83" customFormat="1">
      <c r="B30" s="86" t="s">
        <v>361</v>
      </c>
      <c r="C30" s="86" t="s">
        <v>362</v>
      </c>
      <c r="D30" s="86" t="s">
        <v>100</v>
      </c>
      <c r="E30" s="86" t="s">
        <v>123</v>
      </c>
      <c r="F30" s="86" t="s">
        <v>341</v>
      </c>
      <c r="G30" s="86" t="s">
        <v>309</v>
      </c>
      <c r="H30" s="86" t="s">
        <v>349</v>
      </c>
      <c r="I30" s="86" t="s">
        <v>207</v>
      </c>
      <c r="J30" s="86" t="s">
        <v>363</v>
      </c>
      <c r="K30" s="87">
        <v>0.66</v>
      </c>
      <c r="L30" s="86" t="s">
        <v>102</v>
      </c>
      <c r="M30" s="88">
        <v>4.2000000000000003E-2</v>
      </c>
      <c r="N30" s="88">
        <v>-2.87E-2</v>
      </c>
      <c r="O30" s="87">
        <v>40666.69</v>
      </c>
      <c r="P30" s="87">
        <v>114.5</v>
      </c>
      <c r="Q30" s="87">
        <v>0</v>
      </c>
      <c r="R30" s="87">
        <v>46.56336005</v>
      </c>
      <c r="S30" s="88">
        <v>1E-4</v>
      </c>
      <c r="T30" s="88">
        <f t="shared" si="0"/>
        <v>3.2722207006501956E-3</v>
      </c>
      <c r="U30" s="88">
        <f>R30/'סכום נכסי הקרן'!$C$42</f>
        <v>6.9450053959311094E-5</v>
      </c>
    </row>
    <row r="31" spans="2:21" s="83" customFormat="1">
      <c r="B31" s="86" t="s">
        <v>364</v>
      </c>
      <c r="C31" s="86" t="s">
        <v>365</v>
      </c>
      <c r="D31" s="86" t="s">
        <v>100</v>
      </c>
      <c r="E31" s="86" t="s">
        <v>123</v>
      </c>
      <c r="F31" s="86" t="s">
        <v>341</v>
      </c>
      <c r="G31" s="86" t="s">
        <v>309</v>
      </c>
      <c r="H31" s="86" t="s">
        <v>349</v>
      </c>
      <c r="I31" s="86" t="s">
        <v>207</v>
      </c>
      <c r="J31" s="86" t="s">
        <v>366</v>
      </c>
      <c r="K31" s="87">
        <v>0.68</v>
      </c>
      <c r="L31" s="86" t="s">
        <v>102</v>
      </c>
      <c r="M31" s="88">
        <v>0.04</v>
      </c>
      <c r="N31" s="88">
        <v>-2.9499999999999998E-2</v>
      </c>
      <c r="O31" s="87">
        <v>20000</v>
      </c>
      <c r="P31" s="87">
        <v>116.55</v>
      </c>
      <c r="Q31" s="87">
        <v>0</v>
      </c>
      <c r="R31" s="87">
        <v>23.31</v>
      </c>
      <c r="S31" s="88">
        <v>0</v>
      </c>
      <c r="T31" s="88">
        <f t="shared" si="0"/>
        <v>1.638100524752746E-3</v>
      </c>
      <c r="U31" s="88">
        <f>R31/'סכום נכסי הקרן'!$C$42</f>
        <v>3.4767266710417336E-5</v>
      </c>
    </row>
    <row r="32" spans="2:21" s="83" customFormat="1">
      <c r="B32" s="86" t="s">
        <v>367</v>
      </c>
      <c r="C32" s="86">
        <v>11727820</v>
      </c>
      <c r="D32" s="86" t="s">
        <v>100</v>
      </c>
      <c r="E32" s="86" t="s">
        <v>123</v>
      </c>
      <c r="F32" s="86" t="s">
        <v>368</v>
      </c>
      <c r="G32" s="86" t="s">
        <v>354</v>
      </c>
      <c r="H32" s="86" t="s">
        <v>369</v>
      </c>
      <c r="I32" s="86" t="s">
        <v>207</v>
      </c>
      <c r="J32" s="86" t="s">
        <v>370</v>
      </c>
      <c r="K32" s="87">
        <v>0</v>
      </c>
      <c r="L32" s="86" t="s">
        <v>102</v>
      </c>
      <c r="M32" s="88">
        <v>9.1999999999999998E-3</v>
      </c>
      <c r="N32" s="88">
        <v>0</v>
      </c>
      <c r="O32" s="87">
        <v>13500</v>
      </c>
      <c r="P32" s="87">
        <f>R32*1000/O32*100</f>
        <v>102.85696417729204</v>
      </c>
      <c r="Q32" s="87">
        <v>0</v>
      </c>
      <c r="R32" s="87">
        <f>13.9131-0.0274098360655745</f>
        <v>13.885690163934425</v>
      </c>
      <c r="S32" s="88">
        <v>0</v>
      </c>
      <c r="T32" s="88">
        <f t="shared" si="0"/>
        <v>9.7581108297275967E-4</v>
      </c>
      <c r="U32" s="88">
        <f>R32/'סכום נכסי הקרן'!$C$42</f>
        <v>2.0710746177079655E-5</v>
      </c>
    </row>
    <row r="33" spans="2:21" s="83" customFormat="1">
      <c r="B33" s="86" t="s">
        <v>371</v>
      </c>
      <c r="C33" s="86" t="s">
        <v>372</v>
      </c>
      <c r="D33" s="86" t="s">
        <v>100</v>
      </c>
      <c r="E33" s="86" t="s">
        <v>123</v>
      </c>
      <c r="F33" s="86" t="s">
        <v>368</v>
      </c>
      <c r="G33" s="86" t="s">
        <v>354</v>
      </c>
      <c r="H33" s="86" t="s">
        <v>369</v>
      </c>
      <c r="I33" s="86" t="s">
        <v>207</v>
      </c>
      <c r="J33" s="86" t="s">
        <v>264</v>
      </c>
      <c r="K33" s="87">
        <v>0.25</v>
      </c>
      <c r="L33" s="86" t="s">
        <v>102</v>
      </c>
      <c r="M33" s="88">
        <v>4.8000000000000001E-2</v>
      </c>
      <c r="N33" s="88">
        <v>-5.74E-2</v>
      </c>
      <c r="O33" s="87">
        <v>43000</v>
      </c>
      <c r="P33" s="87">
        <v>112.42</v>
      </c>
      <c r="Q33" s="87">
        <v>0</v>
      </c>
      <c r="R33" s="87">
        <v>48.340600000000002</v>
      </c>
      <c r="S33" s="88">
        <v>1E-4</v>
      </c>
      <c r="T33" s="88">
        <f t="shared" si="0"/>
        <v>3.3971154966479021E-3</v>
      </c>
      <c r="U33" s="88">
        <f>R33/'סכום נכסי הקרן'!$C$42</f>
        <v>7.2100837972612623E-5</v>
      </c>
    </row>
    <row r="34" spans="2:21" s="83" customFormat="1">
      <c r="B34" s="86" t="s">
        <v>373</v>
      </c>
      <c r="C34" s="86" t="s">
        <v>374</v>
      </c>
      <c r="D34" s="86" t="s">
        <v>100</v>
      </c>
      <c r="E34" s="86" t="s">
        <v>123</v>
      </c>
      <c r="F34" s="86" t="s">
        <v>375</v>
      </c>
      <c r="G34" s="86" t="s">
        <v>354</v>
      </c>
      <c r="H34" s="86" t="s">
        <v>369</v>
      </c>
      <c r="I34" s="86" t="s">
        <v>207</v>
      </c>
      <c r="J34" s="86" t="s">
        <v>376</v>
      </c>
      <c r="K34" s="87">
        <v>6.74</v>
      </c>
      <c r="L34" s="86" t="s">
        <v>102</v>
      </c>
      <c r="M34" s="88">
        <v>6.4999999999999997E-3</v>
      </c>
      <c r="N34" s="88">
        <v>7.6E-3</v>
      </c>
      <c r="O34" s="87">
        <v>25000</v>
      </c>
      <c r="P34" s="87">
        <v>102.62</v>
      </c>
      <c r="Q34" s="87">
        <v>0</v>
      </c>
      <c r="R34" s="87">
        <v>25.655000000000001</v>
      </c>
      <c r="S34" s="88">
        <v>0</v>
      </c>
      <c r="T34" s="88">
        <f t="shared" si="0"/>
        <v>1.8028944213870314E-3</v>
      </c>
      <c r="U34" s="88">
        <f>R34/'סכום נכסי הקרן'!$C$42</f>
        <v>3.8264874622726591E-5</v>
      </c>
    </row>
    <row r="35" spans="2:21" s="83" customFormat="1">
      <c r="B35" s="86" t="s">
        <v>377</v>
      </c>
      <c r="C35" s="86" t="s">
        <v>378</v>
      </c>
      <c r="D35" s="86" t="s">
        <v>100</v>
      </c>
      <c r="E35" s="86" t="s">
        <v>123</v>
      </c>
      <c r="F35" s="86" t="s">
        <v>375</v>
      </c>
      <c r="G35" s="86" t="s">
        <v>354</v>
      </c>
      <c r="H35" s="86" t="s">
        <v>369</v>
      </c>
      <c r="I35" s="86" t="s">
        <v>207</v>
      </c>
      <c r="J35" s="86" t="s">
        <v>376</v>
      </c>
      <c r="K35" s="87">
        <v>3.68</v>
      </c>
      <c r="L35" s="86" t="s">
        <v>102</v>
      </c>
      <c r="M35" s="88">
        <v>2.3400000000000001E-2</v>
      </c>
      <c r="N35" s="88">
        <v>-5.5999999999999999E-3</v>
      </c>
      <c r="O35" s="87">
        <v>43243.24</v>
      </c>
      <c r="P35" s="87">
        <v>114.96</v>
      </c>
      <c r="Q35" s="87">
        <v>0</v>
      </c>
      <c r="R35" s="87">
        <v>49.712428703999997</v>
      </c>
      <c r="S35" s="88">
        <v>0</v>
      </c>
      <c r="T35" s="88">
        <f t="shared" si="0"/>
        <v>3.4935201864760134E-3</v>
      </c>
      <c r="U35" s="88">
        <f>R35/'סכום נכסי הקרן'!$C$42</f>
        <v>7.4146944125893369E-5</v>
      </c>
    </row>
    <row r="36" spans="2:21" s="83" customFormat="1">
      <c r="B36" s="86" t="s">
        <v>379</v>
      </c>
      <c r="C36" s="86" t="s">
        <v>380</v>
      </c>
      <c r="D36" s="86" t="s">
        <v>100</v>
      </c>
      <c r="E36" s="86" t="s">
        <v>123</v>
      </c>
      <c r="F36" s="86" t="s">
        <v>381</v>
      </c>
      <c r="G36" s="86" t="s">
        <v>354</v>
      </c>
      <c r="H36" s="86" t="s">
        <v>369</v>
      </c>
      <c r="I36" s="86" t="s">
        <v>207</v>
      </c>
      <c r="J36" s="86" t="s">
        <v>382</v>
      </c>
      <c r="K36" s="87">
        <v>5.37</v>
      </c>
      <c r="L36" s="86" t="s">
        <v>102</v>
      </c>
      <c r="M36" s="88">
        <v>6.8999999999999999E-3</v>
      </c>
      <c r="N36" s="88">
        <v>2.7000000000000001E-3</v>
      </c>
      <c r="O36" s="87">
        <v>16000</v>
      </c>
      <c r="P36" s="87">
        <v>106.04</v>
      </c>
      <c r="Q36" s="87">
        <v>0</v>
      </c>
      <c r="R36" s="87">
        <v>16.9664</v>
      </c>
      <c r="S36" s="88">
        <v>1E-4</v>
      </c>
      <c r="T36" s="88">
        <f t="shared" si="0"/>
        <v>1.1923066813884595E-3</v>
      </c>
      <c r="U36" s="88">
        <f>R36/'סכום נכסי הקרן'!$C$42</f>
        <v>2.5305677988658287E-5</v>
      </c>
    </row>
    <row r="37" spans="2:21" s="83" customFormat="1">
      <c r="B37" s="86" t="s">
        <v>383</v>
      </c>
      <c r="C37" s="86" t="s">
        <v>384</v>
      </c>
      <c r="D37" s="86" t="s">
        <v>100</v>
      </c>
      <c r="E37" s="86" t="s">
        <v>123</v>
      </c>
      <c r="F37" s="86" t="s">
        <v>385</v>
      </c>
      <c r="G37" s="86" t="s">
        <v>354</v>
      </c>
      <c r="H37" s="86" t="s">
        <v>369</v>
      </c>
      <c r="I37" s="86" t="s">
        <v>207</v>
      </c>
      <c r="J37" s="86" t="s">
        <v>386</v>
      </c>
      <c r="K37" s="87">
        <v>4.84</v>
      </c>
      <c r="L37" s="86" t="s">
        <v>102</v>
      </c>
      <c r="M37" s="88">
        <v>5.0000000000000001E-3</v>
      </c>
      <c r="N37" s="88">
        <v>6.9999999999999999E-4</v>
      </c>
      <c r="O37" s="87">
        <v>25000</v>
      </c>
      <c r="P37" s="87">
        <v>105.98</v>
      </c>
      <c r="Q37" s="87">
        <v>0</v>
      </c>
      <c r="R37" s="87">
        <v>26.495000000000001</v>
      </c>
      <c r="S37" s="88">
        <v>0</v>
      </c>
      <c r="T37" s="88">
        <f t="shared" si="0"/>
        <v>1.861925070927671E-3</v>
      </c>
      <c r="U37" s="88">
        <f>R37/'סכום נכסי הקרן'!$C$42</f>
        <v>3.9517749098777665E-5</v>
      </c>
    </row>
    <row r="38" spans="2:21" s="83" customFormat="1">
      <c r="B38" s="86" t="s">
        <v>387</v>
      </c>
      <c r="C38" s="86" t="s">
        <v>388</v>
      </c>
      <c r="D38" s="86" t="s">
        <v>100</v>
      </c>
      <c r="E38" s="86" t="s">
        <v>123</v>
      </c>
      <c r="F38" s="86" t="s">
        <v>389</v>
      </c>
      <c r="G38" s="86" t="s">
        <v>354</v>
      </c>
      <c r="H38" s="86" t="s">
        <v>369</v>
      </c>
      <c r="I38" s="86" t="s">
        <v>207</v>
      </c>
      <c r="J38" s="86" t="s">
        <v>390</v>
      </c>
      <c r="K38" s="87">
        <v>3.72</v>
      </c>
      <c r="L38" s="86" t="s">
        <v>102</v>
      </c>
      <c r="M38" s="88">
        <v>2.1499999999999998E-2</v>
      </c>
      <c r="N38" s="88">
        <v>-5.3E-3</v>
      </c>
      <c r="O38" s="87">
        <v>27000.880000000001</v>
      </c>
      <c r="P38" s="87">
        <v>117.52</v>
      </c>
      <c r="Q38" s="87">
        <v>0</v>
      </c>
      <c r="R38" s="87">
        <v>31.731434176</v>
      </c>
      <c r="S38" s="88">
        <v>0</v>
      </c>
      <c r="T38" s="88">
        <f t="shared" si="0"/>
        <v>2.2299132979349129E-3</v>
      </c>
      <c r="U38" s="88">
        <f>R38/'סכום נכסי הקרן'!$C$42</f>
        <v>4.7327980913815691E-5</v>
      </c>
    </row>
    <row r="39" spans="2:21" s="83" customFormat="1">
      <c r="B39" s="86" t="s">
        <v>391</v>
      </c>
      <c r="C39" s="86" t="s">
        <v>392</v>
      </c>
      <c r="D39" s="86" t="s">
        <v>100</v>
      </c>
      <c r="E39" s="86" t="s">
        <v>123</v>
      </c>
      <c r="F39" s="86" t="s">
        <v>389</v>
      </c>
      <c r="G39" s="86" t="s">
        <v>354</v>
      </c>
      <c r="H39" s="86" t="s">
        <v>369</v>
      </c>
      <c r="I39" s="86" t="s">
        <v>207</v>
      </c>
      <c r="J39" s="86" t="s">
        <v>393</v>
      </c>
      <c r="K39" s="87">
        <v>4.46</v>
      </c>
      <c r="L39" s="86" t="s">
        <v>102</v>
      </c>
      <c r="M39" s="88">
        <v>2.35E-2</v>
      </c>
      <c r="N39" s="88">
        <v>-2.9999999999999997E-4</v>
      </c>
      <c r="O39" s="87">
        <v>7824.31</v>
      </c>
      <c r="P39" s="87">
        <v>117.8</v>
      </c>
      <c r="Q39" s="87">
        <v>0.18965000000000001</v>
      </c>
      <c r="R39" s="87">
        <v>9.4066871800000005</v>
      </c>
      <c r="S39" s="88">
        <v>0</v>
      </c>
      <c r="T39" s="88">
        <f t="shared" si="0"/>
        <v>6.6105101697738874E-4</v>
      </c>
      <c r="U39" s="88">
        <f>R39/'סכום נכסי הקרן'!$C$42</f>
        <v>1.4030236038117697E-5</v>
      </c>
    </row>
    <row r="40" spans="2:21" s="83" customFormat="1">
      <c r="B40" s="86" t="s">
        <v>394</v>
      </c>
      <c r="C40" s="86" t="s">
        <v>395</v>
      </c>
      <c r="D40" s="86" t="s">
        <v>100</v>
      </c>
      <c r="E40" s="86" t="s">
        <v>123</v>
      </c>
      <c r="F40" s="86" t="s">
        <v>389</v>
      </c>
      <c r="G40" s="86" t="s">
        <v>354</v>
      </c>
      <c r="H40" s="86" t="s">
        <v>369</v>
      </c>
      <c r="I40" s="86" t="s">
        <v>207</v>
      </c>
      <c r="J40" s="86" t="s">
        <v>396</v>
      </c>
      <c r="K40" s="87">
        <v>3.08</v>
      </c>
      <c r="L40" s="86" t="s">
        <v>102</v>
      </c>
      <c r="M40" s="88">
        <v>1.7600000000000001E-2</v>
      </c>
      <c r="N40" s="88">
        <v>-6.7999999999999996E-3</v>
      </c>
      <c r="O40" s="87">
        <v>40000</v>
      </c>
      <c r="P40" s="87">
        <v>113.9</v>
      </c>
      <c r="Q40" s="87">
        <v>0</v>
      </c>
      <c r="R40" s="87">
        <v>45.56</v>
      </c>
      <c r="S40" s="88">
        <v>0</v>
      </c>
      <c r="T40" s="88">
        <f t="shared" si="0"/>
        <v>3.2017099917518283E-3</v>
      </c>
      <c r="U40" s="88">
        <f>R40/'סכום נכסי הקרן'!$C$42</f>
        <v>6.7953525153436895E-5</v>
      </c>
    </row>
    <row r="41" spans="2:21" s="83" customFormat="1">
      <c r="B41" s="86" t="s">
        <v>397</v>
      </c>
      <c r="C41" s="86">
        <v>11575690</v>
      </c>
      <c r="D41" s="86" t="s">
        <v>100</v>
      </c>
      <c r="E41" s="86" t="s">
        <v>123</v>
      </c>
      <c r="F41" s="86" t="s">
        <v>398</v>
      </c>
      <c r="G41" s="86" t="s">
        <v>354</v>
      </c>
      <c r="H41" s="86" t="s">
        <v>369</v>
      </c>
      <c r="I41" s="86" t="s">
        <v>207</v>
      </c>
      <c r="J41" s="86" t="s">
        <v>399</v>
      </c>
      <c r="K41" s="87">
        <v>4.28</v>
      </c>
      <c r="L41" s="86" t="s">
        <v>102</v>
      </c>
      <c r="M41" s="88">
        <v>1.4200000000000001E-2</v>
      </c>
      <c r="N41" s="88">
        <v>-3.7000000000000002E-3</v>
      </c>
      <c r="O41" s="87">
        <v>19000</v>
      </c>
      <c r="P41" s="87">
        <f t="shared" ref="P41" si="1">R41*1000/O41*100</f>
        <v>111.75859936727053</v>
      </c>
      <c r="Q41" s="87">
        <v>0</v>
      </c>
      <c r="R41" s="87">
        <f>21234.1338797814/1000</f>
        <v>21.2341338797814</v>
      </c>
      <c r="S41" s="88">
        <v>0</v>
      </c>
      <c r="T41" s="88">
        <f t="shared" si="0"/>
        <v>1.4922198992338041E-3</v>
      </c>
      <c r="U41" s="88">
        <f>R41/'סכום נכסי הקרן'!$C$42</f>
        <v>3.167107661789227E-5</v>
      </c>
    </row>
    <row r="42" spans="2:21" s="83" customFormat="1">
      <c r="B42" s="86" t="s">
        <v>400</v>
      </c>
      <c r="C42" s="86" t="s">
        <v>401</v>
      </c>
      <c r="D42" s="86" t="s">
        <v>100</v>
      </c>
      <c r="E42" s="86" t="s">
        <v>123</v>
      </c>
      <c r="F42" s="86" t="s">
        <v>402</v>
      </c>
      <c r="G42" s="86" t="s">
        <v>354</v>
      </c>
      <c r="H42" s="86" t="s">
        <v>369</v>
      </c>
      <c r="I42" s="86" t="s">
        <v>207</v>
      </c>
      <c r="J42" s="86" t="s">
        <v>403</v>
      </c>
      <c r="K42" s="87">
        <v>5.54</v>
      </c>
      <c r="L42" s="86" t="s">
        <v>102</v>
      </c>
      <c r="M42" s="88">
        <v>3.5000000000000003E-2</v>
      </c>
      <c r="N42" s="88">
        <v>3.0999999999999999E-3</v>
      </c>
      <c r="O42" s="87">
        <v>9888.89</v>
      </c>
      <c r="P42" s="87">
        <v>125.12</v>
      </c>
      <c r="Q42" s="87">
        <v>0</v>
      </c>
      <c r="R42" s="87">
        <v>12.372979168000001</v>
      </c>
      <c r="S42" s="88">
        <v>0</v>
      </c>
      <c r="T42" s="88">
        <f t="shared" si="0"/>
        <v>8.6950594885695396E-4</v>
      </c>
      <c r="U42" s="88">
        <f>R42/'סכום נכסי הקרן'!$C$42</f>
        <v>1.8454511657498654E-5</v>
      </c>
    </row>
    <row r="43" spans="2:21" s="83" customFormat="1">
      <c r="B43" s="86" t="s">
        <v>404</v>
      </c>
      <c r="C43" s="86" t="s">
        <v>405</v>
      </c>
      <c r="D43" s="86" t="s">
        <v>100</v>
      </c>
      <c r="E43" s="86" t="s">
        <v>123</v>
      </c>
      <c r="F43" s="86" t="s">
        <v>402</v>
      </c>
      <c r="G43" s="86" t="s">
        <v>354</v>
      </c>
      <c r="H43" s="86" t="s">
        <v>369</v>
      </c>
      <c r="I43" s="86" t="s">
        <v>207</v>
      </c>
      <c r="J43" s="86" t="s">
        <v>406</v>
      </c>
      <c r="K43" s="87">
        <v>7.44</v>
      </c>
      <c r="L43" s="86" t="s">
        <v>102</v>
      </c>
      <c r="M43" s="88">
        <v>2.5000000000000001E-2</v>
      </c>
      <c r="N43" s="88">
        <v>9.7999999999999997E-3</v>
      </c>
      <c r="O43" s="87">
        <v>12480</v>
      </c>
      <c r="P43" s="87">
        <v>116.17</v>
      </c>
      <c r="Q43" s="87">
        <v>0</v>
      </c>
      <c r="R43" s="87">
        <v>14.498016</v>
      </c>
      <c r="S43" s="88">
        <v>0</v>
      </c>
      <c r="T43" s="88">
        <f t="shared" si="0"/>
        <v>1.0188420256316477E-3</v>
      </c>
      <c r="U43" s="88">
        <f>R43/'סכום נכסי הקרן'!$C$42</f>
        <v>2.1624040714023934E-5</v>
      </c>
    </row>
    <row r="44" spans="2:21" s="83" customFormat="1">
      <c r="B44" s="86" t="s">
        <v>407</v>
      </c>
      <c r="C44" s="86" t="s">
        <v>408</v>
      </c>
      <c r="D44" s="86" t="s">
        <v>100</v>
      </c>
      <c r="E44" s="86" t="s">
        <v>123</v>
      </c>
      <c r="F44" s="86" t="s">
        <v>402</v>
      </c>
      <c r="G44" s="86" t="s">
        <v>354</v>
      </c>
      <c r="H44" s="86" t="s">
        <v>369</v>
      </c>
      <c r="I44" s="86" t="s">
        <v>207</v>
      </c>
      <c r="J44" s="86" t="s">
        <v>360</v>
      </c>
      <c r="K44" s="87">
        <v>1.47</v>
      </c>
      <c r="L44" s="86" t="s">
        <v>102</v>
      </c>
      <c r="M44" s="88">
        <v>0.04</v>
      </c>
      <c r="N44" s="88">
        <v>-1.67E-2</v>
      </c>
      <c r="O44" s="87">
        <v>48800.15</v>
      </c>
      <c r="P44" s="87">
        <v>112.33</v>
      </c>
      <c r="Q44" s="87">
        <v>0</v>
      </c>
      <c r="R44" s="87">
        <v>54.817208495000003</v>
      </c>
      <c r="S44" s="88">
        <v>2.0000000000000001E-4</v>
      </c>
      <c r="T44" s="88">
        <f t="shared" si="0"/>
        <v>3.8522564565053709E-3</v>
      </c>
      <c r="U44" s="88">
        <f>R44/'סכום נכסי הקרן'!$C$42</f>
        <v>8.1760811156851991E-5</v>
      </c>
    </row>
    <row r="45" spans="2:21" s="83" customFormat="1">
      <c r="B45" s="86" t="s">
        <v>409</v>
      </c>
      <c r="C45" s="86" t="s">
        <v>410</v>
      </c>
      <c r="D45" s="86" t="s">
        <v>100</v>
      </c>
      <c r="E45" s="86" t="s">
        <v>123</v>
      </c>
      <c r="F45" s="86" t="s">
        <v>411</v>
      </c>
      <c r="G45" s="86" t="s">
        <v>412</v>
      </c>
      <c r="H45" s="86" t="s">
        <v>369</v>
      </c>
      <c r="I45" s="86" t="s">
        <v>207</v>
      </c>
      <c r="J45" s="86" t="s">
        <v>413</v>
      </c>
      <c r="K45" s="87">
        <v>3.41</v>
      </c>
      <c r="L45" s="86" t="s">
        <v>102</v>
      </c>
      <c r="M45" s="88">
        <v>4.2999999999999997E-2</v>
      </c>
      <c r="N45" s="88">
        <v>-7.1000000000000004E-3</v>
      </c>
      <c r="O45" s="87">
        <v>14000.59</v>
      </c>
      <c r="P45" s="87">
        <v>124.4</v>
      </c>
      <c r="Q45" s="87">
        <v>0</v>
      </c>
      <c r="R45" s="87">
        <v>17.416733959999998</v>
      </c>
      <c r="S45" s="88">
        <v>0</v>
      </c>
      <c r="T45" s="88">
        <f t="shared" si="0"/>
        <v>1.2239537125420408E-3</v>
      </c>
      <c r="U45" s="88">
        <f>R45/'סכום נכסי הקרן'!$C$42</f>
        <v>2.597735885078091E-5</v>
      </c>
    </row>
    <row r="46" spans="2:21" s="83" customFormat="1">
      <c r="B46" s="86" t="s">
        <v>414</v>
      </c>
      <c r="C46" s="86" t="s">
        <v>415</v>
      </c>
      <c r="D46" s="86" t="s">
        <v>100</v>
      </c>
      <c r="E46" s="86" t="s">
        <v>123</v>
      </c>
      <c r="F46" s="86" t="s">
        <v>416</v>
      </c>
      <c r="G46" s="86" t="s">
        <v>359</v>
      </c>
      <c r="H46" s="86" t="s">
        <v>369</v>
      </c>
      <c r="I46" s="86" t="s">
        <v>207</v>
      </c>
      <c r="J46" s="86" t="s">
        <v>417</v>
      </c>
      <c r="K46" s="87">
        <v>2.21</v>
      </c>
      <c r="L46" s="86" t="s">
        <v>102</v>
      </c>
      <c r="M46" s="88">
        <v>1.7999999999999999E-2</v>
      </c>
      <c r="N46" s="88">
        <v>-7.9000000000000008E-3</v>
      </c>
      <c r="O46" s="87">
        <v>62332.85</v>
      </c>
      <c r="P46" s="87">
        <v>110.25</v>
      </c>
      <c r="Q46" s="87">
        <v>0</v>
      </c>
      <c r="R46" s="87">
        <v>68.721967125000006</v>
      </c>
      <c r="S46" s="88">
        <v>1E-4</v>
      </c>
      <c r="T46" s="88">
        <f t="shared" si="0"/>
        <v>4.8294075679752675E-3</v>
      </c>
      <c r="U46" s="88">
        <f>R46/'סכום נכסי הקרן'!$C$42</f>
        <v>1.0249999827968284E-4</v>
      </c>
    </row>
    <row r="47" spans="2:21" s="83" customFormat="1">
      <c r="B47" s="86" t="s">
        <v>418</v>
      </c>
      <c r="C47" s="86" t="s">
        <v>419</v>
      </c>
      <c r="D47" s="86" t="s">
        <v>100</v>
      </c>
      <c r="E47" s="86" t="s">
        <v>123</v>
      </c>
      <c r="F47" s="86" t="s">
        <v>420</v>
      </c>
      <c r="G47" s="86" t="s">
        <v>354</v>
      </c>
      <c r="H47" s="86" t="s">
        <v>421</v>
      </c>
      <c r="I47" s="86" t="s">
        <v>207</v>
      </c>
      <c r="J47" s="86" t="s">
        <v>390</v>
      </c>
      <c r="K47" s="87">
        <v>0.9</v>
      </c>
      <c r="L47" s="86" t="s">
        <v>102</v>
      </c>
      <c r="M47" s="88">
        <v>4.4499999999999998E-2</v>
      </c>
      <c r="N47" s="88">
        <v>-3.0300000000000001E-2</v>
      </c>
      <c r="O47" s="87">
        <v>5000</v>
      </c>
      <c r="P47" s="87">
        <v>114.9</v>
      </c>
      <c r="Q47" s="87">
        <v>0</v>
      </c>
      <c r="R47" s="87">
        <v>5.7450000000000001</v>
      </c>
      <c r="S47" s="88">
        <v>0</v>
      </c>
      <c r="T47" s="88">
        <f t="shared" si="0"/>
        <v>4.0372747810830229E-4</v>
      </c>
      <c r="U47" s="88">
        <f>R47/'סכום נכסי הקרן'!$C$42</f>
        <v>8.5687665058493182E-6</v>
      </c>
    </row>
    <row r="48" spans="2:21" s="83" customFormat="1">
      <c r="B48" s="86" t="s">
        <v>422</v>
      </c>
      <c r="C48" s="86" t="s">
        <v>423</v>
      </c>
      <c r="D48" s="86" t="s">
        <v>100</v>
      </c>
      <c r="E48" s="86" t="s">
        <v>123</v>
      </c>
      <c r="F48" s="86" t="s">
        <v>424</v>
      </c>
      <c r="G48" s="86" t="s">
        <v>132</v>
      </c>
      <c r="H48" s="86" t="s">
        <v>421</v>
      </c>
      <c r="I48" s="86" t="s">
        <v>207</v>
      </c>
      <c r="J48" s="86" t="s">
        <v>425</v>
      </c>
      <c r="K48" s="87">
        <v>0.66</v>
      </c>
      <c r="L48" s="86" t="s">
        <v>102</v>
      </c>
      <c r="M48" s="88">
        <v>3.6999999999999998E-2</v>
      </c>
      <c r="N48" s="88">
        <v>-3.1699999999999999E-2</v>
      </c>
      <c r="O48" s="87">
        <v>32500</v>
      </c>
      <c r="P48" s="87">
        <v>113.78</v>
      </c>
      <c r="Q48" s="87">
        <v>0</v>
      </c>
      <c r="R48" s="87">
        <v>36.978499999999997</v>
      </c>
      <c r="S48" s="88">
        <v>1E-4</v>
      </c>
      <c r="T48" s="88">
        <f t="shared" si="0"/>
        <v>2.5986486595696878E-3</v>
      </c>
      <c r="U48" s="88">
        <f>R48/'סכום נכסי הקרן'!$C$42</f>
        <v>5.5154070015065097E-5</v>
      </c>
    </row>
    <row r="49" spans="2:21" s="83" customFormat="1">
      <c r="B49" s="86" t="s">
        <v>428</v>
      </c>
      <c r="C49" s="86" t="s">
        <v>429</v>
      </c>
      <c r="D49" s="86" t="s">
        <v>100</v>
      </c>
      <c r="E49" s="86" t="s">
        <v>123</v>
      </c>
      <c r="F49" s="86" t="s">
        <v>430</v>
      </c>
      <c r="G49" s="86" t="s">
        <v>431</v>
      </c>
      <c r="H49" s="86" t="s">
        <v>421</v>
      </c>
      <c r="I49" s="86" t="s">
        <v>207</v>
      </c>
      <c r="J49" s="86" t="s">
        <v>432</v>
      </c>
      <c r="K49" s="87">
        <v>0.74</v>
      </c>
      <c r="L49" s="86" t="s">
        <v>102</v>
      </c>
      <c r="M49" s="88">
        <v>2.6499999999999999E-2</v>
      </c>
      <c r="N49" s="88">
        <v>-2.76E-2</v>
      </c>
      <c r="O49" s="87">
        <v>31000.54</v>
      </c>
      <c r="P49" s="87">
        <v>108.4</v>
      </c>
      <c r="Q49" s="87">
        <v>0</v>
      </c>
      <c r="R49" s="87">
        <v>33.604585360000002</v>
      </c>
      <c r="S49" s="88">
        <v>1E-4</v>
      </c>
      <c r="T49" s="88">
        <f t="shared" si="0"/>
        <v>2.3615482158865059E-3</v>
      </c>
      <c r="U49" s="88">
        <f>R49/'סכום נכסי הקרן'!$C$42</f>
        <v>5.0121818185504323E-5</v>
      </c>
    </row>
    <row r="50" spans="2:21" s="83" customFormat="1">
      <c r="B50" s="86" t="s">
        <v>433</v>
      </c>
      <c r="C50" s="86" t="s">
        <v>434</v>
      </c>
      <c r="D50" s="86" t="s">
        <v>100</v>
      </c>
      <c r="E50" s="86" t="s">
        <v>123</v>
      </c>
      <c r="F50" s="86" t="s">
        <v>430</v>
      </c>
      <c r="G50" s="86" t="s">
        <v>431</v>
      </c>
      <c r="H50" s="86" t="s">
        <v>421</v>
      </c>
      <c r="I50" s="86" t="s">
        <v>207</v>
      </c>
      <c r="J50" s="86" t="s">
        <v>261</v>
      </c>
      <c r="K50" s="87">
        <v>2.73</v>
      </c>
      <c r="L50" s="86" t="s">
        <v>102</v>
      </c>
      <c r="M50" s="88">
        <v>1.0500000000000001E-2</v>
      </c>
      <c r="N50" s="88">
        <v>-7.4999999999999997E-3</v>
      </c>
      <c r="O50" s="87">
        <v>4782.6099999999997</v>
      </c>
      <c r="P50" s="87">
        <v>108.12</v>
      </c>
      <c r="Q50" s="87">
        <v>0</v>
      </c>
      <c r="R50" s="87">
        <v>5.1709579320000003</v>
      </c>
      <c r="S50" s="88">
        <v>0</v>
      </c>
      <c r="T50" s="88">
        <f t="shared" si="0"/>
        <v>3.6338691127771664E-4</v>
      </c>
      <c r="U50" s="88">
        <f>R50/'סכום נכסי הקרן'!$C$42</f>
        <v>7.712572868734109E-6</v>
      </c>
    </row>
    <row r="51" spans="2:21" s="83" customFormat="1">
      <c r="B51" s="86" t="s">
        <v>435</v>
      </c>
      <c r="C51" s="86" t="s">
        <v>436</v>
      </c>
      <c r="D51" s="86" t="s">
        <v>100</v>
      </c>
      <c r="E51" s="86" t="s">
        <v>123</v>
      </c>
      <c r="F51" s="86" t="s">
        <v>437</v>
      </c>
      <c r="G51" s="86" t="s">
        <v>309</v>
      </c>
      <c r="H51" s="86" t="s">
        <v>421</v>
      </c>
      <c r="I51" s="86" t="s">
        <v>207</v>
      </c>
      <c r="J51" s="86" t="s">
        <v>438</v>
      </c>
      <c r="K51" s="87">
        <v>5.48</v>
      </c>
      <c r="L51" s="86" t="s">
        <v>102</v>
      </c>
      <c r="M51" s="88">
        <v>2E-3</v>
      </c>
      <c r="N51" s="88">
        <v>-2E-3</v>
      </c>
      <c r="O51" s="87">
        <v>45000</v>
      </c>
      <c r="P51" s="87">
        <v>103.36</v>
      </c>
      <c r="Q51" s="87">
        <v>0</v>
      </c>
      <c r="R51" s="87">
        <v>46.512</v>
      </c>
      <c r="S51" s="88">
        <v>1E-4</v>
      </c>
      <c r="T51" s="88">
        <f t="shared" si="0"/>
        <v>3.2686113945645527E-3</v>
      </c>
      <c r="U51" s="88">
        <f>R51/'סכום נכסי הקרן'!$C$42</f>
        <v>6.9373449559628105E-5</v>
      </c>
    </row>
    <row r="52" spans="2:21" s="83" customFormat="1">
      <c r="B52" s="86" t="s">
        <v>439</v>
      </c>
      <c r="C52" s="86" t="s">
        <v>440</v>
      </c>
      <c r="D52" s="86" t="s">
        <v>100</v>
      </c>
      <c r="E52" s="86" t="s">
        <v>123</v>
      </c>
      <c r="F52" s="86" t="s">
        <v>437</v>
      </c>
      <c r="G52" s="86" t="s">
        <v>309</v>
      </c>
      <c r="H52" s="86" t="s">
        <v>421</v>
      </c>
      <c r="I52" s="86" t="s">
        <v>207</v>
      </c>
      <c r="J52" s="86" t="s">
        <v>441</v>
      </c>
      <c r="K52" s="87">
        <v>1.18</v>
      </c>
      <c r="L52" s="86" t="s">
        <v>102</v>
      </c>
      <c r="M52" s="88">
        <v>6.7999999999999996E-3</v>
      </c>
      <c r="N52" s="88">
        <v>-2.2599999999999999E-2</v>
      </c>
      <c r="O52" s="87">
        <v>15000</v>
      </c>
      <c r="P52" s="87">
        <v>108.51</v>
      </c>
      <c r="Q52" s="87">
        <v>0</v>
      </c>
      <c r="R52" s="87">
        <v>16.276499999999999</v>
      </c>
      <c r="S52" s="88">
        <v>0</v>
      </c>
      <c r="T52" s="88">
        <f t="shared" si="0"/>
        <v>1.1438242467240699E-3</v>
      </c>
      <c r="U52" s="88">
        <f>R52/'סכום נכסי הקרן'!$C$42</f>
        <v>2.4276680249339672E-5</v>
      </c>
    </row>
    <row r="53" spans="2:21" s="83" customFormat="1">
      <c r="B53" s="86" t="s">
        <v>442</v>
      </c>
      <c r="C53" s="86" t="s">
        <v>443</v>
      </c>
      <c r="D53" s="86" t="s">
        <v>100</v>
      </c>
      <c r="E53" s="86" t="s">
        <v>123</v>
      </c>
      <c r="F53" s="86" t="s">
        <v>444</v>
      </c>
      <c r="G53" s="86" t="s">
        <v>354</v>
      </c>
      <c r="H53" s="86" t="s">
        <v>421</v>
      </c>
      <c r="I53" s="86" t="s">
        <v>207</v>
      </c>
      <c r="J53" s="86" t="s">
        <v>390</v>
      </c>
      <c r="K53" s="87">
        <v>3.73</v>
      </c>
      <c r="L53" s="86" t="s">
        <v>102</v>
      </c>
      <c r="M53" s="88">
        <v>1.4E-2</v>
      </c>
      <c r="N53" s="88">
        <v>-1.6999999999999999E-3</v>
      </c>
      <c r="O53" s="87">
        <v>22000</v>
      </c>
      <c r="P53" s="87">
        <v>111.8</v>
      </c>
      <c r="Q53" s="87">
        <v>0</v>
      </c>
      <c r="R53" s="87">
        <v>24.596</v>
      </c>
      <c r="S53" s="88">
        <v>0</v>
      </c>
      <c r="T53" s="88">
        <f t="shared" si="0"/>
        <v>1.7284736382161537E-3</v>
      </c>
      <c r="U53" s="88">
        <f>R53/'סכום נכסי הקרן'!$C$42</f>
        <v>3.6685357872562197E-5</v>
      </c>
    </row>
    <row r="54" spans="2:21" s="83" customFormat="1">
      <c r="B54" s="86" t="s">
        <v>445</v>
      </c>
      <c r="C54" s="86" t="s">
        <v>446</v>
      </c>
      <c r="D54" s="86" t="s">
        <v>100</v>
      </c>
      <c r="E54" s="86" t="s">
        <v>123</v>
      </c>
      <c r="F54" s="86" t="s">
        <v>447</v>
      </c>
      <c r="G54" s="86" t="s">
        <v>448</v>
      </c>
      <c r="H54" s="86" t="s">
        <v>449</v>
      </c>
      <c r="I54" s="86" t="s">
        <v>150</v>
      </c>
      <c r="J54" s="86" t="s">
        <v>450</v>
      </c>
      <c r="K54" s="87">
        <v>0.25</v>
      </c>
      <c r="L54" s="86" t="s">
        <v>102</v>
      </c>
      <c r="M54" s="88">
        <v>4.0500000000000001E-2</v>
      </c>
      <c r="N54" s="88">
        <v>-4.6800000000000001E-2</v>
      </c>
      <c r="O54" s="87">
        <v>2750.03</v>
      </c>
      <c r="P54" s="87">
        <v>131.46</v>
      </c>
      <c r="Q54" s="87">
        <v>0</v>
      </c>
      <c r="R54" s="87">
        <v>3.6151894379999998</v>
      </c>
      <c r="S54" s="88">
        <v>1E-4</v>
      </c>
      <c r="T54" s="88">
        <f t="shared" si="0"/>
        <v>2.5405592944952314E-4</v>
      </c>
      <c r="U54" s="88">
        <f>R54/'סכום נכסי הקרן'!$C$42</f>
        <v>5.3921173487614651E-6</v>
      </c>
    </row>
    <row r="55" spans="2:21" s="83" customFormat="1">
      <c r="B55" s="86" t="s">
        <v>451</v>
      </c>
      <c r="C55" s="86" t="s">
        <v>452</v>
      </c>
      <c r="D55" s="86" t="s">
        <v>100</v>
      </c>
      <c r="E55" s="86" t="s">
        <v>123</v>
      </c>
      <c r="F55" s="86" t="s">
        <v>453</v>
      </c>
      <c r="G55" s="86" t="s">
        <v>354</v>
      </c>
      <c r="H55" s="86" t="s">
        <v>449</v>
      </c>
      <c r="I55" s="86" t="s">
        <v>150</v>
      </c>
      <c r="J55" s="86" t="s">
        <v>454</v>
      </c>
      <c r="K55" s="87">
        <v>1.78</v>
      </c>
      <c r="L55" s="86" t="s">
        <v>102</v>
      </c>
      <c r="M55" s="88">
        <v>2.75E-2</v>
      </c>
      <c r="N55" s="88">
        <v>-1.6400000000000001E-2</v>
      </c>
      <c r="O55" s="87">
        <v>38000.61</v>
      </c>
      <c r="P55" s="87">
        <v>112.26</v>
      </c>
      <c r="Q55" s="87">
        <v>0</v>
      </c>
      <c r="R55" s="87">
        <v>42.659484786</v>
      </c>
      <c r="S55" s="88">
        <v>1E-4</v>
      </c>
      <c r="T55" s="88">
        <f t="shared" si="0"/>
        <v>2.9978774952221531E-3</v>
      </c>
      <c r="U55" s="88">
        <f>R55/'סכום נכסי הקרן'!$C$42</f>
        <v>6.3627356726033999E-5</v>
      </c>
    </row>
    <row r="56" spans="2:21" s="83" customFormat="1">
      <c r="B56" s="86" t="s">
        <v>455</v>
      </c>
      <c r="C56" s="86" t="s">
        <v>456</v>
      </c>
      <c r="D56" s="86" t="s">
        <v>100</v>
      </c>
      <c r="E56" s="86" t="s">
        <v>123</v>
      </c>
      <c r="F56" s="86" t="s">
        <v>453</v>
      </c>
      <c r="G56" s="86" t="s">
        <v>354</v>
      </c>
      <c r="H56" s="86" t="s">
        <v>449</v>
      </c>
      <c r="I56" s="86" t="s">
        <v>150</v>
      </c>
      <c r="J56" s="86" t="s">
        <v>457</v>
      </c>
      <c r="K56" s="87">
        <v>7.04</v>
      </c>
      <c r="L56" s="86" t="s">
        <v>102</v>
      </c>
      <c r="M56" s="88">
        <v>1.5800000000000002E-2</v>
      </c>
      <c r="N56" s="88">
        <v>1.0200000000000001E-2</v>
      </c>
      <c r="O56" s="87">
        <v>59585.5</v>
      </c>
      <c r="P56" s="87">
        <v>107.86</v>
      </c>
      <c r="Q56" s="87">
        <v>0</v>
      </c>
      <c r="R56" s="87">
        <v>64.268920300000005</v>
      </c>
      <c r="S56" s="88">
        <v>1E-4</v>
      </c>
      <c r="T56" s="88">
        <f t="shared" si="0"/>
        <v>4.5164715602197519E-3</v>
      </c>
      <c r="U56" s="88">
        <f>R56/'סכום נכסי הקרן'!$C$42</f>
        <v>9.5858202199084302E-5</v>
      </c>
    </row>
    <row r="57" spans="2:21" s="83" customFormat="1">
      <c r="B57" s="86" t="s">
        <v>397</v>
      </c>
      <c r="C57" s="86">
        <v>1157569</v>
      </c>
      <c r="D57" s="86" t="s">
        <v>100</v>
      </c>
      <c r="E57" s="86" t="s">
        <v>123</v>
      </c>
      <c r="F57" s="86" t="s">
        <v>398</v>
      </c>
      <c r="G57" s="86" t="s">
        <v>354</v>
      </c>
      <c r="H57" s="86" t="s">
        <v>421</v>
      </c>
      <c r="I57" s="86" t="s">
        <v>207</v>
      </c>
      <c r="J57" s="86" t="s">
        <v>399</v>
      </c>
      <c r="K57" s="87">
        <v>0</v>
      </c>
      <c r="L57" s="86" t="s">
        <v>102</v>
      </c>
      <c r="M57" s="88">
        <v>0</v>
      </c>
      <c r="N57" s="88">
        <v>0</v>
      </c>
      <c r="O57" s="87">
        <v>18000</v>
      </c>
      <c r="P57" s="87">
        <f t="shared" ref="P57" si="2">R57*1000/O57*100</f>
        <v>112.05273900000002</v>
      </c>
      <c r="Q57" s="87">
        <v>0</v>
      </c>
      <c r="R57" s="87">
        <f>20169.49302/1000</f>
        <v>20.169493020000001</v>
      </c>
      <c r="S57" s="88">
        <v>0</v>
      </c>
      <c r="T57" s="88">
        <f t="shared" si="0"/>
        <v>1.4174027069952318E-3</v>
      </c>
      <c r="U57" s="88">
        <f>R57/'סכום נכסי הקרן'!$C$42</f>
        <v>3.0083146428152762E-5</v>
      </c>
    </row>
    <row r="58" spans="2:21" s="83" customFormat="1">
      <c r="B58" s="86" t="s">
        <v>458</v>
      </c>
      <c r="C58" s="86" t="s">
        <v>459</v>
      </c>
      <c r="D58" s="86" t="s">
        <v>100</v>
      </c>
      <c r="E58" s="86" t="s">
        <v>123</v>
      </c>
      <c r="F58" s="86" t="s">
        <v>398</v>
      </c>
      <c r="G58" s="86" t="s">
        <v>354</v>
      </c>
      <c r="H58" s="86" t="s">
        <v>449</v>
      </c>
      <c r="I58" s="86" t="s">
        <v>150</v>
      </c>
      <c r="J58" s="86" t="s">
        <v>460</v>
      </c>
      <c r="K58" s="87">
        <v>3.59</v>
      </c>
      <c r="L58" s="86" t="s">
        <v>102</v>
      </c>
      <c r="M58" s="88">
        <v>1.6E-2</v>
      </c>
      <c r="N58" s="88">
        <v>-4.8999999999999998E-3</v>
      </c>
      <c r="O58" s="87">
        <v>20000.22</v>
      </c>
      <c r="P58" s="87">
        <v>113.79</v>
      </c>
      <c r="Q58" s="87">
        <v>0</v>
      </c>
      <c r="R58" s="87">
        <v>22.758250338</v>
      </c>
      <c r="S58" s="88">
        <v>1E-4</v>
      </c>
      <c r="T58" s="88">
        <f t="shared" si="0"/>
        <v>1.5993265474531172E-3</v>
      </c>
      <c r="U58" s="88">
        <f>R58/'סכום נכסי הקרן'!$C$42</f>
        <v>3.3944322581024947E-5</v>
      </c>
    </row>
    <row r="59" spans="2:21" s="83" customFormat="1">
      <c r="B59" s="86" t="s">
        <v>461</v>
      </c>
      <c r="C59" s="86" t="s">
        <v>462</v>
      </c>
      <c r="D59" s="86" t="s">
        <v>100</v>
      </c>
      <c r="E59" s="86" t="s">
        <v>123</v>
      </c>
      <c r="F59" s="86" t="s">
        <v>463</v>
      </c>
      <c r="G59" s="86" t="s">
        <v>354</v>
      </c>
      <c r="H59" s="86" t="s">
        <v>464</v>
      </c>
      <c r="I59" s="86" t="s">
        <v>207</v>
      </c>
      <c r="J59" s="86" t="s">
        <v>460</v>
      </c>
      <c r="K59" s="87">
        <v>5.07</v>
      </c>
      <c r="L59" s="86" t="s">
        <v>102</v>
      </c>
      <c r="M59" s="88">
        <v>1.9400000000000001E-2</v>
      </c>
      <c r="N59" s="88">
        <v>-5.5999999999999999E-3</v>
      </c>
      <c r="O59" s="87">
        <v>15000</v>
      </c>
      <c r="P59" s="87">
        <v>114.18</v>
      </c>
      <c r="Q59" s="87">
        <v>0</v>
      </c>
      <c r="R59" s="87">
        <v>17.126999999999999</v>
      </c>
      <c r="S59" s="88">
        <v>1E-4</v>
      </c>
      <c r="T59" s="88">
        <f t="shared" si="0"/>
        <v>1.2035927793839674E-3</v>
      </c>
      <c r="U59" s="88">
        <f>R59/'סכום נכסי הקרן'!$C$42</f>
        <v>2.5545215656341384E-5</v>
      </c>
    </row>
    <row r="60" spans="2:21" s="83" customFormat="1">
      <c r="B60" s="86" t="s">
        <v>465</v>
      </c>
      <c r="C60" s="86" t="s">
        <v>466</v>
      </c>
      <c r="D60" s="86" t="s">
        <v>100</v>
      </c>
      <c r="E60" s="86" t="s">
        <v>123</v>
      </c>
      <c r="F60" s="86" t="s">
        <v>467</v>
      </c>
      <c r="G60" s="86" t="s">
        <v>427</v>
      </c>
      <c r="H60" s="86" t="s">
        <v>464</v>
      </c>
      <c r="I60" s="86" t="s">
        <v>207</v>
      </c>
      <c r="J60" s="86" t="s">
        <v>413</v>
      </c>
      <c r="K60" s="87">
        <v>4.84</v>
      </c>
      <c r="L60" s="86" t="s">
        <v>102</v>
      </c>
      <c r="M60" s="88">
        <v>1.29E-2</v>
      </c>
      <c r="N60" s="88">
        <v>1.77E-2</v>
      </c>
      <c r="O60" s="87">
        <v>139000</v>
      </c>
      <c r="P60" s="87">
        <v>100.66</v>
      </c>
      <c r="Q60" s="87">
        <v>0</v>
      </c>
      <c r="R60" s="87">
        <v>139.91739999999999</v>
      </c>
      <c r="S60" s="88">
        <v>1E-4</v>
      </c>
      <c r="T60" s="88">
        <f t="shared" si="0"/>
        <v>9.8326369095684193E-3</v>
      </c>
      <c r="U60" s="88">
        <f>R60/'סכום נכסי הקרן'!$C$42</f>
        <v>2.0868921335170083E-4</v>
      </c>
    </row>
    <row r="61" spans="2:21" s="83" customFormat="1">
      <c r="B61" s="86" t="s">
        <v>468</v>
      </c>
      <c r="C61" s="86" t="s">
        <v>469</v>
      </c>
      <c r="D61" s="86" t="s">
        <v>100</v>
      </c>
      <c r="E61" s="86" t="s">
        <v>123</v>
      </c>
      <c r="F61" s="86" t="s">
        <v>467</v>
      </c>
      <c r="G61" s="86" t="s">
        <v>427</v>
      </c>
      <c r="H61" s="86" t="s">
        <v>464</v>
      </c>
      <c r="I61" s="86" t="s">
        <v>207</v>
      </c>
      <c r="J61" s="86" t="s">
        <v>470</v>
      </c>
      <c r="K61" s="87">
        <v>5.48</v>
      </c>
      <c r="L61" s="86" t="s">
        <v>102</v>
      </c>
      <c r="M61" s="88">
        <v>1.2500000000000001E-2</v>
      </c>
      <c r="N61" s="88">
        <v>1.38E-2</v>
      </c>
      <c r="O61" s="87">
        <v>18000</v>
      </c>
      <c r="P61" s="87">
        <v>101</v>
      </c>
      <c r="Q61" s="87">
        <v>0</v>
      </c>
      <c r="R61" s="87">
        <v>18.18</v>
      </c>
      <c r="S61" s="88">
        <v>0</v>
      </c>
      <c r="T61" s="88">
        <f t="shared" si="0"/>
        <v>1.2775919150581263E-3</v>
      </c>
      <c r="U61" s="88">
        <f>R61/'סכום נכסי הקרן'!$C$42</f>
        <v>2.7115783303105413E-5</v>
      </c>
    </row>
    <row r="62" spans="2:21" s="83" customFormat="1">
      <c r="B62" s="86" t="s">
        <v>471</v>
      </c>
      <c r="C62" s="86" t="s">
        <v>472</v>
      </c>
      <c r="D62" s="86" t="s">
        <v>100</v>
      </c>
      <c r="E62" s="86" t="s">
        <v>123</v>
      </c>
      <c r="F62" s="86" t="s">
        <v>473</v>
      </c>
      <c r="G62" s="86" t="s">
        <v>354</v>
      </c>
      <c r="H62" s="86" t="s">
        <v>474</v>
      </c>
      <c r="I62" s="86" t="s">
        <v>150</v>
      </c>
      <c r="J62" s="86" t="s">
        <v>390</v>
      </c>
      <c r="K62" s="87">
        <v>3.25</v>
      </c>
      <c r="L62" s="86" t="s">
        <v>102</v>
      </c>
      <c r="M62" s="88">
        <v>2.5000000000000001E-2</v>
      </c>
      <c r="N62" s="88">
        <v>-6.8999999999999999E-3</v>
      </c>
      <c r="O62" s="87">
        <v>42000.44</v>
      </c>
      <c r="P62" s="87">
        <v>115.61</v>
      </c>
      <c r="Q62" s="87">
        <v>0</v>
      </c>
      <c r="R62" s="87">
        <v>48.556708684</v>
      </c>
      <c r="S62" s="88">
        <v>1E-4</v>
      </c>
      <c r="T62" s="88">
        <f t="shared" si="0"/>
        <v>3.4123024442525365E-3</v>
      </c>
      <c r="U62" s="88">
        <f>R62/'סכום נכסי הקרן'!$C$42</f>
        <v>7.2423167799084748E-5</v>
      </c>
    </row>
    <row r="63" spans="2:21" s="83" customFormat="1">
      <c r="B63" s="86" t="s">
        <v>475</v>
      </c>
      <c r="C63" s="86" t="s">
        <v>476</v>
      </c>
      <c r="D63" s="86" t="s">
        <v>100</v>
      </c>
      <c r="E63" s="86" t="s">
        <v>123</v>
      </c>
      <c r="F63" s="86" t="s">
        <v>473</v>
      </c>
      <c r="G63" s="86" t="s">
        <v>354</v>
      </c>
      <c r="H63" s="86" t="s">
        <v>474</v>
      </c>
      <c r="I63" s="86" t="s">
        <v>150</v>
      </c>
      <c r="J63" s="86" t="s">
        <v>267</v>
      </c>
      <c r="K63" s="87">
        <v>8.25</v>
      </c>
      <c r="L63" s="86" t="s">
        <v>102</v>
      </c>
      <c r="M63" s="88">
        <v>3.8999999999999998E-3</v>
      </c>
      <c r="N63" s="88">
        <v>1.12E-2</v>
      </c>
      <c r="O63" s="87">
        <v>17000</v>
      </c>
      <c r="P63" s="87">
        <v>95.3</v>
      </c>
      <c r="Q63" s="87">
        <v>0</v>
      </c>
      <c r="R63" s="87">
        <v>16.201000000000001</v>
      </c>
      <c r="S63" s="88">
        <v>1E-4</v>
      </c>
      <c r="T63" s="88">
        <f t="shared" si="0"/>
        <v>1.1385185157236912E-3</v>
      </c>
      <c r="U63" s="88">
        <f>R63/'סכום נכסי הקרן'!$C$42</f>
        <v>2.4164070698218416E-5</v>
      </c>
    </row>
    <row r="64" spans="2:21" s="83" customFormat="1">
      <c r="B64" s="86" t="s">
        <v>477</v>
      </c>
      <c r="C64" s="86" t="s">
        <v>478</v>
      </c>
      <c r="D64" s="86" t="s">
        <v>100</v>
      </c>
      <c r="E64" s="86" t="s">
        <v>123</v>
      </c>
      <c r="F64" s="86" t="s">
        <v>473</v>
      </c>
      <c r="G64" s="86" t="s">
        <v>354</v>
      </c>
      <c r="H64" s="86" t="s">
        <v>474</v>
      </c>
      <c r="I64" s="86" t="s">
        <v>150</v>
      </c>
      <c r="J64" s="86" t="s">
        <v>258</v>
      </c>
      <c r="K64" s="87">
        <v>6.18</v>
      </c>
      <c r="L64" s="86" t="s">
        <v>102</v>
      </c>
      <c r="M64" s="88">
        <v>1.9E-2</v>
      </c>
      <c r="N64" s="88">
        <v>8.6999999999999994E-3</v>
      </c>
      <c r="O64" s="87">
        <v>25243.9</v>
      </c>
      <c r="P64" s="87">
        <v>111.5</v>
      </c>
      <c r="Q64" s="87">
        <v>0</v>
      </c>
      <c r="R64" s="87">
        <v>28.146948500000001</v>
      </c>
      <c r="S64" s="88">
        <v>1E-4</v>
      </c>
      <c r="T64" s="88">
        <f t="shared" si="0"/>
        <v>1.978015062549915E-3</v>
      </c>
      <c r="U64" s="88">
        <f>R64/'סכום נכסי הקרן'!$C$42</f>
        <v>4.1981658755207261E-5</v>
      </c>
    </row>
    <row r="65" spans="2:21" s="83" customFormat="1">
      <c r="B65" s="86" t="s">
        <v>479</v>
      </c>
      <c r="C65" s="86" t="s">
        <v>480</v>
      </c>
      <c r="D65" s="86" t="s">
        <v>100</v>
      </c>
      <c r="E65" s="86" t="s">
        <v>123</v>
      </c>
      <c r="F65" s="86" t="s">
        <v>481</v>
      </c>
      <c r="G65" s="86" t="s">
        <v>482</v>
      </c>
      <c r="H65" s="86" t="s">
        <v>464</v>
      </c>
      <c r="I65" s="86" t="s">
        <v>207</v>
      </c>
      <c r="J65" s="86" t="s">
        <v>483</v>
      </c>
      <c r="K65" s="87">
        <v>5.68</v>
      </c>
      <c r="L65" s="86" t="s">
        <v>102</v>
      </c>
      <c r="M65" s="88">
        <v>7.4999999999999997E-3</v>
      </c>
      <c r="N65" s="88">
        <v>8.3999999999999995E-3</v>
      </c>
      <c r="O65" s="87">
        <v>10000</v>
      </c>
      <c r="P65" s="87">
        <v>101.85</v>
      </c>
      <c r="Q65" s="87">
        <v>0</v>
      </c>
      <c r="R65" s="87">
        <v>10.185</v>
      </c>
      <c r="S65" s="88">
        <v>0</v>
      </c>
      <c r="T65" s="88">
        <f t="shared" si="0"/>
        <v>7.1574662568025399E-4</v>
      </c>
      <c r="U65" s="88">
        <f>R65/'סכום נכסי הקרן'!$C$42</f>
        <v>1.5191103022119287E-5</v>
      </c>
    </row>
    <row r="66" spans="2:21" s="83" customFormat="1">
      <c r="B66" s="86" t="s">
        <v>484</v>
      </c>
      <c r="C66" s="86" t="s">
        <v>485</v>
      </c>
      <c r="D66" s="86" t="s">
        <v>100</v>
      </c>
      <c r="E66" s="86" t="s">
        <v>123</v>
      </c>
      <c r="F66" s="86" t="s">
        <v>444</v>
      </c>
      <c r="G66" s="86" t="s">
        <v>354</v>
      </c>
      <c r="H66" s="86" t="s">
        <v>464</v>
      </c>
      <c r="I66" s="86" t="s">
        <v>207</v>
      </c>
      <c r="J66" s="86" t="s">
        <v>486</v>
      </c>
      <c r="K66" s="87">
        <v>7.34</v>
      </c>
      <c r="L66" s="86" t="s">
        <v>102</v>
      </c>
      <c r="M66" s="88">
        <v>5.0000000000000001E-3</v>
      </c>
      <c r="N66" s="88">
        <v>1.26E-2</v>
      </c>
      <c r="O66" s="87">
        <v>14625</v>
      </c>
      <c r="P66" s="87">
        <v>96.63</v>
      </c>
      <c r="Q66" s="87">
        <v>0</v>
      </c>
      <c r="R66" s="87">
        <v>14.132137500000001</v>
      </c>
      <c r="S66" s="88">
        <v>1E-4</v>
      </c>
      <c r="T66" s="88">
        <f t="shared" si="0"/>
        <v>9.931300666936062E-4</v>
      </c>
      <c r="U66" s="88">
        <f>R66/'סכום נכסי הקרן'!$C$42</f>
        <v>2.1078326625945539E-5</v>
      </c>
    </row>
    <row r="67" spans="2:21" s="83" customFormat="1">
      <c r="B67" s="86" t="s">
        <v>487</v>
      </c>
      <c r="C67" s="86" t="s">
        <v>488</v>
      </c>
      <c r="D67" s="86" t="s">
        <v>100</v>
      </c>
      <c r="E67" s="86" t="s">
        <v>123</v>
      </c>
      <c r="F67" s="86" t="s">
        <v>444</v>
      </c>
      <c r="G67" s="86" t="s">
        <v>354</v>
      </c>
      <c r="H67" s="86" t="s">
        <v>464</v>
      </c>
      <c r="I67" s="86" t="s">
        <v>207</v>
      </c>
      <c r="J67" s="86" t="s">
        <v>489</v>
      </c>
      <c r="K67" s="87">
        <v>1.59</v>
      </c>
      <c r="L67" s="86" t="s">
        <v>102</v>
      </c>
      <c r="M67" s="88">
        <v>3.3500000000000002E-2</v>
      </c>
      <c r="N67" s="88">
        <v>-1.7100000000000001E-2</v>
      </c>
      <c r="O67" s="87">
        <v>40000</v>
      </c>
      <c r="P67" s="87">
        <v>113.14</v>
      </c>
      <c r="Q67" s="87">
        <v>0</v>
      </c>
      <c r="R67" s="87">
        <v>45.256</v>
      </c>
      <c r="S67" s="88">
        <v>2.0000000000000001E-4</v>
      </c>
      <c r="T67" s="88">
        <f t="shared" si="0"/>
        <v>3.1803465185847395E-3</v>
      </c>
      <c r="U67" s="88">
        <f>R67/'סכום נכסי הקרן'!$C$42</f>
        <v>6.7500103914485063E-5</v>
      </c>
    </row>
    <row r="68" spans="2:21" s="83" customFormat="1">
      <c r="B68" s="86" t="s">
        <v>490</v>
      </c>
      <c r="C68" s="86" t="s">
        <v>491</v>
      </c>
      <c r="D68" s="86" t="s">
        <v>100</v>
      </c>
      <c r="E68" s="86" t="s">
        <v>123</v>
      </c>
      <c r="F68" s="86" t="s">
        <v>398</v>
      </c>
      <c r="G68" s="86" t="s">
        <v>354</v>
      </c>
      <c r="H68" s="86" t="s">
        <v>474</v>
      </c>
      <c r="I68" s="86" t="s">
        <v>150</v>
      </c>
      <c r="J68" s="86" t="s">
        <v>489</v>
      </c>
      <c r="K68" s="87">
        <v>5.99</v>
      </c>
      <c r="L68" s="86" t="s">
        <v>102</v>
      </c>
      <c r="M68" s="88">
        <v>1.15E-2</v>
      </c>
      <c r="N68" s="88">
        <v>1.14E-2</v>
      </c>
      <c r="O68" s="87">
        <v>50000</v>
      </c>
      <c r="P68" s="87">
        <v>103.9</v>
      </c>
      <c r="Q68" s="87">
        <v>0</v>
      </c>
      <c r="R68" s="87">
        <v>51.95</v>
      </c>
      <c r="S68" s="88">
        <v>1E-4</v>
      </c>
      <c r="T68" s="88">
        <f t="shared" si="0"/>
        <v>3.6507645757574074E-3</v>
      </c>
      <c r="U68" s="88">
        <f>R68/'סכום נכסי הקרן'!$C$42</f>
        <v>7.7484320274825424E-5</v>
      </c>
    </row>
    <row r="69" spans="2:21" s="83" customFormat="1">
      <c r="B69" s="86" t="s">
        <v>492</v>
      </c>
      <c r="C69" s="86" t="s">
        <v>493</v>
      </c>
      <c r="D69" s="86" t="s">
        <v>100</v>
      </c>
      <c r="E69" s="86" t="s">
        <v>123</v>
      </c>
      <c r="F69" s="86" t="s">
        <v>494</v>
      </c>
      <c r="G69" s="86" t="s">
        <v>359</v>
      </c>
      <c r="H69" s="86" t="s">
        <v>495</v>
      </c>
      <c r="I69" s="86" t="s">
        <v>207</v>
      </c>
      <c r="J69" s="86" t="s">
        <v>496</v>
      </c>
      <c r="K69" s="87">
        <v>3.75</v>
      </c>
      <c r="L69" s="86" t="s">
        <v>102</v>
      </c>
      <c r="M69" s="88">
        <v>0.01</v>
      </c>
      <c r="N69" s="88">
        <v>1.8E-3</v>
      </c>
      <c r="O69" s="87">
        <v>75000</v>
      </c>
      <c r="P69" s="87">
        <v>103.91</v>
      </c>
      <c r="Q69" s="87">
        <v>0</v>
      </c>
      <c r="R69" s="87">
        <v>77.932500000000005</v>
      </c>
      <c r="S69" s="88">
        <v>2.9999999999999997E-4</v>
      </c>
      <c r="T69" s="88">
        <f t="shared" si="0"/>
        <v>5.4766739230070098E-3</v>
      </c>
      <c r="U69" s="88">
        <f>R69/'סכום נכסי הקרן'!$C$42</f>
        <v>1.1623766679148859E-4</v>
      </c>
    </row>
    <row r="70" spans="2:21" s="83" customFormat="1">
      <c r="B70" s="86" t="s">
        <v>497</v>
      </c>
      <c r="C70" s="86" t="s">
        <v>498</v>
      </c>
      <c r="D70" s="86" t="s">
        <v>100</v>
      </c>
      <c r="E70" s="86" t="s">
        <v>123</v>
      </c>
      <c r="F70" s="86" t="s">
        <v>499</v>
      </c>
      <c r="G70" s="86" t="s">
        <v>500</v>
      </c>
      <c r="H70" s="86" t="s">
        <v>495</v>
      </c>
      <c r="I70" s="86" t="s">
        <v>207</v>
      </c>
      <c r="J70" s="86" t="s">
        <v>501</v>
      </c>
      <c r="K70" s="87">
        <v>5.07</v>
      </c>
      <c r="L70" s="86" t="s">
        <v>102</v>
      </c>
      <c r="M70" s="88">
        <v>1E-3</v>
      </c>
      <c r="N70" s="88">
        <v>6.7000000000000002E-3</v>
      </c>
      <c r="O70" s="87">
        <v>28000</v>
      </c>
      <c r="P70" s="87">
        <v>98.04</v>
      </c>
      <c r="Q70" s="87">
        <v>0</v>
      </c>
      <c r="R70" s="87">
        <v>27.4512</v>
      </c>
      <c r="S70" s="88">
        <v>1E-4</v>
      </c>
      <c r="T70" s="88">
        <f t="shared" si="0"/>
        <v>1.9291216269880988E-3</v>
      </c>
      <c r="U70" s="88">
        <f>R70/'סכום נכסי הקרן'!$C$42</f>
        <v>4.0943937877349138E-5</v>
      </c>
    </row>
    <row r="71" spans="2:21" s="83" customFormat="1">
      <c r="B71" s="86" t="s">
        <v>505</v>
      </c>
      <c r="C71" s="86">
        <v>11782920</v>
      </c>
      <c r="D71" s="86" t="s">
        <v>100</v>
      </c>
      <c r="E71" s="86" t="s">
        <v>123</v>
      </c>
      <c r="F71" s="86" t="s">
        <v>502</v>
      </c>
      <c r="G71" s="86" t="s">
        <v>427</v>
      </c>
      <c r="H71" s="86" t="s">
        <v>503</v>
      </c>
      <c r="I71" s="86" t="s">
        <v>150</v>
      </c>
      <c r="J71" s="86" t="s">
        <v>504</v>
      </c>
      <c r="K71" s="87">
        <v>6.51</v>
      </c>
      <c r="L71" s="86" t="s">
        <v>102</v>
      </c>
      <c r="M71" s="88">
        <v>1.09E-2</v>
      </c>
      <c r="N71" s="88">
        <v>1.1900000000000001E-2</v>
      </c>
      <c r="O71" s="87">
        <v>30000</v>
      </c>
      <c r="P71" s="87">
        <f t="shared" ref="P71" si="3">R71*1000/O71*100</f>
        <v>101.24535519125683</v>
      </c>
      <c r="Q71" s="87">
        <v>0</v>
      </c>
      <c r="R71" s="87">
        <f>30.54-0.166393442622948</f>
        <v>30.373606557377052</v>
      </c>
      <c r="S71" s="88">
        <v>1E-4</v>
      </c>
      <c r="T71" s="88">
        <f t="shared" si="0"/>
        <v>2.1344925285402315E-3</v>
      </c>
      <c r="U71" s="88">
        <f>R71/'סכום נכסי הקרן'!$C$42</f>
        <v>4.5302757620661039E-5</v>
      </c>
    </row>
    <row r="72" spans="2:21" s="83" customFormat="1">
      <c r="B72" s="86" t="s">
        <v>506</v>
      </c>
      <c r="C72" s="86" t="s">
        <v>507</v>
      </c>
      <c r="D72" s="86" t="s">
        <v>100</v>
      </c>
      <c r="E72" s="86" t="s">
        <v>123</v>
      </c>
      <c r="F72" s="86" t="s">
        <v>463</v>
      </c>
      <c r="G72" s="86" t="s">
        <v>354</v>
      </c>
      <c r="H72" s="86" t="s">
        <v>495</v>
      </c>
      <c r="I72" s="86" t="s">
        <v>207</v>
      </c>
      <c r="J72" s="86" t="s">
        <v>328</v>
      </c>
      <c r="K72" s="87">
        <v>0.42</v>
      </c>
      <c r="L72" s="86" t="s">
        <v>102</v>
      </c>
      <c r="M72" s="88">
        <v>4.5999999999999999E-2</v>
      </c>
      <c r="N72" s="88">
        <v>-2.69E-2</v>
      </c>
      <c r="O72" s="87">
        <v>10000</v>
      </c>
      <c r="P72" s="87">
        <v>109.83</v>
      </c>
      <c r="Q72" s="87">
        <v>0</v>
      </c>
      <c r="R72" s="87">
        <v>10.983000000000001</v>
      </c>
      <c r="S72" s="88">
        <v>1E-4</v>
      </c>
      <c r="T72" s="88">
        <f t="shared" si="0"/>
        <v>7.718257427438615E-4</v>
      </c>
      <c r="U72" s="88">
        <f>R72/'סכום נכסי הקרן'!$C$42</f>
        <v>1.6381333774367809E-5</v>
      </c>
    </row>
    <row r="73" spans="2:21" s="83" customFormat="1">
      <c r="B73" s="86" t="s">
        <v>508</v>
      </c>
      <c r="C73" s="86" t="s">
        <v>509</v>
      </c>
      <c r="D73" s="86" t="s">
        <v>100</v>
      </c>
      <c r="E73" s="86" t="s">
        <v>123</v>
      </c>
      <c r="F73" s="86" t="s">
        <v>510</v>
      </c>
      <c r="G73" s="86" t="s">
        <v>511</v>
      </c>
      <c r="H73" s="86" t="s">
        <v>503</v>
      </c>
      <c r="I73" s="86" t="s">
        <v>150</v>
      </c>
      <c r="J73" s="86" t="s">
        <v>512</v>
      </c>
      <c r="K73" s="87">
        <v>0.89</v>
      </c>
      <c r="L73" s="86" t="s">
        <v>102</v>
      </c>
      <c r="M73" s="88">
        <v>1.35E-2</v>
      </c>
      <c r="N73" s="88">
        <v>-2.3099999999999999E-2</v>
      </c>
      <c r="O73" s="87">
        <v>33846.230000000003</v>
      </c>
      <c r="P73" s="87">
        <v>106.62</v>
      </c>
      <c r="Q73" s="87">
        <v>0</v>
      </c>
      <c r="R73" s="87">
        <v>36.086850425999998</v>
      </c>
      <c r="S73" s="88">
        <v>1E-4</v>
      </c>
      <c r="T73" s="88">
        <f t="shared" si="0"/>
        <v>2.5359883577650991E-3</v>
      </c>
      <c r="U73" s="88">
        <f>R73/'סכום נכסי הקרן'!$C$42</f>
        <v>5.3824159309295558E-5</v>
      </c>
    </row>
    <row r="74" spans="2:21" s="83" customFormat="1">
      <c r="B74" s="86" t="s">
        <v>513</v>
      </c>
      <c r="C74" s="86">
        <v>11756600</v>
      </c>
      <c r="D74" s="86" t="s">
        <v>100</v>
      </c>
      <c r="E74" s="86" t="s">
        <v>123</v>
      </c>
      <c r="F74" s="86" t="s">
        <v>510</v>
      </c>
      <c r="G74" s="86" t="s">
        <v>511</v>
      </c>
      <c r="H74" s="86" t="s">
        <v>503</v>
      </c>
      <c r="I74" s="86" t="s">
        <v>150</v>
      </c>
      <c r="J74" s="86" t="s">
        <v>512</v>
      </c>
      <c r="K74" s="87">
        <v>2.15</v>
      </c>
      <c r="L74" s="86" t="s">
        <v>102</v>
      </c>
      <c r="M74" s="88">
        <v>0.01</v>
      </c>
      <c r="N74" s="88">
        <v>-4.5999999999999999E-3</v>
      </c>
      <c r="O74" s="87">
        <v>50000</v>
      </c>
      <c r="P74" s="87">
        <f t="shared" ref="P74" si="4">R74*1000/O74*100</f>
        <v>118.10185792349719</v>
      </c>
      <c r="Q74" s="87">
        <v>0</v>
      </c>
      <c r="R74" s="89">
        <f>52690.9289617486/1000+6360/1000</f>
        <v>59.050928961748596</v>
      </c>
      <c r="S74" s="88">
        <v>1E-4</v>
      </c>
      <c r="T74" s="88">
        <f t="shared" si="0"/>
        <v>4.149779395940691E-3</v>
      </c>
      <c r="U74" s="88">
        <f>R74/'סכום נכסי הקרן'!$C$42</f>
        <v>8.8075478194380984E-5</v>
      </c>
    </row>
    <row r="75" spans="2:21" s="83" customFormat="1">
      <c r="B75" s="86" t="s">
        <v>514</v>
      </c>
      <c r="C75" s="86" t="s">
        <v>515</v>
      </c>
      <c r="D75" s="86" t="s">
        <v>100</v>
      </c>
      <c r="E75" s="86" t="s">
        <v>123</v>
      </c>
      <c r="F75" s="86" t="s">
        <v>510</v>
      </c>
      <c r="G75" s="86" t="s">
        <v>511</v>
      </c>
      <c r="H75" s="86" t="s">
        <v>503</v>
      </c>
      <c r="I75" s="86" t="s">
        <v>150</v>
      </c>
      <c r="J75" s="86" t="s">
        <v>516</v>
      </c>
      <c r="K75" s="87">
        <v>2.06</v>
      </c>
      <c r="L75" s="86" t="s">
        <v>102</v>
      </c>
      <c r="M75" s="88">
        <v>1.8499999999999999E-2</v>
      </c>
      <c r="N75" s="88">
        <v>-9.5999999999999992E-3</v>
      </c>
      <c r="O75" s="87">
        <v>45000</v>
      </c>
      <c r="P75" s="87">
        <v>110.2</v>
      </c>
      <c r="Q75" s="87">
        <v>0</v>
      </c>
      <c r="R75" s="87">
        <v>49.59</v>
      </c>
      <c r="S75" s="88">
        <v>0</v>
      </c>
      <c r="T75" s="88">
        <f t="shared" si="0"/>
        <v>3.4849165603813249E-3</v>
      </c>
      <c r="U75" s="88">
        <f>R75/'סכום נכסי הקרן'!$C$42</f>
        <v>7.3964339604015264E-5</v>
      </c>
    </row>
    <row r="76" spans="2:21" s="83" customFormat="1" ht="17.25" customHeight="1">
      <c r="B76" s="86" t="s">
        <v>517</v>
      </c>
      <c r="C76" s="86" t="s">
        <v>518</v>
      </c>
      <c r="D76" s="86" t="s">
        <v>100</v>
      </c>
      <c r="E76" s="86" t="s">
        <v>123</v>
      </c>
      <c r="F76" s="86" t="s">
        <v>519</v>
      </c>
      <c r="G76" s="86" t="s">
        <v>520</v>
      </c>
      <c r="H76" s="86" t="s">
        <v>503</v>
      </c>
      <c r="I76" s="86" t="s">
        <v>150</v>
      </c>
      <c r="J76" s="86" t="s">
        <v>496</v>
      </c>
      <c r="K76" s="87">
        <v>5.76</v>
      </c>
      <c r="L76" s="86" t="s">
        <v>102</v>
      </c>
      <c r="M76" s="88">
        <v>1.5699999999999999E-2</v>
      </c>
      <c r="N76" s="88">
        <v>1.2E-2</v>
      </c>
      <c r="O76" s="87">
        <v>75000</v>
      </c>
      <c r="P76" s="87">
        <v>102.99</v>
      </c>
      <c r="Q76" s="87">
        <v>0</v>
      </c>
      <c r="R76" s="87">
        <v>77.242500000000007</v>
      </c>
      <c r="S76" s="88">
        <v>2.0000000000000001E-4</v>
      </c>
      <c r="T76" s="88">
        <f t="shared" ref="T76:T139" si="5">R76/$R$11</f>
        <v>5.4281844608843419E-3</v>
      </c>
      <c r="U76" s="88">
        <f>R76/'סכום נכסי הקרן'!$C$42</f>
        <v>1.1520851990044664E-4</v>
      </c>
    </row>
    <row r="77" spans="2:21" s="83" customFormat="1">
      <c r="B77" s="86" t="s">
        <v>521</v>
      </c>
      <c r="C77" s="86">
        <v>11283470</v>
      </c>
      <c r="D77" s="86" t="s">
        <v>123</v>
      </c>
      <c r="F77" s="86" t="s">
        <v>426</v>
      </c>
      <c r="G77" s="86" t="s">
        <v>427</v>
      </c>
      <c r="H77" s="86" t="s">
        <v>522</v>
      </c>
      <c r="I77" s="86" t="s">
        <v>150</v>
      </c>
      <c r="J77" s="86" t="s">
        <v>417</v>
      </c>
      <c r="K77" s="87">
        <v>1.73</v>
      </c>
      <c r="L77" s="86" t="s">
        <v>102</v>
      </c>
      <c r="M77" s="88">
        <v>3.2899999999999999E-2</v>
      </c>
      <c r="N77" s="88">
        <v>-1.35E-2</v>
      </c>
      <c r="O77" s="87">
        <v>50000</v>
      </c>
      <c r="P77" s="87">
        <f>R77*1000/O77*100</f>
        <v>110.77704918032789</v>
      </c>
      <c r="Q77" s="87">
        <v>0</v>
      </c>
      <c r="R77" s="87">
        <f>57.19-1.80147540983606</f>
        <v>55.388524590163939</v>
      </c>
      <c r="S77" s="88">
        <v>1E-4</v>
      </c>
      <c r="T77" s="88">
        <f t="shared" si="5"/>
        <v>3.8924054567322148E-3</v>
      </c>
      <c r="U77" s="88">
        <f>R77/'סכום נכסי הקרן'!$C$42</f>
        <v>8.2612938958504455E-5</v>
      </c>
    </row>
    <row r="78" spans="2:21" s="83" customFormat="1">
      <c r="B78" s="86" t="s">
        <v>523</v>
      </c>
      <c r="C78" s="86" t="s">
        <v>524</v>
      </c>
      <c r="D78" s="86" t="s">
        <v>100</v>
      </c>
      <c r="E78" s="86" t="s">
        <v>123</v>
      </c>
      <c r="F78" s="86" t="s">
        <v>525</v>
      </c>
      <c r="G78" s="86" t="s">
        <v>354</v>
      </c>
      <c r="H78" s="86" t="s">
        <v>526</v>
      </c>
      <c r="I78" s="86" t="s">
        <v>207</v>
      </c>
      <c r="J78" s="86" t="s">
        <v>315</v>
      </c>
      <c r="K78" s="87">
        <v>0.25</v>
      </c>
      <c r="L78" s="86" t="s">
        <v>102</v>
      </c>
      <c r="M78" s="88">
        <v>0.01</v>
      </c>
      <c r="N78" s="88">
        <v>-1.6000000000000001E-3</v>
      </c>
      <c r="O78" s="87">
        <v>40000</v>
      </c>
      <c r="P78" s="87">
        <v>106.89</v>
      </c>
      <c r="Q78" s="87">
        <v>0</v>
      </c>
      <c r="R78" s="87">
        <v>42.756</v>
      </c>
      <c r="S78" s="88">
        <v>1E-4</v>
      </c>
      <c r="T78" s="88">
        <f t="shared" si="5"/>
        <v>3.0046600616185507E-3</v>
      </c>
      <c r="U78" s="88">
        <f>R78/'סכום נכסי הקרן'!$C$42</f>
        <v>6.3771310830999729E-5</v>
      </c>
    </row>
    <row r="79" spans="2:21" s="83" customFormat="1">
      <c r="B79" s="86" t="s">
        <v>527</v>
      </c>
      <c r="C79" s="86">
        <v>11683500</v>
      </c>
      <c r="D79" s="86" t="s">
        <v>100</v>
      </c>
      <c r="E79" s="86" t="s">
        <v>123</v>
      </c>
      <c r="F79" s="86" t="s">
        <v>525</v>
      </c>
      <c r="G79" s="86" t="s">
        <v>354</v>
      </c>
      <c r="H79" s="86" t="s">
        <v>526</v>
      </c>
      <c r="I79" s="86" t="s">
        <v>207</v>
      </c>
      <c r="J79" s="86" t="s">
        <v>528</v>
      </c>
      <c r="K79" s="87">
        <v>3.75</v>
      </c>
      <c r="L79" s="86" t="s">
        <v>102</v>
      </c>
      <c r="M79" s="88">
        <v>1E-3</v>
      </c>
      <c r="N79" s="88">
        <v>-4.4000000000000003E-3</v>
      </c>
      <c r="O79" s="87">
        <v>40000</v>
      </c>
      <c r="P79" s="87">
        <f>R79*1000/O79*100</f>
        <v>105.41185792349725</v>
      </c>
      <c r="Q79" s="87">
        <v>0</v>
      </c>
      <c r="R79" s="87">
        <f>42.3-0.135256830601093</f>
        <v>42.164743169398903</v>
      </c>
      <c r="S79" s="88">
        <v>1E-4</v>
      </c>
      <c r="T79" s="88">
        <f t="shared" si="5"/>
        <v>2.9631097345284045E-3</v>
      </c>
      <c r="U79" s="88">
        <f>R79/'סכום נכסי הקרן'!$C$42</f>
        <v>6.2889441078796196E-5</v>
      </c>
    </row>
    <row r="80" spans="2:21" s="83" customFormat="1">
      <c r="B80" s="86" t="s">
        <v>529</v>
      </c>
      <c r="C80" s="86">
        <v>11759750</v>
      </c>
      <c r="D80" s="86" t="s">
        <v>100</v>
      </c>
      <c r="E80" s="86" t="s">
        <v>123</v>
      </c>
      <c r="F80" s="86" t="s">
        <v>525</v>
      </c>
      <c r="G80" s="86" t="s">
        <v>354</v>
      </c>
      <c r="H80" s="86" t="s">
        <v>526</v>
      </c>
      <c r="I80" s="86" t="s">
        <v>207</v>
      </c>
      <c r="J80" s="86" t="s">
        <v>530</v>
      </c>
      <c r="K80" s="87">
        <v>6.45</v>
      </c>
      <c r="L80" s="86" t="s">
        <v>102</v>
      </c>
      <c r="M80" s="88">
        <v>3.0000000000000001E-3</v>
      </c>
      <c r="N80" s="88">
        <v>5.1000000000000004E-3</v>
      </c>
      <c r="O80" s="87">
        <v>8000</v>
      </c>
      <c r="P80" s="87">
        <f>R80*1000/O80*100</f>
        <v>100.74510928961749</v>
      </c>
      <c r="Q80" s="87">
        <v>0</v>
      </c>
      <c r="R80" s="87">
        <f>8.0968-0.0371912568306009</f>
        <v>8.0596087431693988</v>
      </c>
      <c r="S80" s="88">
        <v>0</v>
      </c>
      <c r="T80" s="88">
        <f t="shared" si="5"/>
        <v>5.6638564184846043E-4</v>
      </c>
      <c r="U80" s="88">
        <f>R80/'סכום נכסי הקרן'!$C$42</f>
        <v>1.202104533485122E-5</v>
      </c>
    </row>
    <row r="81" spans="2:21" s="83" customFormat="1">
      <c r="B81" s="86" t="s">
        <v>532</v>
      </c>
      <c r="C81" s="86">
        <v>11787970</v>
      </c>
      <c r="D81" s="86" t="s">
        <v>100</v>
      </c>
      <c r="E81" s="86" t="s">
        <v>123</v>
      </c>
      <c r="F81" s="86" t="s">
        <v>533</v>
      </c>
      <c r="G81" s="86" t="s">
        <v>427</v>
      </c>
      <c r="H81" s="86" t="s">
        <v>534</v>
      </c>
      <c r="I81" s="86" t="s">
        <v>150</v>
      </c>
      <c r="J81" s="86" t="s">
        <v>535</v>
      </c>
      <c r="K81" s="87">
        <v>4.8499999999999996</v>
      </c>
      <c r="L81" s="86" t="s">
        <v>102</v>
      </c>
      <c r="M81" s="88">
        <v>3.3700000000000001E-2</v>
      </c>
      <c r="N81" s="88">
        <v>2.01E-2</v>
      </c>
      <c r="O81" s="87">
        <v>40000</v>
      </c>
      <c r="P81" s="87">
        <f>R81*1000/O81*100</f>
        <v>107.8532786885246</v>
      </c>
      <c r="Q81" s="87">
        <v>0</v>
      </c>
      <c r="R81" s="87">
        <f>43.388-0.246688524590163</f>
        <v>43.141311475409836</v>
      </c>
      <c r="S81" s="88">
        <v>2.9999999999999997E-4</v>
      </c>
      <c r="T81" s="88">
        <f t="shared" si="5"/>
        <v>3.0317376647958183E-3</v>
      </c>
      <c r="U81" s="88">
        <f>R81/'סכום נכסי הקרן'!$C$42</f>
        <v>6.4346009536798011E-5</v>
      </c>
    </row>
    <row r="82" spans="2:21" s="83" customFormat="1">
      <c r="B82" s="86" t="s">
        <v>536</v>
      </c>
      <c r="C82" s="86">
        <v>11791340</v>
      </c>
      <c r="D82" s="86" t="s">
        <v>100</v>
      </c>
      <c r="E82" s="86" t="s">
        <v>123</v>
      </c>
      <c r="F82" s="86" t="s">
        <v>537</v>
      </c>
      <c r="G82" s="86" t="s">
        <v>538</v>
      </c>
      <c r="H82" s="86" t="s">
        <v>210</v>
      </c>
      <c r="I82" s="86" t="s">
        <v>211</v>
      </c>
      <c r="J82" s="86" t="s">
        <v>382</v>
      </c>
      <c r="K82" s="87">
        <v>4.1500000000000004</v>
      </c>
      <c r="L82" s="86" t="s">
        <v>102</v>
      </c>
      <c r="M82" s="88">
        <v>1.5800000000000002E-2</v>
      </c>
      <c r="N82" s="88">
        <v>1.18E-2</v>
      </c>
      <c r="O82" s="87">
        <v>20000</v>
      </c>
      <c r="P82" s="87">
        <f>R82*1000/O82*100</f>
        <v>104.724918032787</v>
      </c>
      <c r="Q82" s="87">
        <v>0</v>
      </c>
      <c r="R82" s="87">
        <f>20944.9836065574/1000</f>
        <v>20.9449836065574</v>
      </c>
      <c r="S82" s="88">
        <v>2.0000000000000001E-4</v>
      </c>
      <c r="T82" s="88">
        <f t="shared" si="5"/>
        <v>1.4718999844203922E-3</v>
      </c>
      <c r="U82" s="88">
        <f>R82/'סכום נכסי הקרן'!$C$42</f>
        <v>3.1239804002338051E-5</v>
      </c>
    </row>
    <row r="83" spans="2:21" s="83" customFormat="1">
      <c r="B83" s="86" t="s">
        <v>536</v>
      </c>
      <c r="C83" s="86">
        <v>1179134</v>
      </c>
      <c r="D83" s="86" t="s">
        <v>100</v>
      </c>
      <c r="E83" s="86" t="s">
        <v>123</v>
      </c>
      <c r="F83" s="86" t="s">
        <v>537</v>
      </c>
      <c r="G83" s="86" t="s">
        <v>538</v>
      </c>
      <c r="H83" s="86" t="s">
        <v>210</v>
      </c>
      <c r="I83" s="86" t="s">
        <v>211</v>
      </c>
      <c r="J83" s="86" t="s">
        <v>382</v>
      </c>
      <c r="K83" s="87">
        <v>4.1500000000000004</v>
      </c>
      <c r="L83" s="86" t="s">
        <v>102</v>
      </c>
      <c r="M83" s="88">
        <v>1.5800000000000002E-2</v>
      </c>
      <c r="N83" s="88">
        <v>0</v>
      </c>
      <c r="O83" s="87">
        <v>115000</v>
      </c>
      <c r="P83" s="87">
        <f>R83*1000/O83*100</f>
        <v>104.84</v>
      </c>
      <c r="Q83" s="87">
        <v>0</v>
      </c>
      <c r="R83" s="87">
        <f>120566/1000</f>
        <v>120.566</v>
      </c>
      <c r="S83" s="88">
        <v>0</v>
      </c>
      <c r="T83" s="88">
        <f t="shared" si="5"/>
        <v>8.4727253482342162E-3</v>
      </c>
      <c r="U83" s="88">
        <f>R83/'סכום נכסי הקרן'!$C$42</f>
        <v>1.7982626676139754E-4</v>
      </c>
    </row>
    <row r="84" spans="2:21" s="83" customFormat="1">
      <c r="B84" s="86" t="s">
        <v>539</v>
      </c>
      <c r="C84" s="86" t="s">
        <v>540</v>
      </c>
      <c r="D84" s="86" t="s">
        <v>100</v>
      </c>
      <c r="E84" s="86" t="s">
        <v>123</v>
      </c>
      <c r="F84" s="86" t="s">
        <v>541</v>
      </c>
      <c r="G84" s="86" t="s">
        <v>520</v>
      </c>
      <c r="H84" s="86" t="s">
        <v>210</v>
      </c>
      <c r="I84" s="86" t="s">
        <v>211</v>
      </c>
      <c r="J84" s="86" t="s">
        <v>542</v>
      </c>
      <c r="K84" s="87">
        <v>3.47</v>
      </c>
      <c r="L84" s="86" t="s">
        <v>102</v>
      </c>
      <c r="M84" s="88">
        <v>2.35E-2</v>
      </c>
      <c r="N84" s="88">
        <v>6.3E-3</v>
      </c>
      <c r="O84" s="87">
        <v>19318.18</v>
      </c>
      <c r="P84" s="87">
        <v>110.1</v>
      </c>
      <c r="Q84" s="87">
        <v>0</v>
      </c>
      <c r="R84" s="87">
        <v>21.269316180000001</v>
      </c>
      <c r="S84" s="88">
        <v>2.0000000000000001E-4</v>
      </c>
      <c r="T84" s="88">
        <f t="shared" si="5"/>
        <v>1.494692320703135E-3</v>
      </c>
      <c r="U84" s="88">
        <f>R84/'סכום נכסי הקרן'!$C$42</f>
        <v>3.1723551624978756E-5</v>
      </c>
    </row>
    <row r="85" spans="2:21" s="83" customFormat="1">
      <c r="B85" s="86" t="s">
        <v>543</v>
      </c>
      <c r="C85" s="86" t="s">
        <v>544</v>
      </c>
      <c r="D85" s="86" t="s">
        <v>100</v>
      </c>
      <c r="E85" s="86" t="s">
        <v>123</v>
      </c>
      <c r="F85" s="86" t="s">
        <v>545</v>
      </c>
      <c r="G85" s="86" t="s">
        <v>354</v>
      </c>
      <c r="H85" s="86" t="s">
        <v>210</v>
      </c>
      <c r="I85" s="86" t="s">
        <v>211</v>
      </c>
      <c r="J85" s="86" t="s">
        <v>546</v>
      </c>
      <c r="K85" s="87">
        <v>0.93</v>
      </c>
      <c r="L85" s="86" t="s">
        <v>102</v>
      </c>
      <c r="M85" s="88">
        <v>2.1000000000000001E-2</v>
      </c>
      <c r="N85" s="88">
        <v>-1.1299999999999999E-2</v>
      </c>
      <c r="O85" s="87">
        <v>96202.91</v>
      </c>
      <c r="P85" s="87">
        <v>109.39</v>
      </c>
      <c r="Q85" s="87">
        <v>5.0926999999999998</v>
      </c>
      <c r="R85" s="87">
        <v>110.329063249</v>
      </c>
      <c r="S85" s="88">
        <v>5.0000000000000001E-4</v>
      </c>
      <c r="T85" s="88">
        <f t="shared" si="5"/>
        <v>7.753328889046153E-3</v>
      </c>
      <c r="U85" s="88">
        <f>R85/'סכום נכסי הקרן'!$C$42</f>
        <v>1.6455769918011524E-4</v>
      </c>
    </row>
    <row r="86" spans="2:21" s="83" customFormat="1">
      <c r="B86" s="86" t="s">
        <v>547</v>
      </c>
      <c r="C86" s="86" t="s">
        <v>548</v>
      </c>
      <c r="D86" s="86" t="s">
        <v>100</v>
      </c>
      <c r="E86" s="86" t="s">
        <v>123</v>
      </c>
      <c r="F86" s="86" t="s">
        <v>545</v>
      </c>
      <c r="G86" s="86" t="s">
        <v>354</v>
      </c>
      <c r="H86" s="86" t="s">
        <v>210</v>
      </c>
      <c r="I86" s="86" t="s">
        <v>211</v>
      </c>
      <c r="J86" s="86" t="s">
        <v>549</v>
      </c>
      <c r="K86" s="87">
        <v>6.65</v>
      </c>
      <c r="L86" s="86" t="s">
        <v>102</v>
      </c>
      <c r="M86" s="88">
        <v>8.5000000000000006E-3</v>
      </c>
      <c r="N86" s="88">
        <v>1.5299999999999999E-2</v>
      </c>
      <c r="O86" s="87">
        <v>20000</v>
      </c>
      <c r="P86" s="87">
        <v>97.89</v>
      </c>
      <c r="Q86" s="87">
        <v>0</v>
      </c>
      <c r="R86" s="87">
        <v>19.577999999999999</v>
      </c>
      <c r="S86" s="88">
        <v>1E-4</v>
      </c>
      <c r="T86" s="88">
        <f t="shared" si="5"/>
        <v>1.3758357817936192E-3</v>
      </c>
      <c r="U86" s="88">
        <f>R86/'סכום נכסי הקרן'!$C$42</f>
        <v>2.9200924395390415E-5</v>
      </c>
    </row>
    <row r="87" spans="2:21" s="83" customFormat="1">
      <c r="B87" s="86" t="s">
        <v>550</v>
      </c>
      <c r="C87" s="86" t="s">
        <v>551</v>
      </c>
      <c r="D87" s="86" t="s">
        <v>100</v>
      </c>
      <c r="E87" s="86" t="s">
        <v>123</v>
      </c>
      <c r="F87" s="86" t="s">
        <v>552</v>
      </c>
      <c r="G87" s="86" t="s">
        <v>538</v>
      </c>
      <c r="H87" s="86" t="s">
        <v>210</v>
      </c>
      <c r="I87" s="86" t="s">
        <v>211</v>
      </c>
      <c r="J87" s="86" t="s">
        <v>242</v>
      </c>
      <c r="K87" s="87">
        <v>3.66</v>
      </c>
      <c r="L87" s="86" t="s">
        <v>102</v>
      </c>
      <c r="M87" s="88">
        <v>1.6400000000000001E-2</v>
      </c>
      <c r="N87" s="88">
        <v>6.3E-3</v>
      </c>
      <c r="O87" s="87">
        <v>4979.8</v>
      </c>
      <c r="P87" s="87">
        <v>107.58</v>
      </c>
      <c r="Q87" s="87">
        <v>0</v>
      </c>
      <c r="R87" s="87">
        <v>5.3572688399999997</v>
      </c>
      <c r="S87" s="88">
        <v>0</v>
      </c>
      <c r="T87" s="88">
        <f t="shared" si="5"/>
        <v>3.7647983260598604E-4</v>
      </c>
      <c r="U87" s="88">
        <f>R87/'סכום נכסי הקרן'!$C$42</f>
        <v>7.9904587987854179E-6</v>
      </c>
    </row>
    <row r="88" spans="2:21" s="83" customFormat="1">
      <c r="B88" s="86" t="s">
        <v>553</v>
      </c>
      <c r="C88" s="86" t="s">
        <v>554</v>
      </c>
      <c r="D88" s="86" t="s">
        <v>100</v>
      </c>
      <c r="E88" s="86" t="s">
        <v>123</v>
      </c>
      <c r="F88" s="86" t="s">
        <v>555</v>
      </c>
      <c r="G88" s="86" t="s">
        <v>538</v>
      </c>
      <c r="H88" s="86" t="s">
        <v>210</v>
      </c>
      <c r="I88" s="86" t="s">
        <v>211</v>
      </c>
      <c r="J88" s="86" t="s">
        <v>328</v>
      </c>
      <c r="K88" s="87">
        <v>4.16</v>
      </c>
      <c r="L88" s="86" t="s">
        <v>102</v>
      </c>
      <c r="M88" s="88">
        <v>1.4800000000000001E-2</v>
      </c>
      <c r="N88" s="88">
        <v>1.1599999999999999E-2</v>
      </c>
      <c r="O88" s="87">
        <v>49000</v>
      </c>
      <c r="P88" s="87">
        <v>104</v>
      </c>
      <c r="Q88" s="87">
        <v>0</v>
      </c>
      <c r="R88" s="87">
        <v>50.96</v>
      </c>
      <c r="S88" s="88">
        <v>1E-4</v>
      </c>
      <c r="T88" s="88">
        <f t="shared" si="5"/>
        <v>3.5811927387987964E-3</v>
      </c>
      <c r="U88" s="88">
        <f>R88/'סכום נכסי הקרן'!$C$42</f>
        <v>7.6007718213765227E-5</v>
      </c>
    </row>
    <row r="89" spans="2:21" s="83" customFormat="1">
      <c r="B89" s="86" t="s">
        <v>556</v>
      </c>
      <c r="C89" s="86" t="s">
        <v>557</v>
      </c>
      <c r="D89" s="86" t="s">
        <v>100</v>
      </c>
      <c r="E89" s="86" t="s">
        <v>123</v>
      </c>
      <c r="F89" s="86" t="s">
        <v>558</v>
      </c>
      <c r="G89" s="86" t="s">
        <v>538</v>
      </c>
      <c r="H89" s="86" t="s">
        <v>210</v>
      </c>
      <c r="I89" s="86" t="s">
        <v>211</v>
      </c>
      <c r="J89" s="86" t="s">
        <v>376</v>
      </c>
      <c r="K89" s="87">
        <v>4.17</v>
      </c>
      <c r="L89" s="86" t="s">
        <v>102</v>
      </c>
      <c r="M89" s="88">
        <v>2.3E-2</v>
      </c>
      <c r="N89" s="88">
        <v>2.63E-2</v>
      </c>
      <c r="O89" s="87">
        <v>98000</v>
      </c>
      <c r="P89" s="87">
        <v>100</v>
      </c>
      <c r="Q89" s="87">
        <v>0</v>
      </c>
      <c r="R89" s="87">
        <v>98</v>
      </c>
      <c r="S89" s="88">
        <v>4.0000000000000002E-4</v>
      </c>
      <c r="T89" s="88">
        <f t="shared" si="5"/>
        <v>6.8869091130746079E-3</v>
      </c>
      <c r="U89" s="88">
        <f>R89/'סכום נכסי הקרן'!$C$42</f>
        <v>1.4616868887262543E-4</v>
      </c>
    </row>
    <row r="90" spans="2:21" s="83" customFormat="1">
      <c r="B90" s="86" t="s">
        <v>559</v>
      </c>
      <c r="C90" s="86" t="s">
        <v>560</v>
      </c>
      <c r="D90" s="86" t="s">
        <v>100</v>
      </c>
      <c r="E90" s="86" t="s">
        <v>123</v>
      </c>
      <c r="F90" s="86" t="s">
        <v>561</v>
      </c>
      <c r="G90" s="86" t="s">
        <v>538</v>
      </c>
      <c r="H90" s="86" t="s">
        <v>210</v>
      </c>
      <c r="I90" s="86" t="s">
        <v>211</v>
      </c>
      <c r="J90" s="86" t="s">
        <v>252</v>
      </c>
      <c r="K90" s="87">
        <v>4.24</v>
      </c>
      <c r="L90" s="86" t="s">
        <v>102</v>
      </c>
      <c r="M90" s="88">
        <v>0.04</v>
      </c>
      <c r="N90" s="88">
        <v>4.4400000000000002E-2</v>
      </c>
      <c r="O90" s="87">
        <v>30000</v>
      </c>
      <c r="P90" s="87">
        <v>99.66</v>
      </c>
      <c r="Q90" s="87">
        <v>0</v>
      </c>
      <c r="R90" s="87">
        <v>29.898</v>
      </c>
      <c r="S90" s="88">
        <v>5.0000000000000001E-4</v>
      </c>
      <c r="T90" s="88">
        <f t="shared" si="5"/>
        <v>2.1010694761500475E-3</v>
      </c>
      <c r="U90" s="88">
        <f>R90/'סכום נכסי הקרן'!$C$42</f>
        <v>4.459338224401791E-5</v>
      </c>
    </row>
    <row r="91" spans="2:21" s="83" customFormat="1">
      <c r="B91" s="82" t="s">
        <v>243</v>
      </c>
      <c r="K91" s="84">
        <v>1.94</v>
      </c>
      <c r="N91" s="85">
        <v>9.4999999999999998E-3</v>
      </c>
      <c r="O91" s="84">
        <f>SUM(O92:O194)</f>
        <v>6989868.9500000002</v>
      </c>
      <c r="Q91" s="84">
        <v>8.2549600000000005</v>
      </c>
      <c r="R91" s="84">
        <v>7098.2297464497597</v>
      </c>
      <c r="T91" s="85">
        <f t="shared" si="5"/>
        <v>0.49882513395430733</v>
      </c>
      <c r="U91" s="85">
        <f>R91/'סכום נכסי הקרן'!$C$42</f>
        <v>1.0587131993420713E-2</v>
      </c>
    </row>
    <row r="92" spans="2:21" s="83" customFormat="1">
      <c r="B92" s="86" t="s">
        <v>562</v>
      </c>
      <c r="C92" s="86" t="s">
        <v>563</v>
      </c>
      <c r="D92" s="86" t="s">
        <v>100</v>
      </c>
      <c r="E92" s="86" t="s">
        <v>123</v>
      </c>
      <c r="F92" s="86" t="s">
        <v>348</v>
      </c>
      <c r="G92" s="86" t="s">
        <v>309</v>
      </c>
      <c r="H92" s="86" t="s">
        <v>206</v>
      </c>
      <c r="I92" s="86" t="s">
        <v>207</v>
      </c>
      <c r="J92" s="86" t="s">
        <v>564</v>
      </c>
      <c r="K92" s="87">
        <v>1.66</v>
      </c>
      <c r="L92" s="86" t="s">
        <v>102</v>
      </c>
      <c r="M92" s="88">
        <v>1.8700000000000001E-2</v>
      </c>
      <c r="N92" s="88">
        <v>1.7899999999999999E-2</v>
      </c>
      <c r="O92" s="87">
        <v>1026480.02</v>
      </c>
      <c r="P92" s="87">
        <v>100.72</v>
      </c>
      <c r="Q92" s="87">
        <v>0</v>
      </c>
      <c r="R92" s="87">
        <v>1033.8706761440001</v>
      </c>
      <c r="S92" s="88">
        <v>1.1999999999999999E-3</v>
      </c>
      <c r="T92" s="88">
        <f t="shared" si="5"/>
        <v>7.265483042119103E-2</v>
      </c>
      <c r="U92" s="88">
        <f>R92/'סכום נכסי הקרן'!$C$42</f>
        <v>1.5420359305696248E-3</v>
      </c>
    </row>
    <row r="93" spans="2:21" s="83" customFormat="1">
      <c r="B93" s="86" t="s">
        <v>565</v>
      </c>
      <c r="C93" s="86" t="s">
        <v>566</v>
      </c>
      <c r="D93" s="86" t="s">
        <v>100</v>
      </c>
      <c r="E93" s="86" t="s">
        <v>123</v>
      </c>
      <c r="F93" s="86" t="s">
        <v>567</v>
      </c>
      <c r="G93" s="86" t="s">
        <v>302</v>
      </c>
      <c r="H93" s="86" t="s">
        <v>314</v>
      </c>
      <c r="I93" s="86" t="s">
        <v>150</v>
      </c>
      <c r="J93" s="86" t="s">
        <v>568</v>
      </c>
      <c r="K93" s="87">
        <v>2.35</v>
      </c>
      <c r="L93" s="86" t="s">
        <v>102</v>
      </c>
      <c r="M93" s="88">
        <v>3.3999999999999998E-3</v>
      </c>
      <c r="N93" s="88">
        <v>2.0999999999999999E-3</v>
      </c>
      <c r="O93" s="87">
        <v>13000</v>
      </c>
      <c r="P93" s="87">
        <v>101.2</v>
      </c>
      <c r="Q93" s="87">
        <v>0</v>
      </c>
      <c r="R93" s="87">
        <v>13.156000000000001</v>
      </c>
      <c r="S93" s="88">
        <v>0</v>
      </c>
      <c r="T93" s="88">
        <f t="shared" si="5"/>
        <v>9.2453241113887299E-4</v>
      </c>
      <c r="U93" s="88">
        <f>R93/'סכום נכסי הקרן'!$C$42</f>
        <v>1.9622400722533267E-5</v>
      </c>
    </row>
    <row r="94" spans="2:21" s="83" customFormat="1">
      <c r="B94" s="86" t="s">
        <v>569</v>
      </c>
      <c r="C94" s="86" t="s">
        <v>570</v>
      </c>
      <c r="D94" s="86" t="s">
        <v>100</v>
      </c>
      <c r="E94" s="86" t="s">
        <v>123</v>
      </c>
      <c r="F94" s="86" t="s">
        <v>313</v>
      </c>
      <c r="G94" s="86" t="s">
        <v>309</v>
      </c>
      <c r="H94" s="86" t="s">
        <v>206</v>
      </c>
      <c r="I94" s="86" t="s">
        <v>207</v>
      </c>
      <c r="J94" s="86" t="s">
        <v>564</v>
      </c>
      <c r="K94" s="87">
        <v>1.96</v>
      </c>
      <c r="L94" s="86" t="s">
        <v>102</v>
      </c>
      <c r="M94" s="88">
        <v>3.0099999999999998E-2</v>
      </c>
      <c r="N94" s="88">
        <v>1.8499999999999999E-2</v>
      </c>
      <c r="O94" s="87">
        <v>411000</v>
      </c>
      <c r="P94" s="87">
        <v>102.27</v>
      </c>
      <c r="Q94" s="87">
        <v>0</v>
      </c>
      <c r="R94" s="87">
        <v>420.3297</v>
      </c>
      <c r="S94" s="88">
        <v>4.0000000000000002E-4</v>
      </c>
      <c r="T94" s="88">
        <f t="shared" si="5"/>
        <v>2.9538494300264451E-2</v>
      </c>
      <c r="U94" s="88">
        <f>R94/'סכום נכסי הקרן'!$C$42</f>
        <v>6.269289912573876E-4</v>
      </c>
    </row>
    <row r="95" spans="2:21" s="83" customFormat="1">
      <c r="B95" s="86" t="s">
        <v>571</v>
      </c>
      <c r="C95" s="86" t="s">
        <v>572</v>
      </c>
      <c r="D95" s="86" t="s">
        <v>100</v>
      </c>
      <c r="E95" s="86" t="s">
        <v>123</v>
      </c>
      <c r="F95" s="86" t="s">
        <v>313</v>
      </c>
      <c r="G95" s="86" t="s">
        <v>309</v>
      </c>
      <c r="H95" s="86" t="s">
        <v>206</v>
      </c>
      <c r="I95" s="86" t="s">
        <v>207</v>
      </c>
      <c r="J95" s="86" t="s">
        <v>564</v>
      </c>
      <c r="K95" s="87">
        <v>1.89</v>
      </c>
      <c r="L95" s="86" t="s">
        <v>102</v>
      </c>
      <c r="M95" s="88">
        <v>2.0199999999999999E-2</v>
      </c>
      <c r="N95" s="88">
        <v>1.89E-2</v>
      </c>
      <c r="O95" s="87">
        <v>654000</v>
      </c>
      <c r="P95" s="87">
        <v>100.4</v>
      </c>
      <c r="Q95" s="87">
        <v>0</v>
      </c>
      <c r="R95" s="87">
        <v>656.61599999999999</v>
      </c>
      <c r="S95" s="88">
        <v>4.0000000000000002E-4</v>
      </c>
      <c r="T95" s="88">
        <f t="shared" si="5"/>
        <v>4.6143415450924458E-2</v>
      </c>
      <c r="U95" s="88">
        <f>R95/'סכום נכסי הקרן'!$C$42</f>
        <v>9.7935407972232465E-4</v>
      </c>
    </row>
    <row r="96" spans="2:21" s="83" customFormat="1">
      <c r="B96" s="86" t="s">
        <v>573</v>
      </c>
      <c r="C96" s="86" t="s">
        <v>574</v>
      </c>
      <c r="D96" s="86" t="s">
        <v>100</v>
      </c>
      <c r="E96" s="86" t="s">
        <v>123</v>
      </c>
      <c r="F96" s="86" t="s">
        <v>318</v>
      </c>
      <c r="G96" s="86" t="s">
        <v>309</v>
      </c>
      <c r="H96" s="86" t="s">
        <v>206</v>
      </c>
      <c r="I96" s="86" t="s">
        <v>207</v>
      </c>
      <c r="J96" s="86" t="s">
        <v>575</v>
      </c>
      <c r="K96" s="87">
        <v>0.19</v>
      </c>
      <c r="L96" s="86" t="s">
        <v>102</v>
      </c>
      <c r="M96" s="88">
        <v>2.47E-2</v>
      </c>
      <c r="N96" s="88">
        <v>3.0999999999999999E-3</v>
      </c>
      <c r="O96" s="87">
        <v>800000</v>
      </c>
      <c r="P96" s="87">
        <v>102.41</v>
      </c>
      <c r="Q96" s="87">
        <v>0</v>
      </c>
      <c r="R96" s="87">
        <v>819.28</v>
      </c>
      <c r="S96" s="88">
        <v>2.0000000000000001E-4</v>
      </c>
      <c r="T96" s="88">
        <f t="shared" si="5"/>
        <v>5.7574560185303721E-2</v>
      </c>
      <c r="U96" s="88">
        <f>R96/'סכום נכסי הקרן'!$C$42</f>
        <v>1.2219702389751487E-3</v>
      </c>
    </row>
    <row r="97" spans="2:21" s="83" customFormat="1">
      <c r="B97" s="86" t="s">
        <v>576</v>
      </c>
      <c r="C97" s="86" t="s">
        <v>577</v>
      </c>
      <c r="D97" s="86" t="s">
        <v>100</v>
      </c>
      <c r="E97" s="86" t="s">
        <v>123</v>
      </c>
      <c r="F97" s="86" t="s">
        <v>578</v>
      </c>
      <c r="G97" s="86" t="s">
        <v>482</v>
      </c>
      <c r="H97" s="86" t="s">
        <v>349</v>
      </c>
      <c r="I97" s="86" t="s">
        <v>207</v>
      </c>
      <c r="J97" s="86" t="s">
        <v>417</v>
      </c>
      <c r="K97" s="87">
        <v>1.03</v>
      </c>
      <c r="L97" s="86" t="s">
        <v>102</v>
      </c>
      <c r="M97" s="88">
        <v>4.8000000000000001E-2</v>
      </c>
      <c r="N97" s="88">
        <v>1.2800000000000001E-2</v>
      </c>
      <c r="O97" s="87">
        <v>132000.16</v>
      </c>
      <c r="P97" s="87">
        <v>103.44</v>
      </c>
      <c r="Q97" s="87">
        <v>3.1680000000000001</v>
      </c>
      <c r="R97" s="87">
        <v>139.70896550399999</v>
      </c>
      <c r="S97" s="88">
        <v>1E-4</v>
      </c>
      <c r="T97" s="88">
        <f t="shared" si="5"/>
        <v>9.8179892623237106E-3</v>
      </c>
      <c r="U97" s="88">
        <f>R97/'סכום נכסי הקרן'!$C$42</f>
        <v>2.08378329708883E-4</v>
      </c>
    </row>
    <row r="98" spans="2:21" s="83" customFormat="1">
      <c r="B98" s="86" t="s">
        <v>579</v>
      </c>
      <c r="C98" s="86" t="s">
        <v>580</v>
      </c>
      <c r="D98" s="86" t="s">
        <v>100</v>
      </c>
      <c r="E98" s="86" t="s">
        <v>123</v>
      </c>
      <c r="F98" s="86" t="s">
        <v>341</v>
      </c>
      <c r="G98" s="86" t="s">
        <v>309</v>
      </c>
      <c r="H98" s="86" t="s">
        <v>349</v>
      </c>
      <c r="I98" s="86" t="s">
        <v>207</v>
      </c>
      <c r="J98" s="86" t="s">
        <v>247</v>
      </c>
      <c r="K98" s="87">
        <v>0.65</v>
      </c>
      <c r="L98" s="86" t="s">
        <v>102</v>
      </c>
      <c r="M98" s="88">
        <v>6.5000000000000002E-2</v>
      </c>
      <c r="N98" s="88">
        <v>1.26E-2</v>
      </c>
      <c r="O98" s="87">
        <v>80000.34</v>
      </c>
      <c r="P98" s="87">
        <v>108.86</v>
      </c>
      <c r="Q98" s="87">
        <v>0</v>
      </c>
      <c r="R98" s="87">
        <v>87.088370123999994</v>
      </c>
      <c r="S98" s="88">
        <v>5.0000000000000001E-4</v>
      </c>
      <c r="T98" s="88">
        <f t="shared" si="5"/>
        <v>6.1200988760182658E-3</v>
      </c>
      <c r="U98" s="88">
        <f>R98/'סכום נכסי הקרן'!$C$42</f>
        <v>1.2989380486815309E-4</v>
      </c>
    </row>
    <row r="99" spans="2:21" s="83" customFormat="1">
      <c r="B99" s="86" t="s">
        <v>581</v>
      </c>
      <c r="C99" s="86" t="s">
        <v>582</v>
      </c>
      <c r="D99" s="86" t="s">
        <v>100</v>
      </c>
      <c r="E99" s="86" t="s">
        <v>123</v>
      </c>
      <c r="F99" s="86" t="s">
        <v>583</v>
      </c>
      <c r="G99" s="86" t="s">
        <v>584</v>
      </c>
      <c r="H99" s="86" t="s">
        <v>349</v>
      </c>
      <c r="I99" s="86" t="s">
        <v>207</v>
      </c>
      <c r="J99" s="86" t="s">
        <v>585</v>
      </c>
      <c r="K99" s="87">
        <v>3.26</v>
      </c>
      <c r="L99" s="86" t="s">
        <v>102</v>
      </c>
      <c r="M99" s="88">
        <v>2.6100000000000002E-2</v>
      </c>
      <c r="N99" s="88">
        <v>2.2599999999999999E-2</v>
      </c>
      <c r="O99" s="87">
        <v>10000</v>
      </c>
      <c r="P99" s="87">
        <v>101.83</v>
      </c>
      <c r="Q99" s="87">
        <v>0</v>
      </c>
      <c r="R99" s="87">
        <v>10.183</v>
      </c>
      <c r="S99" s="88">
        <v>0</v>
      </c>
      <c r="T99" s="88">
        <f t="shared" si="5"/>
        <v>7.1560607651468102E-4</v>
      </c>
      <c r="U99" s="88">
        <f>R99/'סכום נכסי הקרן'!$C$42</f>
        <v>1.5188119987652498E-5</v>
      </c>
    </row>
    <row r="100" spans="2:21" s="83" customFormat="1">
      <c r="B100" s="86" t="s">
        <v>586</v>
      </c>
      <c r="C100" s="86" t="s">
        <v>587</v>
      </c>
      <c r="D100" s="86" t="s">
        <v>100</v>
      </c>
      <c r="E100" s="86" t="s">
        <v>123</v>
      </c>
      <c r="F100" s="86" t="s">
        <v>588</v>
      </c>
      <c r="G100" s="86" t="s">
        <v>589</v>
      </c>
      <c r="H100" s="86" t="s">
        <v>349</v>
      </c>
      <c r="I100" s="86" t="s">
        <v>207</v>
      </c>
      <c r="J100" s="86" t="s">
        <v>454</v>
      </c>
      <c r="K100" s="87">
        <v>1.1599999999999999</v>
      </c>
      <c r="L100" s="86" t="s">
        <v>102</v>
      </c>
      <c r="M100" s="88">
        <v>1.0500000000000001E-2</v>
      </c>
      <c r="N100" s="88">
        <v>6.4999999999999997E-3</v>
      </c>
      <c r="O100" s="87">
        <v>50000.2</v>
      </c>
      <c r="P100" s="87">
        <v>100.81</v>
      </c>
      <c r="Q100" s="87">
        <v>0</v>
      </c>
      <c r="R100" s="87">
        <v>50.40520162</v>
      </c>
      <c r="S100" s="88">
        <v>2.0000000000000001E-4</v>
      </c>
      <c r="T100" s="88">
        <f t="shared" si="5"/>
        <v>3.5422045141136837E-3</v>
      </c>
      <c r="U100" s="88">
        <f>R100/'סכום נכסי הקרן'!$C$42</f>
        <v>7.5180226868936081E-5</v>
      </c>
    </row>
    <row r="101" spans="2:21" s="83" customFormat="1">
      <c r="B101" s="86" t="s">
        <v>590</v>
      </c>
      <c r="C101" s="86" t="s">
        <v>591</v>
      </c>
      <c r="D101" s="86" t="s">
        <v>100</v>
      </c>
      <c r="E101" s="86" t="s">
        <v>123</v>
      </c>
      <c r="F101" s="86" t="s">
        <v>592</v>
      </c>
      <c r="G101" s="86" t="s">
        <v>500</v>
      </c>
      <c r="H101" s="86" t="s">
        <v>369</v>
      </c>
      <c r="I101" s="86" t="s">
        <v>207</v>
      </c>
      <c r="J101" s="86" t="s">
        <v>417</v>
      </c>
      <c r="K101" s="87">
        <v>1.1599999999999999</v>
      </c>
      <c r="L101" s="86" t="s">
        <v>102</v>
      </c>
      <c r="M101" s="88">
        <v>1.9099999999999999E-2</v>
      </c>
      <c r="N101" s="88">
        <v>1.7399999999999999E-2</v>
      </c>
      <c r="O101" s="87">
        <v>46000.28</v>
      </c>
      <c r="P101" s="87">
        <v>100.54</v>
      </c>
      <c r="Q101" s="87">
        <v>0</v>
      </c>
      <c r="R101" s="87">
        <v>46.248681511999997</v>
      </c>
      <c r="S101" s="88">
        <v>1E-4</v>
      </c>
      <c r="T101" s="88">
        <f t="shared" si="5"/>
        <v>3.250106797680387E-3</v>
      </c>
      <c r="U101" s="88">
        <f>R101/'סכום נכסי הקרן'!$C$42</f>
        <v>6.8980705496904813E-5</v>
      </c>
    </row>
    <row r="102" spans="2:21" s="83" customFormat="1">
      <c r="B102" s="86" t="s">
        <v>593</v>
      </c>
      <c r="C102" s="86" t="s">
        <v>594</v>
      </c>
      <c r="D102" s="86" t="s">
        <v>100</v>
      </c>
      <c r="E102" s="86" t="s">
        <v>123</v>
      </c>
      <c r="F102" s="86" t="s">
        <v>381</v>
      </c>
      <c r="G102" s="86" t="s">
        <v>354</v>
      </c>
      <c r="H102" s="86" t="s">
        <v>369</v>
      </c>
      <c r="I102" s="86" t="s">
        <v>207</v>
      </c>
      <c r="J102" s="86" t="s">
        <v>305</v>
      </c>
      <c r="K102" s="87">
        <v>1.1599999999999999</v>
      </c>
      <c r="L102" s="86" t="s">
        <v>102</v>
      </c>
      <c r="M102" s="88">
        <v>3.5000000000000003E-2</v>
      </c>
      <c r="N102" s="88">
        <v>1.38E-2</v>
      </c>
      <c r="O102" s="87">
        <v>1000</v>
      </c>
      <c r="P102" s="87">
        <v>103.32</v>
      </c>
      <c r="Q102" s="87">
        <v>0</v>
      </c>
      <c r="R102" s="87">
        <v>1.0331999999999999</v>
      </c>
      <c r="S102" s="88">
        <v>0</v>
      </c>
      <c r="T102" s="88">
        <f t="shared" si="5"/>
        <v>7.2607698934986579E-5</v>
      </c>
      <c r="U102" s="88">
        <f>R102/'סכום נכסי הקרן'!$C$42</f>
        <v>1.5410356055428224E-6</v>
      </c>
    </row>
    <row r="103" spans="2:21" s="83" customFormat="1">
      <c r="B103" s="86" t="s">
        <v>595</v>
      </c>
      <c r="C103" s="86" t="s">
        <v>596</v>
      </c>
      <c r="D103" s="86" t="s">
        <v>100</v>
      </c>
      <c r="E103" s="86" t="s">
        <v>123</v>
      </c>
      <c r="F103" s="86" t="s">
        <v>597</v>
      </c>
      <c r="G103" s="86" t="s">
        <v>427</v>
      </c>
      <c r="H103" s="86" t="s">
        <v>369</v>
      </c>
      <c r="I103" s="86" t="s">
        <v>207</v>
      </c>
      <c r="J103" s="86" t="s">
        <v>598</v>
      </c>
      <c r="K103" s="87">
        <v>2.98</v>
      </c>
      <c r="L103" s="86" t="s">
        <v>102</v>
      </c>
      <c r="M103" s="88">
        <v>5.45E-2</v>
      </c>
      <c r="N103" s="88">
        <v>4.3400000000000001E-2</v>
      </c>
      <c r="O103" s="87">
        <v>84000.38</v>
      </c>
      <c r="P103" s="87">
        <v>104</v>
      </c>
      <c r="Q103" s="87">
        <v>0</v>
      </c>
      <c r="R103" s="87">
        <v>87.360395199999999</v>
      </c>
      <c r="S103" s="88">
        <v>2.9999999999999997E-4</v>
      </c>
      <c r="T103" s="88">
        <f t="shared" si="5"/>
        <v>6.139215324741625E-3</v>
      </c>
      <c r="U103" s="88">
        <f>R103/'סכום נכסי הקרן'!$C$42</f>
        <v>1.3029953495692246E-4</v>
      </c>
    </row>
    <row r="104" spans="2:21" s="83" customFormat="1">
      <c r="B104" s="86" t="s">
        <v>599</v>
      </c>
      <c r="C104" s="86" t="s">
        <v>600</v>
      </c>
      <c r="D104" s="86" t="s">
        <v>100</v>
      </c>
      <c r="E104" s="86" t="s">
        <v>123</v>
      </c>
      <c r="F104" s="86" t="s">
        <v>601</v>
      </c>
      <c r="G104" s="86" t="s">
        <v>602</v>
      </c>
      <c r="H104" s="86" t="s">
        <v>369</v>
      </c>
      <c r="I104" s="86" t="s">
        <v>207</v>
      </c>
      <c r="J104" s="86" t="s">
        <v>603</v>
      </c>
      <c r="K104" s="87">
        <v>1.48</v>
      </c>
      <c r="L104" s="86" t="s">
        <v>102</v>
      </c>
      <c r="M104" s="88">
        <v>2.4500000000000001E-2</v>
      </c>
      <c r="N104" s="88">
        <v>1.38E-2</v>
      </c>
      <c r="O104" s="87">
        <v>82666.67</v>
      </c>
      <c r="P104" s="87">
        <v>101.59</v>
      </c>
      <c r="Q104" s="87">
        <v>0</v>
      </c>
      <c r="R104" s="87">
        <v>83.981070052999996</v>
      </c>
      <c r="S104" s="88">
        <v>1E-4</v>
      </c>
      <c r="T104" s="88">
        <f t="shared" si="5"/>
        <v>5.9017346599363543E-3</v>
      </c>
      <c r="U104" s="88">
        <f>R104/'סכום נכסי הקרן'!$C$42</f>
        <v>1.2525921326292976E-4</v>
      </c>
    </row>
    <row r="105" spans="2:21" s="83" customFormat="1">
      <c r="B105" s="86" t="s">
        <v>604</v>
      </c>
      <c r="C105" s="86" t="s">
        <v>605</v>
      </c>
      <c r="D105" s="86" t="s">
        <v>100</v>
      </c>
      <c r="E105" s="86" t="s">
        <v>123</v>
      </c>
      <c r="F105" s="86" t="s">
        <v>606</v>
      </c>
      <c r="G105" s="86" t="s">
        <v>607</v>
      </c>
      <c r="H105" s="86" t="s">
        <v>369</v>
      </c>
      <c r="I105" s="86" t="s">
        <v>207</v>
      </c>
      <c r="J105" s="86" t="s">
        <v>417</v>
      </c>
      <c r="K105" s="87">
        <v>1.6</v>
      </c>
      <c r="L105" s="86" t="s">
        <v>102</v>
      </c>
      <c r="M105" s="88">
        <v>2.3599999999999999E-2</v>
      </c>
      <c r="N105" s="88">
        <v>2.1000000000000001E-2</v>
      </c>
      <c r="O105" s="87">
        <v>27000.43</v>
      </c>
      <c r="P105" s="87">
        <v>100.85</v>
      </c>
      <c r="Q105" s="87">
        <v>0</v>
      </c>
      <c r="R105" s="87">
        <v>27.229933655</v>
      </c>
      <c r="S105" s="88">
        <v>2.0000000000000001E-4</v>
      </c>
      <c r="T105" s="88">
        <f t="shared" si="5"/>
        <v>1.9135722269085355E-3</v>
      </c>
      <c r="U105" s="88">
        <f>R105/'סכום נכסי הקרן'!$C$42</f>
        <v>4.0613915310611503E-5</v>
      </c>
    </row>
    <row r="106" spans="2:21" s="83" customFormat="1">
      <c r="B106" s="86" t="s">
        <v>608</v>
      </c>
      <c r="C106" s="86">
        <v>39004950</v>
      </c>
      <c r="D106" s="86" t="s">
        <v>100</v>
      </c>
      <c r="E106" s="86" t="s">
        <v>123</v>
      </c>
      <c r="F106" s="86" t="s">
        <v>420</v>
      </c>
      <c r="G106" s="86" t="s">
        <v>354</v>
      </c>
      <c r="H106" s="86" t="s">
        <v>421</v>
      </c>
      <c r="I106" s="86" t="s">
        <v>207</v>
      </c>
      <c r="J106" s="86" t="s">
        <v>609</v>
      </c>
      <c r="K106" s="87">
        <v>5.96</v>
      </c>
      <c r="L106" s="86" t="s">
        <v>102</v>
      </c>
      <c r="M106" s="88">
        <v>2.41E-2</v>
      </c>
      <c r="N106" s="88">
        <v>3.2800000000000003E-2</v>
      </c>
      <c r="O106" s="87">
        <v>18000</v>
      </c>
      <c r="P106" s="87">
        <f>R106*1000/O106*100</f>
        <v>95.076794171220385</v>
      </c>
      <c r="Q106" s="87">
        <v>0</v>
      </c>
      <c r="R106" s="87">
        <f>17.1432-0.029377049180328</f>
        <v>17.113822950819671</v>
      </c>
      <c r="S106" s="88">
        <v>0</v>
      </c>
      <c r="T106" s="88">
        <f t="shared" si="5"/>
        <v>1.2026667677504631E-3</v>
      </c>
      <c r="U106" s="88">
        <f>R106/'סכום נכסי הקרן'!$C$42</f>
        <v>2.5525561860403642E-5</v>
      </c>
    </row>
    <row r="107" spans="2:21" s="83" customFormat="1">
      <c r="B107" s="86" t="s">
        <v>610</v>
      </c>
      <c r="C107" s="86" t="s">
        <v>611</v>
      </c>
      <c r="D107" s="86" t="s">
        <v>100</v>
      </c>
      <c r="E107" s="86" t="s">
        <v>123</v>
      </c>
      <c r="F107" s="86" t="s">
        <v>612</v>
      </c>
      <c r="G107" s="86" t="s">
        <v>412</v>
      </c>
      <c r="H107" s="86" t="s">
        <v>421</v>
      </c>
      <c r="I107" s="86" t="s">
        <v>207</v>
      </c>
      <c r="J107" s="86" t="s">
        <v>613</v>
      </c>
      <c r="K107" s="87">
        <v>4.74</v>
      </c>
      <c r="L107" s="86" t="s">
        <v>102</v>
      </c>
      <c r="M107" s="88">
        <v>2.1000000000000001E-2</v>
      </c>
      <c r="N107" s="88">
        <v>2.7400000000000001E-2</v>
      </c>
      <c r="O107" s="87">
        <v>50000</v>
      </c>
      <c r="P107" s="87">
        <v>97.42</v>
      </c>
      <c r="Q107" s="87">
        <v>0</v>
      </c>
      <c r="R107" s="87">
        <v>48.71</v>
      </c>
      <c r="S107" s="88">
        <v>2.0000000000000001E-4</v>
      </c>
      <c r="T107" s="88">
        <f t="shared" si="5"/>
        <v>3.4230749275292265E-3</v>
      </c>
      <c r="U107" s="88">
        <f>R107/'סכום נכסי הקרן'!$C$42</f>
        <v>7.2651804438628414E-5</v>
      </c>
    </row>
    <row r="108" spans="2:21" s="83" customFormat="1">
      <c r="B108" s="86" t="s">
        <v>614</v>
      </c>
      <c r="C108" s="86" t="s">
        <v>615</v>
      </c>
      <c r="D108" s="86" t="s">
        <v>100</v>
      </c>
      <c r="E108" s="86" t="s">
        <v>123</v>
      </c>
      <c r="F108" s="86" t="s">
        <v>381</v>
      </c>
      <c r="G108" s="86" t="s">
        <v>354</v>
      </c>
      <c r="H108" s="86" t="s">
        <v>421</v>
      </c>
      <c r="I108" s="86" t="s">
        <v>207</v>
      </c>
      <c r="J108" s="86" t="s">
        <v>535</v>
      </c>
      <c r="K108" s="87">
        <v>6.08</v>
      </c>
      <c r="L108" s="86" t="s">
        <v>102</v>
      </c>
      <c r="M108" s="88">
        <v>2.0899999999999998E-2</v>
      </c>
      <c r="N108" s="88">
        <v>3.0499999999999999E-2</v>
      </c>
      <c r="O108" s="87">
        <v>8000</v>
      </c>
      <c r="P108" s="87">
        <v>95.37</v>
      </c>
      <c r="Q108" s="87">
        <v>0</v>
      </c>
      <c r="R108" s="87">
        <v>7.6295999999999999</v>
      </c>
      <c r="S108" s="88">
        <v>0</v>
      </c>
      <c r="T108" s="88">
        <f t="shared" si="5"/>
        <v>5.3616695682769415E-4</v>
      </c>
      <c r="U108" s="88">
        <f>R108/'סכום נכסי הקרן'!$C$42</f>
        <v>1.1379679883903908E-5</v>
      </c>
    </row>
    <row r="109" spans="2:21" s="83" customFormat="1">
      <c r="B109" s="86" t="s">
        <v>616</v>
      </c>
      <c r="C109" s="86" t="s">
        <v>617</v>
      </c>
      <c r="D109" s="86" t="s">
        <v>100</v>
      </c>
      <c r="E109" s="86" t="s">
        <v>123</v>
      </c>
      <c r="F109" s="86" t="s">
        <v>597</v>
      </c>
      <c r="G109" s="86" t="s">
        <v>427</v>
      </c>
      <c r="H109" s="86" t="s">
        <v>421</v>
      </c>
      <c r="I109" s="86" t="s">
        <v>207</v>
      </c>
      <c r="J109" s="86" t="s">
        <v>618</v>
      </c>
      <c r="K109" s="87">
        <v>2.54</v>
      </c>
      <c r="L109" s="86" t="s">
        <v>102</v>
      </c>
      <c r="M109" s="88">
        <v>4.3499999999999997E-2</v>
      </c>
      <c r="N109" s="88">
        <v>7.6799999999999993E-2</v>
      </c>
      <c r="O109" s="87">
        <v>80000.05</v>
      </c>
      <c r="P109" s="87">
        <v>93.8</v>
      </c>
      <c r="Q109" s="87">
        <v>0</v>
      </c>
      <c r="R109" s="87">
        <v>75.040046899999993</v>
      </c>
      <c r="S109" s="88">
        <v>1E-4</v>
      </c>
      <c r="T109" s="88">
        <f t="shared" si="5"/>
        <v>5.2734079881750608E-3</v>
      </c>
      <c r="U109" s="88">
        <f>R109/'סכום נכסי הקרן'!$C$42</f>
        <v>1.1192352314605429E-4</v>
      </c>
    </row>
    <row r="110" spans="2:21" s="83" customFormat="1">
      <c r="B110" s="86" t="s">
        <v>619</v>
      </c>
      <c r="C110" s="86" t="s">
        <v>620</v>
      </c>
      <c r="D110" s="86" t="s">
        <v>100</v>
      </c>
      <c r="E110" s="86" t="s">
        <v>123</v>
      </c>
      <c r="F110" s="86" t="s">
        <v>621</v>
      </c>
      <c r="G110" s="86" t="s">
        <v>622</v>
      </c>
      <c r="H110" s="86" t="s">
        <v>421</v>
      </c>
      <c r="I110" s="86" t="s">
        <v>207</v>
      </c>
      <c r="J110" s="86" t="s">
        <v>305</v>
      </c>
      <c r="K110" s="87">
        <v>0.75</v>
      </c>
      <c r="L110" s="86" t="s">
        <v>102</v>
      </c>
      <c r="M110" s="88">
        <v>2.7900000000000001E-2</v>
      </c>
      <c r="N110" s="88">
        <v>5.1999999999999998E-3</v>
      </c>
      <c r="O110" s="87">
        <v>8667.1</v>
      </c>
      <c r="P110" s="87">
        <v>101.7</v>
      </c>
      <c r="Q110" s="87">
        <v>0</v>
      </c>
      <c r="R110" s="87">
        <v>8.8144407000000005</v>
      </c>
      <c r="S110" s="88">
        <v>1E-4</v>
      </c>
      <c r="T110" s="88">
        <f t="shared" si="5"/>
        <v>6.1943114268862994E-4</v>
      </c>
      <c r="U110" s="88">
        <f>R110/'סכום נכסי הקרן'!$C$42</f>
        <v>1.3146890206780682E-5</v>
      </c>
    </row>
    <row r="111" spans="2:21" s="83" customFormat="1">
      <c r="B111" s="86" t="s">
        <v>623</v>
      </c>
      <c r="C111" s="86" t="s">
        <v>624</v>
      </c>
      <c r="D111" s="86" t="s">
        <v>100</v>
      </c>
      <c r="E111" s="86" t="s">
        <v>123</v>
      </c>
      <c r="F111" s="86" t="s">
        <v>430</v>
      </c>
      <c r="G111" s="86" t="s">
        <v>431</v>
      </c>
      <c r="H111" s="86" t="s">
        <v>421</v>
      </c>
      <c r="I111" s="86" t="s">
        <v>207</v>
      </c>
      <c r="J111" s="86" t="s">
        <v>283</v>
      </c>
      <c r="K111" s="87">
        <v>0.73</v>
      </c>
      <c r="L111" s="86" t="s">
        <v>102</v>
      </c>
      <c r="M111" s="88">
        <v>3.4000000000000002E-2</v>
      </c>
      <c r="N111" s="88">
        <v>1.55E-2</v>
      </c>
      <c r="O111" s="87">
        <v>27000.44</v>
      </c>
      <c r="P111" s="87">
        <v>101.81</v>
      </c>
      <c r="Q111" s="87">
        <v>0</v>
      </c>
      <c r="R111" s="87">
        <v>27.489147964000001</v>
      </c>
      <c r="S111" s="88">
        <v>1E-4</v>
      </c>
      <c r="T111" s="88">
        <f t="shared" si="5"/>
        <v>1.9317884043257951E-3</v>
      </c>
      <c r="U111" s="88">
        <f>R111/'סכום נכסי הקרן'!$C$42</f>
        <v>4.100053791962736E-5</v>
      </c>
    </row>
    <row r="112" spans="2:21" s="83" customFormat="1">
      <c r="B112" s="86" t="s">
        <v>625</v>
      </c>
      <c r="C112" s="86" t="s">
        <v>626</v>
      </c>
      <c r="D112" s="86" t="s">
        <v>100</v>
      </c>
      <c r="E112" s="86" t="s">
        <v>123</v>
      </c>
      <c r="F112" s="86" t="s">
        <v>627</v>
      </c>
      <c r="G112" s="86" t="s">
        <v>448</v>
      </c>
      <c r="H112" s="86" t="s">
        <v>449</v>
      </c>
      <c r="I112" s="86" t="s">
        <v>150</v>
      </c>
      <c r="J112" s="86" t="s">
        <v>628</v>
      </c>
      <c r="K112" s="87">
        <v>1</v>
      </c>
      <c r="L112" s="86" t="s">
        <v>102</v>
      </c>
      <c r="M112" s="88">
        <v>3.5799999999999998E-2</v>
      </c>
      <c r="N112" s="88">
        <v>1.46E-2</v>
      </c>
      <c r="O112" s="87">
        <v>8000</v>
      </c>
      <c r="P112" s="87">
        <v>102.09</v>
      </c>
      <c r="Q112" s="87">
        <v>0</v>
      </c>
      <c r="R112" s="87">
        <v>8.1671999999999993</v>
      </c>
      <c r="S112" s="88">
        <v>0</v>
      </c>
      <c r="T112" s="88">
        <f t="shared" si="5"/>
        <v>5.7394657253370348E-4</v>
      </c>
      <c r="U112" s="88">
        <f>R112/'סכום נכסי הקרן'!$C$42</f>
        <v>1.2181519548576596E-5</v>
      </c>
    </row>
    <row r="113" spans="2:21" s="83" customFormat="1">
      <c r="B113" s="86" t="s">
        <v>629</v>
      </c>
      <c r="C113" s="86" t="s">
        <v>630</v>
      </c>
      <c r="D113" s="86" t="s">
        <v>100</v>
      </c>
      <c r="E113" s="86" t="s">
        <v>123</v>
      </c>
      <c r="F113" s="86" t="s">
        <v>631</v>
      </c>
      <c r="G113" s="86" t="s">
        <v>632</v>
      </c>
      <c r="H113" s="86" t="s">
        <v>421</v>
      </c>
      <c r="I113" s="86" t="s">
        <v>207</v>
      </c>
      <c r="J113" s="86" t="s">
        <v>603</v>
      </c>
      <c r="K113" s="87">
        <v>1.23</v>
      </c>
      <c r="L113" s="86" t="s">
        <v>102</v>
      </c>
      <c r="M113" s="88">
        <v>2.8000000000000001E-2</v>
      </c>
      <c r="N113" s="88">
        <v>1.9400000000000001E-2</v>
      </c>
      <c r="O113" s="87">
        <v>31000</v>
      </c>
      <c r="P113" s="87">
        <v>101.75</v>
      </c>
      <c r="Q113" s="87">
        <v>0</v>
      </c>
      <c r="R113" s="87">
        <v>31.5425</v>
      </c>
      <c r="S113" s="88">
        <v>2.9999999999999997E-4</v>
      </c>
      <c r="T113" s="88">
        <f t="shared" si="5"/>
        <v>2.2166360275424064E-3</v>
      </c>
      <c r="U113" s="88">
        <f>R113/'סכום נכסי הקרן'!$C$42</f>
        <v>4.7046182334334571E-5</v>
      </c>
    </row>
    <row r="114" spans="2:21" s="83" customFormat="1">
      <c r="B114" s="86" t="s">
        <v>633</v>
      </c>
      <c r="C114" s="86" t="s">
        <v>634</v>
      </c>
      <c r="D114" s="86" t="s">
        <v>100</v>
      </c>
      <c r="E114" s="86" t="s">
        <v>123</v>
      </c>
      <c r="F114" s="86" t="s">
        <v>631</v>
      </c>
      <c r="G114" s="86" t="s">
        <v>632</v>
      </c>
      <c r="H114" s="86" t="s">
        <v>421</v>
      </c>
      <c r="I114" s="86" t="s">
        <v>207</v>
      </c>
      <c r="J114" s="86" t="s">
        <v>635</v>
      </c>
      <c r="K114" s="87">
        <v>2.98</v>
      </c>
      <c r="L114" s="86" t="s">
        <v>102</v>
      </c>
      <c r="M114" s="88">
        <v>2.29E-2</v>
      </c>
      <c r="N114" s="88">
        <v>2.4400000000000002E-2</v>
      </c>
      <c r="O114" s="87">
        <v>14022.47</v>
      </c>
      <c r="P114" s="87">
        <v>100.35</v>
      </c>
      <c r="Q114" s="87">
        <v>0</v>
      </c>
      <c r="R114" s="87">
        <v>14.071548645</v>
      </c>
      <c r="S114" s="88">
        <v>0</v>
      </c>
      <c r="T114" s="88">
        <f t="shared" si="5"/>
        <v>9.8887221018697092E-4</v>
      </c>
      <c r="U114" s="88">
        <f>R114/'סכום נכסי הקרן'!$C$42</f>
        <v>2.0987957304561418E-5</v>
      </c>
    </row>
    <row r="115" spans="2:21" s="83" customFormat="1">
      <c r="B115" s="86" t="s">
        <v>636</v>
      </c>
      <c r="C115" s="86" t="s">
        <v>637</v>
      </c>
      <c r="D115" s="86" t="s">
        <v>100</v>
      </c>
      <c r="E115" s="86" t="s">
        <v>123</v>
      </c>
      <c r="F115" s="86" t="s">
        <v>638</v>
      </c>
      <c r="G115" s="86" t="s">
        <v>427</v>
      </c>
      <c r="H115" s="86" t="s">
        <v>464</v>
      </c>
      <c r="I115" s="86" t="s">
        <v>207</v>
      </c>
      <c r="J115" s="86" t="s">
        <v>501</v>
      </c>
      <c r="K115" s="87">
        <v>2.37</v>
      </c>
      <c r="L115" s="86" t="s">
        <v>102</v>
      </c>
      <c r="M115" s="88">
        <v>4.7500000000000001E-2</v>
      </c>
      <c r="N115" s="88">
        <v>4.3400000000000001E-2</v>
      </c>
      <c r="O115" s="87">
        <v>116000.67</v>
      </c>
      <c r="P115" s="87">
        <v>101.2</v>
      </c>
      <c r="Q115" s="87">
        <v>0</v>
      </c>
      <c r="R115" s="87">
        <v>117.39267804000001</v>
      </c>
      <c r="S115" s="88">
        <v>2.0000000000000001E-4</v>
      </c>
      <c r="T115" s="88">
        <f t="shared" si="5"/>
        <v>8.2497214714480557E-3</v>
      </c>
      <c r="U115" s="88">
        <f>R115/'סכום נכסי הקרן'!$C$42</f>
        <v>1.7509320237094948E-4</v>
      </c>
    </row>
    <row r="116" spans="2:21" s="83" customFormat="1">
      <c r="B116" s="86" t="s">
        <v>639</v>
      </c>
      <c r="C116" s="86" t="s">
        <v>640</v>
      </c>
      <c r="D116" s="86" t="s">
        <v>100</v>
      </c>
      <c r="E116" s="86" t="s">
        <v>123</v>
      </c>
      <c r="F116" s="86" t="s">
        <v>641</v>
      </c>
      <c r="G116" s="86" t="s">
        <v>520</v>
      </c>
      <c r="H116" s="86" t="s">
        <v>474</v>
      </c>
      <c r="I116" s="86" t="s">
        <v>150</v>
      </c>
      <c r="J116" s="86" t="s">
        <v>642</v>
      </c>
      <c r="K116" s="87">
        <v>0.75</v>
      </c>
      <c r="L116" s="86" t="s">
        <v>102</v>
      </c>
      <c r="M116" s="88">
        <v>3.4500000000000003E-2</v>
      </c>
      <c r="N116" s="88">
        <v>1.52E-2</v>
      </c>
      <c r="O116" s="87">
        <v>11000</v>
      </c>
      <c r="P116" s="87">
        <v>102.3</v>
      </c>
      <c r="Q116" s="87">
        <v>0</v>
      </c>
      <c r="R116" s="87">
        <v>11.253</v>
      </c>
      <c r="S116" s="88">
        <v>2.0000000000000001E-4</v>
      </c>
      <c r="T116" s="88">
        <f t="shared" si="5"/>
        <v>7.907998800962099E-4</v>
      </c>
      <c r="U116" s="88">
        <f>R116/'סכום נכסי הקרן'!$C$42</f>
        <v>1.6784043427384224E-5</v>
      </c>
    </row>
    <row r="117" spans="2:21" s="83" customFormat="1">
      <c r="B117" s="86" t="s">
        <v>643</v>
      </c>
      <c r="C117" s="86" t="s">
        <v>644</v>
      </c>
      <c r="D117" s="86" t="s">
        <v>100</v>
      </c>
      <c r="E117" s="86" t="s">
        <v>123</v>
      </c>
      <c r="F117" s="86" t="s">
        <v>645</v>
      </c>
      <c r="G117" s="86" t="s">
        <v>632</v>
      </c>
      <c r="H117" s="86" t="s">
        <v>474</v>
      </c>
      <c r="I117" s="86" t="s">
        <v>150</v>
      </c>
      <c r="J117" s="86" t="s">
        <v>646</v>
      </c>
      <c r="K117" s="87">
        <v>0.17</v>
      </c>
      <c r="L117" s="86" t="s">
        <v>102</v>
      </c>
      <c r="M117" s="88">
        <v>3.2000000000000001E-2</v>
      </c>
      <c r="N117" s="88">
        <v>3.2899999999999999E-2</v>
      </c>
      <c r="O117" s="87">
        <v>2500</v>
      </c>
      <c r="P117" s="87">
        <v>101.05205599999999</v>
      </c>
      <c r="Q117" s="87">
        <v>0</v>
      </c>
      <c r="R117" s="87">
        <v>2.5263013999999999</v>
      </c>
      <c r="S117" s="88">
        <v>2.9999999999999997E-4</v>
      </c>
      <c r="T117" s="88">
        <f t="shared" si="5"/>
        <v>1.7753477687788919E-4</v>
      </c>
      <c r="U117" s="88">
        <f>R117/'סכום נכסי הקרן'!$C$42</f>
        <v>3.7680220748477351E-6</v>
      </c>
    </row>
    <row r="118" spans="2:21" s="83" customFormat="1">
      <c r="B118" s="86" t="s">
        <v>647</v>
      </c>
      <c r="C118" s="86" t="s">
        <v>648</v>
      </c>
      <c r="D118" s="86" t="s">
        <v>100</v>
      </c>
      <c r="E118" s="86" t="s">
        <v>123</v>
      </c>
      <c r="F118" s="86" t="s">
        <v>649</v>
      </c>
      <c r="G118" s="86" t="s">
        <v>584</v>
      </c>
      <c r="H118" s="86" t="s">
        <v>474</v>
      </c>
      <c r="I118" s="86" t="s">
        <v>150</v>
      </c>
      <c r="J118" s="86" t="s">
        <v>334</v>
      </c>
      <c r="K118" s="87">
        <v>1.71</v>
      </c>
      <c r="L118" s="86" t="s">
        <v>102</v>
      </c>
      <c r="M118" s="88">
        <v>3.2000000000000001E-2</v>
      </c>
      <c r="N118" s="88">
        <v>1.9300000000000001E-2</v>
      </c>
      <c r="O118" s="87">
        <v>10000</v>
      </c>
      <c r="P118" s="87">
        <v>102.97</v>
      </c>
      <c r="Q118" s="87">
        <v>0</v>
      </c>
      <c r="R118" s="87">
        <v>10.297000000000001</v>
      </c>
      <c r="S118" s="88">
        <v>2.0000000000000001E-4</v>
      </c>
      <c r="T118" s="88">
        <f t="shared" si="5"/>
        <v>7.236173789523392E-4</v>
      </c>
      <c r="U118" s="88">
        <f>R118/'סכום נכסי הקרן'!$C$42</f>
        <v>1.535815295225943E-5</v>
      </c>
    </row>
    <row r="119" spans="2:21" s="83" customFormat="1">
      <c r="B119" s="86" t="s">
        <v>650</v>
      </c>
      <c r="C119" s="86" t="s">
        <v>651</v>
      </c>
      <c r="D119" s="86" t="s">
        <v>100</v>
      </c>
      <c r="E119" s="86" t="s">
        <v>123</v>
      </c>
      <c r="F119" s="86" t="s">
        <v>652</v>
      </c>
      <c r="G119" s="86" t="s">
        <v>520</v>
      </c>
      <c r="H119" s="86" t="s">
        <v>464</v>
      </c>
      <c r="I119" s="86" t="s">
        <v>207</v>
      </c>
      <c r="J119" s="86" t="s">
        <v>598</v>
      </c>
      <c r="K119" s="87">
        <v>0.5</v>
      </c>
      <c r="L119" s="86" t="s">
        <v>102</v>
      </c>
      <c r="M119" s="88">
        <v>3.7999999999999999E-2</v>
      </c>
      <c r="N119" s="88">
        <v>1.52E-2</v>
      </c>
      <c r="O119" s="87">
        <v>38800.11</v>
      </c>
      <c r="P119" s="87">
        <v>101.13</v>
      </c>
      <c r="Q119" s="87">
        <v>0</v>
      </c>
      <c r="R119" s="87">
        <v>39.238551243000003</v>
      </c>
      <c r="S119" s="88">
        <v>5.9999999999999995E-4</v>
      </c>
      <c r="T119" s="88">
        <f t="shared" si="5"/>
        <v>2.7574728177475684E-3</v>
      </c>
      <c r="U119" s="88">
        <f>R119/'סכום נכסי הקרן'!$C$42</f>
        <v>5.8524975392353445E-5</v>
      </c>
    </row>
    <row r="120" spans="2:21" s="83" customFormat="1">
      <c r="B120" s="86" t="s">
        <v>653</v>
      </c>
      <c r="C120" s="86" t="s">
        <v>654</v>
      </c>
      <c r="D120" s="86" t="s">
        <v>100</v>
      </c>
      <c r="E120" s="86" t="s">
        <v>123</v>
      </c>
      <c r="F120" s="86" t="s">
        <v>655</v>
      </c>
      <c r="G120" s="86" t="s">
        <v>354</v>
      </c>
      <c r="H120" s="86" t="s">
        <v>464</v>
      </c>
      <c r="I120" s="86" t="s">
        <v>207</v>
      </c>
      <c r="J120" s="86" t="s">
        <v>618</v>
      </c>
      <c r="K120" s="87">
        <v>4.6100000000000003</v>
      </c>
      <c r="L120" s="86" t="s">
        <v>102</v>
      </c>
      <c r="M120" s="88">
        <v>1.9E-2</v>
      </c>
      <c r="N120" s="88">
        <v>2.9499999999999998E-2</v>
      </c>
      <c r="O120" s="87">
        <v>1000</v>
      </c>
      <c r="P120" s="87">
        <v>95.89</v>
      </c>
      <c r="Q120" s="87">
        <v>0</v>
      </c>
      <c r="R120" s="87">
        <v>0.95889999999999997</v>
      </c>
      <c r="S120" s="88">
        <v>0</v>
      </c>
      <c r="T120" s="88">
        <f t="shared" si="5"/>
        <v>6.7386297433951446E-5</v>
      </c>
      <c r="U120" s="88">
        <f>R120/'סכום נכסי הקרן'!$C$42</f>
        <v>1.430215875101638E-6</v>
      </c>
    </row>
    <row r="121" spans="2:21" s="83" customFormat="1">
      <c r="B121" s="86" t="s">
        <v>656</v>
      </c>
      <c r="C121" s="86" t="s">
        <v>657</v>
      </c>
      <c r="D121" s="86" t="s">
        <v>100</v>
      </c>
      <c r="E121" s="86" t="s">
        <v>123</v>
      </c>
      <c r="F121" s="86" t="s">
        <v>658</v>
      </c>
      <c r="G121" s="86" t="s">
        <v>359</v>
      </c>
      <c r="H121" s="86" t="s">
        <v>464</v>
      </c>
      <c r="I121" s="86" t="s">
        <v>207</v>
      </c>
      <c r="J121" s="86" t="s">
        <v>598</v>
      </c>
      <c r="K121" s="87">
        <v>1.47</v>
      </c>
      <c r="L121" s="86" t="s">
        <v>102</v>
      </c>
      <c r="M121" s="88">
        <v>2.9499999999999998E-2</v>
      </c>
      <c r="N121" s="88">
        <v>1.8499999999999999E-2</v>
      </c>
      <c r="O121" s="87">
        <v>11000.42</v>
      </c>
      <c r="P121" s="87">
        <v>102.36</v>
      </c>
      <c r="Q121" s="87">
        <v>0</v>
      </c>
      <c r="R121" s="87">
        <v>11.260029912</v>
      </c>
      <c r="S121" s="88">
        <v>1E-4</v>
      </c>
      <c r="T121" s="88">
        <f t="shared" si="5"/>
        <v>7.9129390422903549E-4</v>
      </c>
      <c r="U121" s="88">
        <f>R121/'סכום נכסי הקרן'!$C$42</f>
        <v>1.6794528662281468E-5</v>
      </c>
    </row>
    <row r="122" spans="2:21" s="83" customFormat="1">
      <c r="B122" s="86" t="s">
        <v>659</v>
      </c>
      <c r="C122" s="86" t="s">
        <v>660</v>
      </c>
      <c r="D122" s="86" t="s">
        <v>100</v>
      </c>
      <c r="E122" s="86" t="s">
        <v>123</v>
      </c>
      <c r="F122" s="86" t="s">
        <v>661</v>
      </c>
      <c r="G122" s="86" t="s">
        <v>482</v>
      </c>
      <c r="H122" s="86" t="s">
        <v>474</v>
      </c>
      <c r="I122" s="86" t="s">
        <v>150</v>
      </c>
      <c r="J122" s="86" t="s">
        <v>662</v>
      </c>
      <c r="K122" s="87">
        <v>4.33</v>
      </c>
      <c r="L122" s="86" t="s">
        <v>102</v>
      </c>
      <c r="M122" s="88">
        <v>1.7000000000000001E-2</v>
      </c>
      <c r="N122" s="88">
        <v>3.0499999999999999E-2</v>
      </c>
      <c r="O122" s="87">
        <v>5000</v>
      </c>
      <c r="P122" s="87">
        <v>94.93</v>
      </c>
      <c r="Q122" s="87">
        <v>0</v>
      </c>
      <c r="R122" s="87">
        <v>4.7465000000000002</v>
      </c>
      <c r="S122" s="88">
        <v>0</v>
      </c>
      <c r="T122" s="88">
        <f t="shared" si="5"/>
        <v>3.3355830719600645E-4</v>
      </c>
      <c r="U122" s="88">
        <f>R122/'סכום נכסי הקרן'!$C$42</f>
        <v>7.079486548305272E-6</v>
      </c>
    </row>
    <row r="123" spans="2:21" s="83" customFormat="1">
      <c r="B123" s="86" t="s">
        <v>663</v>
      </c>
      <c r="C123" s="86" t="s">
        <v>664</v>
      </c>
      <c r="D123" s="86" t="s">
        <v>100</v>
      </c>
      <c r="E123" s="86" t="s">
        <v>123</v>
      </c>
      <c r="F123" s="86" t="s">
        <v>665</v>
      </c>
      <c r="G123" s="86" t="s">
        <v>427</v>
      </c>
      <c r="H123" s="86" t="s">
        <v>464</v>
      </c>
      <c r="I123" s="86" t="s">
        <v>207</v>
      </c>
      <c r="J123" s="86" t="s">
        <v>666</v>
      </c>
      <c r="K123" s="87">
        <v>2.4500000000000002</v>
      </c>
      <c r="L123" s="86" t="s">
        <v>102</v>
      </c>
      <c r="M123" s="88">
        <v>3.9E-2</v>
      </c>
      <c r="N123" s="88">
        <v>4.7500000000000001E-2</v>
      </c>
      <c r="O123" s="87">
        <v>189000</v>
      </c>
      <c r="P123" s="87">
        <v>101.17</v>
      </c>
      <c r="Q123" s="87">
        <v>0</v>
      </c>
      <c r="R123" s="87">
        <v>191.21129999999999</v>
      </c>
      <c r="S123" s="88">
        <v>5.0000000000000001E-4</v>
      </c>
      <c r="T123" s="88">
        <f t="shared" si="5"/>
        <v>1.3437294331559621E-2</v>
      </c>
      <c r="U123" s="88">
        <f>R123/'סכום נכסי הקרן'!$C$42</f>
        <v>2.8519494916969635E-4</v>
      </c>
    </row>
    <row r="124" spans="2:21" s="83" customFormat="1">
      <c r="B124" s="86" t="s">
        <v>667</v>
      </c>
      <c r="C124" s="86" t="s">
        <v>668</v>
      </c>
      <c r="D124" s="86" t="s">
        <v>100</v>
      </c>
      <c r="E124" s="86" t="s">
        <v>123</v>
      </c>
      <c r="F124" s="86" t="s">
        <v>669</v>
      </c>
      <c r="G124" s="86" t="s">
        <v>482</v>
      </c>
      <c r="H124" s="86" t="s">
        <v>464</v>
      </c>
      <c r="I124" s="86" t="s">
        <v>207</v>
      </c>
      <c r="J124" s="86" t="s">
        <v>628</v>
      </c>
      <c r="K124" s="87">
        <v>0.66</v>
      </c>
      <c r="L124" s="86" t="s">
        <v>102</v>
      </c>
      <c r="M124" s="88">
        <v>2.9600000000000001E-2</v>
      </c>
      <c r="N124" s="88">
        <v>1.2200000000000001E-2</v>
      </c>
      <c r="O124" s="87">
        <v>5000</v>
      </c>
      <c r="P124" s="87">
        <v>102.14</v>
      </c>
      <c r="Q124" s="87">
        <v>0</v>
      </c>
      <c r="R124" s="87">
        <v>5.1070000000000002</v>
      </c>
      <c r="S124" s="88">
        <v>0</v>
      </c>
      <c r="T124" s="88">
        <f t="shared" si="5"/>
        <v>3.5889229429053089E-4</v>
      </c>
      <c r="U124" s="88">
        <f>R124/'סכום נכסי הקרן'!$C$42</f>
        <v>7.6171785109438588E-6</v>
      </c>
    </row>
    <row r="125" spans="2:21" s="83" customFormat="1">
      <c r="B125" s="86" t="s">
        <v>670</v>
      </c>
      <c r="C125" s="86" t="s">
        <v>671</v>
      </c>
      <c r="D125" s="86" t="s">
        <v>100</v>
      </c>
      <c r="E125" s="86" t="s">
        <v>123</v>
      </c>
      <c r="F125" s="86" t="s">
        <v>672</v>
      </c>
      <c r="G125" s="86" t="s">
        <v>132</v>
      </c>
      <c r="H125" s="86" t="s">
        <v>464</v>
      </c>
      <c r="I125" s="86" t="s">
        <v>207</v>
      </c>
      <c r="J125" s="86" t="s">
        <v>417</v>
      </c>
      <c r="K125" s="87">
        <v>1.22</v>
      </c>
      <c r="L125" s="86" t="s">
        <v>102</v>
      </c>
      <c r="M125" s="88">
        <v>2.1600000000000001E-2</v>
      </c>
      <c r="N125" s="88">
        <v>1.9E-2</v>
      </c>
      <c r="O125" s="87">
        <v>21000</v>
      </c>
      <c r="P125" s="87">
        <v>100.89</v>
      </c>
      <c r="Q125" s="87">
        <v>0</v>
      </c>
      <c r="R125" s="87">
        <v>21.186900000000001</v>
      </c>
      <c r="S125" s="88">
        <v>1E-4</v>
      </c>
      <c r="T125" s="88">
        <f t="shared" si="5"/>
        <v>1.4889005580387799E-3</v>
      </c>
      <c r="U125" s="88">
        <f>R125/'סכום נכסי הקרן'!$C$42</f>
        <v>3.1600626472198244E-5</v>
      </c>
    </row>
    <row r="126" spans="2:21" s="83" customFormat="1">
      <c r="B126" s="86" t="s">
        <v>673</v>
      </c>
      <c r="C126" s="86" t="s">
        <v>674</v>
      </c>
      <c r="D126" s="86" t="s">
        <v>100</v>
      </c>
      <c r="E126" s="86" t="s">
        <v>123</v>
      </c>
      <c r="F126" s="86" t="s">
        <v>675</v>
      </c>
      <c r="G126" s="86" t="s">
        <v>427</v>
      </c>
      <c r="H126" s="86" t="s">
        <v>474</v>
      </c>
      <c r="I126" s="86" t="s">
        <v>150</v>
      </c>
      <c r="J126" s="86" t="s">
        <v>676</v>
      </c>
      <c r="K126" s="87">
        <v>2.82</v>
      </c>
      <c r="L126" s="86" t="s">
        <v>102</v>
      </c>
      <c r="M126" s="88">
        <v>2.8500000000000001E-2</v>
      </c>
      <c r="N126" s="88">
        <v>2.8899999999999999E-2</v>
      </c>
      <c r="O126" s="87">
        <v>32375.38</v>
      </c>
      <c r="P126" s="87">
        <v>100.62</v>
      </c>
      <c r="Q126" s="87">
        <v>0</v>
      </c>
      <c r="R126" s="87">
        <v>32.576107356000001</v>
      </c>
      <c r="S126" s="88">
        <v>2.0000000000000001E-4</v>
      </c>
      <c r="T126" s="88">
        <f t="shared" si="5"/>
        <v>2.2892723532503389E-3</v>
      </c>
      <c r="U126" s="88">
        <f>R126/'סכום נכסי הקרן'!$C$42</f>
        <v>4.8587825518371524E-5</v>
      </c>
    </row>
    <row r="127" spans="2:21" s="83" customFormat="1">
      <c r="B127" s="86" t="s">
        <v>677</v>
      </c>
      <c r="C127" s="86" t="s">
        <v>678</v>
      </c>
      <c r="D127" s="86" t="s">
        <v>100</v>
      </c>
      <c r="E127" s="86" t="s">
        <v>123</v>
      </c>
      <c r="F127" s="86" t="s">
        <v>679</v>
      </c>
      <c r="G127" s="86" t="s">
        <v>431</v>
      </c>
      <c r="H127" s="86" t="s">
        <v>474</v>
      </c>
      <c r="I127" s="86" t="s">
        <v>150</v>
      </c>
      <c r="J127" s="86" t="s">
        <v>328</v>
      </c>
      <c r="K127" s="87">
        <v>3.22</v>
      </c>
      <c r="L127" s="86" t="s">
        <v>102</v>
      </c>
      <c r="M127" s="88">
        <v>2.1499999999999998E-2</v>
      </c>
      <c r="N127" s="88">
        <v>2.7199999999999998E-2</v>
      </c>
      <c r="O127" s="87">
        <v>49114.16</v>
      </c>
      <c r="P127" s="87">
        <v>98.26</v>
      </c>
      <c r="Q127" s="87">
        <v>2.1609600000000002</v>
      </c>
      <c r="R127" s="87">
        <v>50.420533616</v>
      </c>
      <c r="S127" s="88">
        <v>2.0000000000000001E-4</v>
      </c>
      <c r="T127" s="88">
        <f t="shared" si="5"/>
        <v>3.5432819637358677E-3</v>
      </c>
      <c r="U127" s="88">
        <f>R127/'סכום נכסי הקרן'!$C$42</f>
        <v>7.5203094805192402E-5</v>
      </c>
    </row>
    <row r="128" spans="2:21" s="83" customFormat="1">
      <c r="B128" s="86" t="s">
        <v>680</v>
      </c>
      <c r="C128" s="86" t="s">
        <v>681</v>
      </c>
      <c r="D128" s="86" t="s">
        <v>100</v>
      </c>
      <c r="E128" s="86" t="s">
        <v>123</v>
      </c>
      <c r="F128" s="86" t="s">
        <v>679</v>
      </c>
      <c r="G128" s="86" t="s">
        <v>431</v>
      </c>
      <c r="H128" s="86" t="s">
        <v>474</v>
      </c>
      <c r="I128" s="86" t="s">
        <v>150</v>
      </c>
      <c r="J128" s="86" t="s">
        <v>413</v>
      </c>
      <c r="K128" s="87">
        <v>2.35</v>
      </c>
      <c r="L128" s="86" t="s">
        <v>102</v>
      </c>
      <c r="M128" s="88">
        <v>2.75E-2</v>
      </c>
      <c r="N128" s="88">
        <v>2.1100000000000001E-2</v>
      </c>
      <c r="O128" s="87">
        <v>21284.28</v>
      </c>
      <c r="P128" s="87">
        <v>101.73</v>
      </c>
      <c r="Q128" s="87">
        <v>0</v>
      </c>
      <c r="R128" s="87">
        <v>21.652498044000001</v>
      </c>
      <c r="S128" s="88">
        <v>1E-4</v>
      </c>
      <c r="T128" s="88">
        <f t="shared" si="5"/>
        <v>1.5216202663270791E-3</v>
      </c>
      <c r="U128" s="88">
        <f>R128/'סכום נכסי הקרן'!$C$42</f>
        <v>3.2295073978658846E-5</v>
      </c>
    </row>
    <row r="129" spans="2:21" s="83" customFormat="1">
      <c r="B129" s="86" t="s">
        <v>682</v>
      </c>
      <c r="C129" s="86" t="s">
        <v>683</v>
      </c>
      <c r="D129" s="86" t="s">
        <v>100</v>
      </c>
      <c r="E129" s="86" t="s">
        <v>123</v>
      </c>
      <c r="F129" s="86" t="s">
        <v>679</v>
      </c>
      <c r="G129" s="86" t="s">
        <v>431</v>
      </c>
      <c r="H129" s="86" t="s">
        <v>474</v>
      </c>
      <c r="I129" s="86" t="s">
        <v>150</v>
      </c>
      <c r="J129" s="86" t="s">
        <v>305</v>
      </c>
      <c r="K129" s="87">
        <v>1.1599999999999999</v>
      </c>
      <c r="L129" s="86" t="s">
        <v>102</v>
      </c>
      <c r="M129" s="88">
        <v>2.4E-2</v>
      </c>
      <c r="N129" s="88">
        <v>1.6799999999999999E-2</v>
      </c>
      <c r="O129" s="87">
        <v>4000</v>
      </c>
      <c r="P129" s="87">
        <v>101.03</v>
      </c>
      <c r="Q129" s="87">
        <v>0</v>
      </c>
      <c r="R129" s="87">
        <v>4.0411999999999999</v>
      </c>
      <c r="S129" s="88">
        <v>0</v>
      </c>
      <c r="T129" s="88">
        <f t="shared" si="5"/>
        <v>2.8399364395670514E-4</v>
      </c>
      <c r="U129" s="88">
        <f>R129/'סכום נכסי הקרן'!$C$42</f>
        <v>6.0275194435923867E-6</v>
      </c>
    </row>
    <row r="130" spans="2:21" s="83" customFormat="1">
      <c r="B130" s="86" t="s">
        <v>684</v>
      </c>
      <c r="C130" s="86" t="s">
        <v>685</v>
      </c>
      <c r="D130" s="86" t="s">
        <v>100</v>
      </c>
      <c r="E130" s="86" t="s">
        <v>123</v>
      </c>
      <c r="F130" s="86" t="s">
        <v>686</v>
      </c>
      <c r="G130" s="86" t="s">
        <v>448</v>
      </c>
      <c r="H130" s="86" t="s">
        <v>503</v>
      </c>
      <c r="I130" s="86" t="s">
        <v>150</v>
      </c>
      <c r="J130" s="86" t="s">
        <v>603</v>
      </c>
      <c r="K130" s="87">
        <v>0.28999999999999998</v>
      </c>
      <c r="L130" s="86" t="s">
        <v>102</v>
      </c>
      <c r="M130" s="88">
        <v>4.3499999999999997E-2</v>
      </c>
      <c r="N130" s="88">
        <v>1.38E-2</v>
      </c>
      <c r="O130" s="87">
        <v>12000</v>
      </c>
      <c r="P130" s="87">
        <v>101.77</v>
      </c>
      <c r="Q130" s="87">
        <v>0</v>
      </c>
      <c r="R130" s="87">
        <v>12.212400000000001</v>
      </c>
      <c r="S130" s="88">
        <v>1E-4</v>
      </c>
      <c r="T130" s="88">
        <f t="shared" si="5"/>
        <v>8.5822131482155462E-4</v>
      </c>
      <c r="U130" s="88">
        <f>R130/'סכום נכסי הקרן'!$C$42</f>
        <v>1.8215005061102559E-5</v>
      </c>
    </row>
    <row r="131" spans="2:21" s="83" customFormat="1">
      <c r="B131" s="86" t="s">
        <v>687</v>
      </c>
      <c r="C131" s="86" t="s">
        <v>688</v>
      </c>
      <c r="D131" s="86" t="s">
        <v>100</v>
      </c>
      <c r="E131" s="86" t="s">
        <v>123</v>
      </c>
      <c r="F131" s="86" t="s">
        <v>686</v>
      </c>
      <c r="G131" s="86" t="s">
        <v>448</v>
      </c>
      <c r="H131" s="86" t="s">
        <v>503</v>
      </c>
      <c r="I131" s="86" t="s">
        <v>150</v>
      </c>
      <c r="J131" s="86" t="s">
        <v>689</v>
      </c>
      <c r="K131" s="87">
        <v>6.23</v>
      </c>
      <c r="L131" s="86" t="s">
        <v>102</v>
      </c>
      <c r="M131" s="88">
        <v>2.18E-2</v>
      </c>
      <c r="N131" s="88">
        <v>3.4099999999999998E-2</v>
      </c>
      <c r="O131" s="87">
        <v>31000</v>
      </c>
      <c r="P131" s="87">
        <v>93.4</v>
      </c>
      <c r="Q131" s="87">
        <v>0</v>
      </c>
      <c r="R131" s="87">
        <v>28.954000000000001</v>
      </c>
      <c r="S131" s="88">
        <v>2.0000000000000001E-4</v>
      </c>
      <c r="T131" s="88">
        <f t="shared" si="5"/>
        <v>2.0347302699996145E-3</v>
      </c>
      <c r="U131" s="88">
        <f>R131/'סכום נכסי הקרן'!$C$42</f>
        <v>4.3185389975693848E-5</v>
      </c>
    </row>
    <row r="132" spans="2:21" s="83" customFormat="1">
      <c r="B132" s="86" t="s">
        <v>690</v>
      </c>
      <c r="C132" s="86" t="s">
        <v>691</v>
      </c>
      <c r="D132" s="86" t="s">
        <v>100</v>
      </c>
      <c r="E132" s="86" t="s">
        <v>123</v>
      </c>
      <c r="F132" s="86" t="s">
        <v>494</v>
      </c>
      <c r="G132" s="86" t="s">
        <v>359</v>
      </c>
      <c r="H132" s="86" t="s">
        <v>495</v>
      </c>
      <c r="I132" s="86" t="s">
        <v>207</v>
      </c>
      <c r="J132" s="86" t="s">
        <v>692</v>
      </c>
      <c r="K132" s="87">
        <v>0.57999999999999996</v>
      </c>
      <c r="L132" s="86" t="s">
        <v>102</v>
      </c>
      <c r="M132" s="88">
        <v>3.6999999999999998E-2</v>
      </c>
      <c r="N132" s="88">
        <v>1.7299999999999999E-2</v>
      </c>
      <c r="O132" s="87">
        <v>5000</v>
      </c>
      <c r="P132" s="87">
        <v>102.68</v>
      </c>
      <c r="Q132" s="87">
        <v>0</v>
      </c>
      <c r="R132" s="87">
        <v>5.1340000000000003</v>
      </c>
      <c r="S132" s="88">
        <v>1E-4</v>
      </c>
      <c r="T132" s="88">
        <f t="shared" si="5"/>
        <v>3.6078970802576571E-4</v>
      </c>
      <c r="U132" s="88">
        <f>R132/'סכום נכסי הקרן'!$C$42</f>
        <v>7.6574494762455007E-6</v>
      </c>
    </row>
    <row r="133" spans="2:21" s="83" customFormat="1">
      <c r="B133" s="86" t="s">
        <v>693</v>
      </c>
      <c r="C133" s="86" t="s">
        <v>694</v>
      </c>
      <c r="D133" s="86" t="s">
        <v>100</v>
      </c>
      <c r="E133" s="86" t="s">
        <v>123</v>
      </c>
      <c r="F133" s="86" t="s">
        <v>494</v>
      </c>
      <c r="G133" s="86" t="s">
        <v>359</v>
      </c>
      <c r="H133" s="86" t="s">
        <v>495</v>
      </c>
      <c r="I133" s="86" t="s">
        <v>207</v>
      </c>
      <c r="J133" s="86" t="s">
        <v>255</v>
      </c>
      <c r="K133" s="87">
        <v>0.1</v>
      </c>
      <c r="L133" s="86" t="s">
        <v>102</v>
      </c>
      <c r="M133" s="88">
        <v>4.2500000000000003E-2</v>
      </c>
      <c r="N133" s="88">
        <v>2.0400000000000001E-2</v>
      </c>
      <c r="O133" s="87">
        <v>30000</v>
      </c>
      <c r="P133" s="87">
        <v>101.91</v>
      </c>
      <c r="Q133" s="87">
        <v>0</v>
      </c>
      <c r="R133" s="87">
        <v>30.573</v>
      </c>
      <c r="S133" s="88">
        <v>2.0000000000000001E-4</v>
      </c>
      <c r="T133" s="88">
        <f t="shared" si="5"/>
        <v>2.1485048195309183E-3</v>
      </c>
      <c r="U133" s="88">
        <f>R133/'סכום נכסי הקרן'!$C$42</f>
        <v>4.5600156376558956E-5</v>
      </c>
    </row>
    <row r="134" spans="2:21" s="83" customFormat="1">
      <c r="B134" s="86" t="s">
        <v>695</v>
      </c>
      <c r="C134" s="86" t="s">
        <v>696</v>
      </c>
      <c r="D134" s="86" t="s">
        <v>100</v>
      </c>
      <c r="E134" s="86" t="s">
        <v>123</v>
      </c>
      <c r="F134" s="86" t="s">
        <v>499</v>
      </c>
      <c r="G134" s="86" t="s">
        <v>500</v>
      </c>
      <c r="H134" s="86" t="s">
        <v>495</v>
      </c>
      <c r="I134" s="86" t="s">
        <v>207</v>
      </c>
      <c r="J134" s="86" t="s">
        <v>350</v>
      </c>
      <c r="K134" s="87">
        <v>3.13</v>
      </c>
      <c r="L134" s="86" t="s">
        <v>102</v>
      </c>
      <c r="M134" s="88">
        <v>3.9E-2</v>
      </c>
      <c r="N134" s="88">
        <v>0.03</v>
      </c>
      <c r="O134" s="87">
        <v>37500</v>
      </c>
      <c r="P134" s="87">
        <v>102.87</v>
      </c>
      <c r="Q134" s="87">
        <v>0</v>
      </c>
      <c r="R134" s="87">
        <v>38.576250000000002</v>
      </c>
      <c r="S134" s="88">
        <v>1E-4</v>
      </c>
      <c r="T134" s="88">
        <f t="shared" si="5"/>
        <v>2.7109298742167792E-3</v>
      </c>
      <c r="U134" s="88">
        <f>R134/'סכום נכסי הקרן'!$C$42</f>
        <v>5.7537141674720581E-5</v>
      </c>
    </row>
    <row r="135" spans="2:21" s="83" customFormat="1">
      <c r="B135" s="86" t="s">
        <v>697</v>
      </c>
      <c r="C135" s="86" t="s">
        <v>698</v>
      </c>
      <c r="D135" s="86" t="s">
        <v>100</v>
      </c>
      <c r="E135" s="86" t="s">
        <v>123</v>
      </c>
      <c r="F135" s="86" t="s">
        <v>699</v>
      </c>
      <c r="G135" s="86" t="s">
        <v>538</v>
      </c>
      <c r="H135" s="86" t="s">
        <v>503</v>
      </c>
      <c r="I135" s="86" t="s">
        <v>150</v>
      </c>
      <c r="J135" s="86" t="s">
        <v>700</v>
      </c>
      <c r="K135" s="87">
        <v>6.09</v>
      </c>
      <c r="L135" s="86" t="s">
        <v>123</v>
      </c>
      <c r="M135" s="88">
        <v>1.4999999999999999E-2</v>
      </c>
      <c r="N135" s="88">
        <v>3.9E-2</v>
      </c>
      <c r="O135" s="87">
        <v>8000</v>
      </c>
      <c r="P135" s="87">
        <v>86.81</v>
      </c>
      <c r="Q135" s="87">
        <v>0</v>
      </c>
      <c r="R135" s="87">
        <v>6.9447999999999999</v>
      </c>
      <c r="S135" s="88">
        <v>0</v>
      </c>
      <c r="T135" s="88">
        <f t="shared" si="5"/>
        <v>4.880429225355157E-4</v>
      </c>
      <c r="U135" s="88">
        <f>R135/'סכום נכסי הקרן'!$C$42</f>
        <v>1.0358288882475604E-5</v>
      </c>
    </row>
    <row r="136" spans="2:21" s="83" customFormat="1">
      <c r="B136" s="86" t="s">
        <v>701</v>
      </c>
      <c r="C136" s="86" t="s">
        <v>702</v>
      </c>
      <c r="D136" s="86" t="s">
        <v>100</v>
      </c>
      <c r="E136" s="86" t="s">
        <v>123</v>
      </c>
      <c r="F136" s="86" t="s">
        <v>699</v>
      </c>
      <c r="G136" s="86" t="s">
        <v>538</v>
      </c>
      <c r="H136" s="86" t="s">
        <v>503</v>
      </c>
      <c r="I136" s="86" t="s">
        <v>150</v>
      </c>
      <c r="J136" s="86" t="s">
        <v>703</v>
      </c>
      <c r="K136" s="87">
        <v>6.28</v>
      </c>
      <c r="L136" s="86" t="s">
        <v>123</v>
      </c>
      <c r="M136" s="88">
        <v>7.4999999999999997E-3</v>
      </c>
      <c r="N136" s="88">
        <v>1.5900000000000001E-2</v>
      </c>
      <c r="O136" s="87">
        <v>118000</v>
      </c>
      <c r="P136" s="87">
        <v>95</v>
      </c>
      <c r="Q136" s="87">
        <v>0</v>
      </c>
      <c r="R136" s="87">
        <v>112.1</v>
      </c>
      <c r="S136" s="88">
        <v>2.0000000000000001E-4</v>
      </c>
      <c r="T136" s="88">
        <f t="shared" si="5"/>
        <v>7.8777807303639143E-3</v>
      </c>
      <c r="U136" s="88">
        <f>R136/'סכום נכסי הקרן'!$C$42</f>
        <v>1.6719908186348277E-4</v>
      </c>
    </row>
    <row r="137" spans="2:21" s="83" customFormat="1">
      <c r="B137" s="86" t="s">
        <v>704</v>
      </c>
      <c r="C137" s="86" t="s">
        <v>705</v>
      </c>
      <c r="D137" s="86" t="s">
        <v>100</v>
      </c>
      <c r="E137" s="86" t="s">
        <v>123</v>
      </c>
      <c r="F137" s="86" t="s">
        <v>699</v>
      </c>
      <c r="G137" s="86" t="s">
        <v>538</v>
      </c>
      <c r="H137" s="86" t="s">
        <v>503</v>
      </c>
      <c r="I137" s="86" t="s">
        <v>150</v>
      </c>
      <c r="J137" s="86" t="s">
        <v>283</v>
      </c>
      <c r="K137" s="87">
        <v>2.46</v>
      </c>
      <c r="L137" s="86" t="s">
        <v>102</v>
      </c>
      <c r="M137" s="88">
        <v>4.2500000000000003E-2</v>
      </c>
      <c r="N137" s="88">
        <v>3.0499999999999999E-2</v>
      </c>
      <c r="O137" s="87">
        <v>14000.96</v>
      </c>
      <c r="P137" s="87">
        <v>103.33</v>
      </c>
      <c r="Q137" s="87">
        <v>0</v>
      </c>
      <c r="R137" s="87">
        <v>14.467191968</v>
      </c>
      <c r="S137" s="88">
        <v>1E-4</v>
      </c>
      <c r="T137" s="88">
        <f t="shared" si="5"/>
        <v>1.0166758796430508E-3</v>
      </c>
      <c r="U137" s="88">
        <f>R137/'סכום נכסי הקרן'!$C$42</f>
        <v>2.1578066139093242E-5</v>
      </c>
    </row>
    <row r="138" spans="2:21" s="83" customFormat="1">
      <c r="B138" s="86" t="s">
        <v>706</v>
      </c>
      <c r="C138" s="86" t="s">
        <v>707</v>
      </c>
      <c r="D138" s="86" t="s">
        <v>100</v>
      </c>
      <c r="E138" s="86" t="s">
        <v>123</v>
      </c>
      <c r="F138" s="86" t="s">
        <v>699</v>
      </c>
      <c r="G138" s="86" t="s">
        <v>538</v>
      </c>
      <c r="H138" s="86" t="s">
        <v>503</v>
      </c>
      <c r="I138" s="86" t="s">
        <v>150</v>
      </c>
      <c r="J138" s="86" t="s">
        <v>708</v>
      </c>
      <c r="K138" s="87">
        <v>3.28</v>
      </c>
      <c r="L138" s="86" t="s">
        <v>102</v>
      </c>
      <c r="M138" s="88">
        <v>3.4500000000000003E-2</v>
      </c>
      <c r="N138" s="88">
        <v>2.8000000000000001E-2</v>
      </c>
      <c r="O138" s="87">
        <v>2000.43</v>
      </c>
      <c r="P138" s="87">
        <v>102.47</v>
      </c>
      <c r="Q138" s="87">
        <v>0</v>
      </c>
      <c r="R138" s="87">
        <v>2.049840621</v>
      </c>
      <c r="S138" s="88">
        <v>0</v>
      </c>
      <c r="T138" s="88">
        <f t="shared" si="5"/>
        <v>1.4405169441954505E-4</v>
      </c>
      <c r="U138" s="88">
        <f>R138/'סכום נכסי הקרן'!$C$42</f>
        <v>3.0573726119328399E-6</v>
      </c>
    </row>
    <row r="139" spans="2:21" s="83" customFormat="1">
      <c r="B139" s="86" t="s">
        <v>709</v>
      </c>
      <c r="C139" s="86" t="s">
        <v>710</v>
      </c>
      <c r="D139" s="86" t="s">
        <v>100</v>
      </c>
      <c r="E139" s="86" t="s">
        <v>123</v>
      </c>
      <c r="F139" s="86" t="s">
        <v>502</v>
      </c>
      <c r="G139" s="86" t="s">
        <v>427</v>
      </c>
      <c r="H139" s="86" t="s">
        <v>503</v>
      </c>
      <c r="I139" s="86" t="s">
        <v>150</v>
      </c>
      <c r="J139" s="86" t="s">
        <v>711</v>
      </c>
      <c r="K139" s="87">
        <v>4.6100000000000003</v>
      </c>
      <c r="L139" s="86" t="s">
        <v>102</v>
      </c>
      <c r="M139" s="88">
        <v>2.3E-2</v>
      </c>
      <c r="N139" s="88">
        <v>3.2899999999999999E-2</v>
      </c>
      <c r="O139" s="87">
        <v>5908.63</v>
      </c>
      <c r="P139" s="87">
        <v>95.8</v>
      </c>
      <c r="Q139" s="87">
        <v>0</v>
      </c>
      <c r="R139" s="87">
        <v>5.66046754</v>
      </c>
      <c r="S139" s="88">
        <v>0</v>
      </c>
      <c r="T139" s="88">
        <f t="shared" si="5"/>
        <v>3.9778699474988784E-4</v>
      </c>
      <c r="U139" s="88">
        <f>R139/'סכום נכסי הקרן'!$C$42</f>
        <v>8.4426848849781167E-6</v>
      </c>
    </row>
    <row r="140" spans="2:21" s="83" customFormat="1">
      <c r="B140" s="86" t="s">
        <v>712</v>
      </c>
      <c r="C140" s="86" t="s">
        <v>713</v>
      </c>
      <c r="D140" s="86" t="s">
        <v>100</v>
      </c>
      <c r="E140" s="86" t="s">
        <v>123</v>
      </c>
      <c r="F140" s="86" t="s">
        <v>502</v>
      </c>
      <c r="G140" s="86" t="s">
        <v>427</v>
      </c>
      <c r="H140" s="86" t="s">
        <v>503</v>
      </c>
      <c r="I140" s="86" t="s">
        <v>150</v>
      </c>
      <c r="J140" s="86" t="s">
        <v>603</v>
      </c>
      <c r="K140" s="87">
        <v>1.47</v>
      </c>
      <c r="L140" s="86" t="s">
        <v>102</v>
      </c>
      <c r="M140" s="88">
        <v>4.2000000000000003E-2</v>
      </c>
      <c r="N140" s="88">
        <v>2.3800000000000002E-2</v>
      </c>
      <c r="O140" s="87">
        <v>62000</v>
      </c>
      <c r="P140" s="87">
        <v>104.28</v>
      </c>
      <c r="Q140" s="87">
        <v>0</v>
      </c>
      <c r="R140" s="87">
        <v>64.653599999999997</v>
      </c>
      <c r="S140" s="88">
        <v>1E-4</v>
      </c>
      <c r="T140" s="88">
        <f t="shared" ref="T140:T202" si="6">R140/$R$11</f>
        <v>4.5435047656436781E-3</v>
      </c>
      <c r="U140" s="88">
        <f>R140/'סכום נכסי הקרן'!$C$42</f>
        <v>9.6431958600971183E-5</v>
      </c>
    </row>
    <row r="141" spans="2:21" s="83" customFormat="1">
      <c r="B141" s="86" t="s">
        <v>714</v>
      </c>
      <c r="C141" s="86" t="s">
        <v>715</v>
      </c>
      <c r="D141" s="86" t="s">
        <v>100</v>
      </c>
      <c r="E141" s="86" t="s">
        <v>123</v>
      </c>
      <c r="F141" s="86" t="s">
        <v>716</v>
      </c>
      <c r="G141" s="86" t="s">
        <v>482</v>
      </c>
      <c r="H141" s="86" t="s">
        <v>495</v>
      </c>
      <c r="I141" s="86" t="s">
        <v>207</v>
      </c>
      <c r="J141" s="86" t="s">
        <v>717</v>
      </c>
      <c r="K141" s="87">
        <v>5.22</v>
      </c>
      <c r="L141" s="86" t="s">
        <v>102</v>
      </c>
      <c r="M141" s="88">
        <v>0.05</v>
      </c>
      <c r="N141" s="88">
        <v>4.8099999999999997E-2</v>
      </c>
      <c r="O141" s="87">
        <v>35000</v>
      </c>
      <c r="P141" s="87">
        <v>101.32</v>
      </c>
      <c r="Q141" s="87">
        <v>0</v>
      </c>
      <c r="R141" s="87">
        <v>35.462000000000003</v>
      </c>
      <c r="S141" s="88">
        <v>0</v>
      </c>
      <c r="T141" s="88">
        <f t="shared" si="6"/>
        <v>2.492077254773998E-3</v>
      </c>
      <c r="U141" s="88">
        <f>R141/'סכום נכסי הקרן'!$C$42</f>
        <v>5.2892184130622893E-5</v>
      </c>
    </row>
    <row r="142" spans="2:21" s="83" customFormat="1">
      <c r="B142" s="86" t="s">
        <v>718</v>
      </c>
      <c r="C142" s="86" t="s">
        <v>719</v>
      </c>
      <c r="D142" s="86" t="s">
        <v>100</v>
      </c>
      <c r="E142" s="86" t="s">
        <v>123</v>
      </c>
      <c r="F142" s="86" t="s">
        <v>720</v>
      </c>
      <c r="G142" s="86" t="s">
        <v>359</v>
      </c>
      <c r="H142" s="86" t="s">
        <v>503</v>
      </c>
      <c r="I142" s="86" t="s">
        <v>150</v>
      </c>
      <c r="J142" s="86" t="s">
        <v>390</v>
      </c>
      <c r="K142" s="87">
        <v>0.99</v>
      </c>
      <c r="L142" s="86" t="s">
        <v>102</v>
      </c>
      <c r="M142" s="88">
        <v>2.75E-2</v>
      </c>
      <c r="N142" s="88">
        <v>1.9099999999999999E-2</v>
      </c>
      <c r="O142" s="87">
        <v>12000.87</v>
      </c>
      <c r="P142" s="87">
        <v>101.52</v>
      </c>
      <c r="Q142" s="87">
        <v>0</v>
      </c>
      <c r="R142" s="87">
        <v>12.183283224</v>
      </c>
      <c r="S142" s="88">
        <v>5.0000000000000001E-4</v>
      </c>
      <c r="T142" s="88">
        <f t="shared" si="6"/>
        <v>8.5617514553606728E-4</v>
      </c>
      <c r="U142" s="88">
        <f>R142/'סכום נכסי הקרן'!$C$42</f>
        <v>1.8171576887917684E-5</v>
      </c>
    </row>
    <row r="143" spans="2:21" s="83" customFormat="1">
      <c r="B143" s="86" t="s">
        <v>721</v>
      </c>
      <c r="C143" s="86" t="s">
        <v>722</v>
      </c>
      <c r="D143" s="86" t="s">
        <v>100</v>
      </c>
      <c r="E143" s="86" t="s">
        <v>123</v>
      </c>
      <c r="F143" s="86" t="s">
        <v>481</v>
      </c>
      <c r="G143" s="86" t="s">
        <v>482</v>
      </c>
      <c r="H143" s="86" t="s">
        <v>495</v>
      </c>
      <c r="I143" s="86" t="s">
        <v>207</v>
      </c>
      <c r="J143" s="86" t="s">
        <v>723</v>
      </c>
      <c r="K143" s="87">
        <v>1.68</v>
      </c>
      <c r="L143" s="86" t="s">
        <v>102</v>
      </c>
      <c r="M143" s="88">
        <v>3.85E-2</v>
      </c>
      <c r="N143" s="88">
        <v>3.27E-2</v>
      </c>
      <c r="O143" s="87">
        <v>5000</v>
      </c>
      <c r="P143" s="87">
        <v>101.95</v>
      </c>
      <c r="Q143" s="87">
        <v>0</v>
      </c>
      <c r="R143" s="87">
        <v>5.0975000000000001</v>
      </c>
      <c r="S143" s="88">
        <v>0</v>
      </c>
      <c r="T143" s="88">
        <f t="shared" si="6"/>
        <v>3.5822468575405936E-4</v>
      </c>
      <c r="U143" s="88">
        <f>R143/'סכום נכסי הקרן'!$C$42</f>
        <v>7.6030090972266137E-6</v>
      </c>
    </row>
    <row r="144" spans="2:21" s="83" customFormat="1">
      <c r="B144" s="86" t="s">
        <v>724</v>
      </c>
      <c r="C144" s="86" t="s">
        <v>725</v>
      </c>
      <c r="D144" s="86" t="s">
        <v>100</v>
      </c>
      <c r="E144" s="86" t="s">
        <v>123</v>
      </c>
      <c r="F144" s="86" t="s">
        <v>726</v>
      </c>
      <c r="G144" s="86" t="s">
        <v>427</v>
      </c>
      <c r="H144" s="86" t="s">
        <v>503</v>
      </c>
      <c r="I144" s="86" t="s">
        <v>150</v>
      </c>
      <c r="J144" s="86" t="s">
        <v>496</v>
      </c>
      <c r="K144" s="87">
        <v>3.5</v>
      </c>
      <c r="L144" s="86" t="s">
        <v>102</v>
      </c>
      <c r="M144" s="88">
        <v>4.7E-2</v>
      </c>
      <c r="N144" s="88">
        <v>4.87E-2</v>
      </c>
      <c r="O144" s="87">
        <v>75000</v>
      </c>
      <c r="P144" s="87">
        <v>100</v>
      </c>
      <c r="Q144" s="87">
        <v>0</v>
      </c>
      <c r="R144" s="87">
        <v>75</v>
      </c>
      <c r="S144" s="88">
        <v>4.0000000000000002E-4</v>
      </c>
      <c r="T144" s="88">
        <f t="shared" si="6"/>
        <v>5.2705937089856693E-3</v>
      </c>
      <c r="U144" s="88">
        <f>R144/'סכום נכסי הקרן'!$C$42</f>
        <v>1.1186379250456028E-4</v>
      </c>
    </row>
    <row r="145" spans="2:27" s="83" customFormat="1">
      <c r="B145" s="86" t="s">
        <v>727</v>
      </c>
      <c r="C145" s="86" t="s">
        <v>728</v>
      </c>
      <c r="D145" s="86" t="s">
        <v>100</v>
      </c>
      <c r="E145" s="86" t="s">
        <v>123</v>
      </c>
      <c r="F145" s="86" t="s">
        <v>729</v>
      </c>
      <c r="G145" s="86" t="s">
        <v>412</v>
      </c>
      <c r="H145" s="86" t="s">
        <v>503</v>
      </c>
      <c r="I145" s="86" t="s">
        <v>150</v>
      </c>
      <c r="J145" s="86" t="s">
        <v>334</v>
      </c>
      <c r="K145" s="87">
        <v>0.91</v>
      </c>
      <c r="L145" s="86" t="s">
        <v>102</v>
      </c>
      <c r="M145" s="88">
        <v>3.5000000000000003E-2</v>
      </c>
      <c r="N145" s="88">
        <v>1.7500000000000002E-2</v>
      </c>
      <c r="O145" s="87">
        <v>11000</v>
      </c>
      <c r="P145" s="87">
        <v>101.87</v>
      </c>
      <c r="Q145" s="87">
        <v>0</v>
      </c>
      <c r="R145" s="87">
        <v>11.2057</v>
      </c>
      <c r="S145" s="88">
        <v>4.0000000000000002E-4</v>
      </c>
      <c r="T145" s="88">
        <f t="shared" si="6"/>
        <v>7.8747589233040959E-4</v>
      </c>
      <c r="U145" s="88">
        <f>R145/'סכום נכסי הקרן'!$C$42</f>
        <v>1.6713494662244682E-5</v>
      </c>
    </row>
    <row r="146" spans="2:27" s="83" customFormat="1">
      <c r="B146" s="86" t="s">
        <v>730</v>
      </c>
      <c r="C146" s="86">
        <v>20802570</v>
      </c>
      <c r="D146" s="86" t="s">
        <v>100</v>
      </c>
      <c r="E146" s="86" t="s">
        <v>123</v>
      </c>
      <c r="F146" s="86" t="s">
        <v>731</v>
      </c>
      <c r="G146" s="86" t="s">
        <v>511</v>
      </c>
      <c r="H146" s="86" t="s">
        <v>495</v>
      </c>
      <c r="I146" s="86" t="s">
        <v>207</v>
      </c>
      <c r="J146" s="86" t="s">
        <v>666</v>
      </c>
      <c r="K146" s="87">
        <v>0</v>
      </c>
      <c r="L146" s="86" t="s">
        <v>102</v>
      </c>
      <c r="M146" s="88">
        <v>1.35E-2</v>
      </c>
      <c r="N146" s="88">
        <v>0</v>
      </c>
      <c r="O146" s="87">
        <v>15000</v>
      </c>
      <c r="P146" s="87">
        <f>R146*1000/O146*100</f>
        <v>100.4344262295082</v>
      </c>
      <c r="Q146" s="87">
        <v>0</v>
      </c>
      <c r="R146" s="87">
        <f>15.078-0.0128360655737704</f>
        <v>15.065163934426229</v>
      </c>
      <c r="S146" s="88">
        <v>0</v>
      </c>
      <c r="T146" s="88">
        <f t="shared" si="6"/>
        <v>1.0586981101016624E-3</v>
      </c>
      <c r="U146" s="88">
        <f>R146/'סכום נכסי הקרן'!$C$42</f>
        <v>2.2469951632104543E-5</v>
      </c>
    </row>
    <row r="147" spans="2:27" s="83" customFormat="1">
      <c r="B147" s="86" t="s">
        <v>732</v>
      </c>
      <c r="C147" s="86" t="s">
        <v>733</v>
      </c>
      <c r="D147" s="86" t="s">
        <v>100</v>
      </c>
      <c r="E147" s="86" t="s">
        <v>123</v>
      </c>
      <c r="F147" s="86" t="s">
        <v>734</v>
      </c>
      <c r="G147" s="86" t="s">
        <v>511</v>
      </c>
      <c r="H147" s="86" t="s">
        <v>495</v>
      </c>
      <c r="I147" s="86" t="s">
        <v>207</v>
      </c>
      <c r="J147" s="86" t="s">
        <v>735</v>
      </c>
      <c r="K147" s="87">
        <v>1.1200000000000001</v>
      </c>
      <c r="L147" s="86" t="s">
        <v>102</v>
      </c>
      <c r="M147" s="88">
        <v>0.02</v>
      </c>
      <c r="N147" s="88">
        <v>2.1700000000000001E-2</v>
      </c>
      <c r="O147" s="87">
        <v>22400</v>
      </c>
      <c r="P147" s="87">
        <v>99.81</v>
      </c>
      <c r="Q147" s="87">
        <v>2.9260000000000002</v>
      </c>
      <c r="R147" s="87">
        <v>25.283439999999999</v>
      </c>
      <c r="S147" s="88">
        <v>0</v>
      </c>
      <c r="T147" s="88">
        <f t="shared" si="6"/>
        <v>1.7767831974068885E-3</v>
      </c>
      <c r="U147" s="88">
        <f>R147/'סכום נכסי הקרן'!$C$42</f>
        <v>3.7710686479486662E-5</v>
      </c>
    </row>
    <row r="148" spans="2:27" s="83" customFormat="1">
      <c r="B148" s="86" t="s">
        <v>736</v>
      </c>
      <c r="C148" s="86" t="s">
        <v>737</v>
      </c>
      <c r="D148" s="86" t="s">
        <v>100</v>
      </c>
      <c r="E148" s="86" t="s">
        <v>123</v>
      </c>
      <c r="F148" s="86" t="s">
        <v>738</v>
      </c>
      <c r="G148" s="86" t="s">
        <v>520</v>
      </c>
      <c r="H148" s="86" t="s">
        <v>503</v>
      </c>
      <c r="I148" s="86" t="s">
        <v>150</v>
      </c>
      <c r="J148" s="86" t="s">
        <v>325</v>
      </c>
      <c r="K148" s="87">
        <v>1.07</v>
      </c>
      <c r="L148" s="86" t="s">
        <v>102</v>
      </c>
      <c r="M148" s="88">
        <v>2.1000000000000001E-2</v>
      </c>
      <c r="N148" s="88">
        <v>0.02</v>
      </c>
      <c r="O148" s="87">
        <v>23000</v>
      </c>
      <c r="P148" s="87">
        <v>100.99</v>
      </c>
      <c r="Q148" s="87">
        <v>0</v>
      </c>
      <c r="R148" s="87">
        <v>23.227699999999999</v>
      </c>
      <c r="S148" s="88">
        <v>2.0000000000000001E-4</v>
      </c>
      <c r="T148" s="88">
        <f t="shared" si="6"/>
        <v>1.6323169265894191E-3</v>
      </c>
      <c r="U148" s="88">
        <f>R148/'סכום נכסי הקרן'!$C$42</f>
        <v>3.4644514842108997E-5</v>
      </c>
    </row>
    <row r="149" spans="2:27" s="83" customFormat="1">
      <c r="B149" s="86" t="s">
        <v>739</v>
      </c>
      <c r="C149" s="86" t="s">
        <v>740</v>
      </c>
      <c r="D149" s="86" t="s">
        <v>100</v>
      </c>
      <c r="E149" s="86" t="s">
        <v>123</v>
      </c>
      <c r="F149" s="86" t="s">
        <v>738</v>
      </c>
      <c r="G149" s="86" t="s">
        <v>520</v>
      </c>
      <c r="H149" s="86" t="s">
        <v>503</v>
      </c>
      <c r="I149" s="86" t="s">
        <v>150</v>
      </c>
      <c r="J149" s="86" t="s">
        <v>396</v>
      </c>
      <c r="K149" s="87">
        <v>3.62</v>
      </c>
      <c r="L149" s="86" t="s">
        <v>102</v>
      </c>
      <c r="M149" s="88">
        <v>0.02</v>
      </c>
      <c r="N149" s="88">
        <v>2.8400000000000002E-2</v>
      </c>
      <c r="O149" s="87">
        <v>50000</v>
      </c>
      <c r="P149" s="87">
        <v>97.5</v>
      </c>
      <c r="Q149" s="87">
        <v>0</v>
      </c>
      <c r="R149" s="87">
        <v>48.75</v>
      </c>
      <c r="S149" s="88">
        <v>2.9999999999999997E-4</v>
      </c>
      <c r="T149" s="88">
        <f t="shared" si="6"/>
        <v>3.4258859108406855E-3</v>
      </c>
      <c r="U149" s="88">
        <f>R149/'סכום נכסי הקרן'!$C$42</f>
        <v>7.2711465127964182E-5</v>
      </c>
    </row>
    <row r="150" spans="2:27" s="83" customFormat="1">
      <c r="B150" s="86" t="s">
        <v>741</v>
      </c>
      <c r="C150" s="86" t="s">
        <v>742</v>
      </c>
      <c r="D150" s="86" t="s">
        <v>100</v>
      </c>
      <c r="E150" s="86" t="s">
        <v>123</v>
      </c>
      <c r="F150" s="86" t="s">
        <v>675</v>
      </c>
      <c r="G150" s="86" t="s">
        <v>427</v>
      </c>
      <c r="H150" s="86" t="s">
        <v>503</v>
      </c>
      <c r="I150" s="86" t="s">
        <v>150</v>
      </c>
      <c r="J150" s="86" t="s">
        <v>743</v>
      </c>
      <c r="K150" s="87">
        <v>2.95</v>
      </c>
      <c r="L150" s="86" t="s">
        <v>102</v>
      </c>
      <c r="M150" s="88">
        <v>4.99E-2</v>
      </c>
      <c r="N150" s="88">
        <v>3.0599999999999999E-2</v>
      </c>
      <c r="O150" s="87">
        <v>23000</v>
      </c>
      <c r="P150" s="87">
        <v>105.76</v>
      </c>
      <c r="Q150" s="87">
        <v>0</v>
      </c>
      <c r="R150" s="87">
        <v>24.3248</v>
      </c>
      <c r="S150" s="88">
        <v>1E-4</v>
      </c>
      <c r="T150" s="88">
        <f t="shared" si="6"/>
        <v>1.7094151713644616E-3</v>
      </c>
      <c r="U150" s="88">
        <f>R150/'סכום נכסי הקרן'!$C$42</f>
        <v>3.6280858398865706E-5</v>
      </c>
    </row>
    <row r="151" spans="2:27" s="83" customFormat="1">
      <c r="B151" s="86" t="s">
        <v>744</v>
      </c>
      <c r="C151" s="86" t="s">
        <v>745</v>
      </c>
      <c r="D151" s="86" t="s">
        <v>100</v>
      </c>
      <c r="E151" s="86" t="s">
        <v>123</v>
      </c>
      <c r="F151" s="86" t="s">
        <v>746</v>
      </c>
      <c r="G151" s="86" t="s">
        <v>482</v>
      </c>
      <c r="H151" s="86" t="s">
        <v>526</v>
      </c>
      <c r="I151" s="86" t="s">
        <v>207</v>
      </c>
      <c r="J151" s="86" t="s">
        <v>319</v>
      </c>
      <c r="K151" s="87">
        <v>5.2</v>
      </c>
      <c r="L151" s="86" t="s">
        <v>102</v>
      </c>
      <c r="M151" s="88">
        <v>2.5000000000000001E-2</v>
      </c>
      <c r="N151" s="88">
        <v>3.6900000000000002E-2</v>
      </c>
      <c r="O151" s="87">
        <v>9000</v>
      </c>
      <c r="P151" s="87">
        <v>94.4</v>
      </c>
      <c r="Q151" s="87">
        <v>0</v>
      </c>
      <c r="R151" s="87">
        <v>8.4960000000000004</v>
      </c>
      <c r="S151" s="88">
        <v>0</v>
      </c>
      <c r="T151" s="88">
        <f t="shared" si="6"/>
        <v>5.970528553538967E-4</v>
      </c>
      <c r="U151" s="88">
        <f>R151/'סכום נכסי הקרן'!$C$42</f>
        <v>1.2671930414916589E-5</v>
      </c>
    </row>
    <row r="152" spans="2:27" s="83" customFormat="1">
      <c r="B152" s="86" t="s">
        <v>747</v>
      </c>
      <c r="C152" s="86" t="s">
        <v>748</v>
      </c>
      <c r="D152" s="86" t="s">
        <v>100</v>
      </c>
      <c r="E152" s="86" t="s">
        <v>123</v>
      </c>
      <c r="F152" s="86" t="s">
        <v>749</v>
      </c>
      <c r="G152" s="86" t="s">
        <v>359</v>
      </c>
      <c r="H152" s="86" t="s">
        <v>526</v>
      </c>
      <c r="I152" s="86" t="s">
        <v>207</v>
      </c>
      <c r="J152" s="86" t="s">
        <v>283</v>
      </c>
      <c r="K152" s="87">
        <v>2.7</v>
      </c>
      <c r="L152" s="86" t="s">
        <v>102</v>
      </c>
      <c r="M152" s="88">
        <v>3.2500000000000001E-2</v>
      </c>
      <c r="N152" s="88">
        <v>3.15E-2</v>
      </c>
      <c r="O152" s="87">
        <v>80000.44</v>
      </c>
      <c r="P152" s="87">
        <v>101.12</v>
      </c>
      <c r="Q152" s="87">
        <v>0</v>
      </c>
      <c r="R152" s="87">
        <v>80.896444927999994</v>
      </c>
      <c r="S152" s="88">
        <v>8.0000000000000004E-4</v>
      </c>
      <c r="T152" s="88">
        <f t="shared" si="6"/>
        <v>5.684963916224299E-3</v>
      </c>
      <c r="U152" s="88">
        <f>R152/'סכום נכסי הקרן'!$C$42</f>
        <v>1.2065844173043173E-4</v>
      </c>
    </row>
    <row r="153" spans="2:27" s="83" customFormat="1">
      <c r="B153" s="86" t="s">
        <v>750</v>
      </c>
      <c r="C153" s="86" t="s">
        <v>751</v>
      </c>
      <c r="D153" s="86" t="s">
        <v>100</v>
      </c>
      <c r="E153" s="86" t="s">
        <v>123</v>
      </c>
      <c r="F153" s="86" t="s">
        <v>499</v>
      </c>
      <c r="G153" s="86" t="s">
        <v>500</v>
      </c>
      <c r="H153" s="86" t="s">
        <v>522</v>
      </c>
      <c r="I153" s="86" t="s">
        <v>150</v>
      </c>
      <c r="J153" s="86" t="s">
        <v>283</v>
      </c>
      <c r="K153" s="87">
        <v>1.1200000000000001</v>
      </c>
      <c r="L153" s="86" t="s">
        <v>102</v>
      </c>
      <c r="M153" s="88">
        <v>4.5999999999999999E-2</v>
      </c>
      <c r="N153" s="88">
        <v>2.3400000000000001E-2</v>
      </c>
      <c r="O153" s="87">
        <v>51000.59</v>
      </c>
      <c r="P153" s="87">
        <v>103.69</v>
      </c>
      <c r="Q153" s="87">
        <v>0</v>
      </c>
      <c r="R153" s="87">
        <v>52.882511770999997</v>
      </c>
      <c r="S153" s="88">
        <v>1E-4</v>
      </c>
      <c r="T153" s="88">
        <f t="shared" si="6"/>
        <v>3.7162964514079093E-3</v>
      </c>
      <c r="U153" s="88">
        <f>R153/'סכום נכסי הקרן'!$C$42</f>
        <v>7.8875177651614806E-5</v>
      </c>
    </row>
    <row r="154" spans="2:27" s="83" customFormat="1">
      <c r="B154" s="86" t="s">
        <v>752</v>
      </c>
      <c r="C154" s="86" t="s">
        <v>753</v>
      </c>
      <c r="D154" s="86" t="s">
        <v>100</v>
      </c>
      <c r="E154" s="86" t="s">
        <v>123</v>
      </c>
      <c r="F154" s="86" t="s">
        <v>754</v>
      </c>
      <c r="G154" s="86" t="s">
        <v>427</v>
      </c>
      <c r="H154" s="86" t="s">
        <v>522</v>
      </c>
      <c r="I154" s="86" t="s">
        <v>150</v>
      </c>
      <c r="J154" s="86" t="s">
        <v>274</v>
      </c>
      <c r="K154" s="87">
        <v>1.23</v>
      </c>
      <c r="L154" s="86" t="s">
        <v>102</v>
      </c>
      <c r="M154" s="88">
        <v>4.8000000000000001E-2</v>
      </c>
      <c r="N154" s="88">
        <v>2.07E-2</v>
      </c>
      <c r="O154" s="87">
        <v>10000</v>
      </c>
      <c r="P154" s="87">
        <v>104.5</v>
      </c>
      <c r="Q154" s="87">
        <v>0</v>
      </c>
      <c r="R154" s="87">
        <v>10.45</v>
      </c>
      <c r="S154" s="88">
        <v>1E-4</v>
      </c>
      <c r="T154" s="88">
        <f t="shared" si="6"/>
        <v>7.3436939011866991E-4</v>
      </c>
      <c r="U154" s="88">
        <f>R154/'סכום נכסי הקרן'!$C$42</f>
        <v>1.5586355088968733E-5</v>
      </c>
      <c r="AA154" s="90"/>
    </row>
    <row r="155" spans="2:27" s="83" customFormat="1">
      <c r="B155" s="86" t="s">
        <v>755</v>
      </c>
      <c r="C155" s="86">
        <v>42203490</v>
      </c>
      <c r="D155" s="86" t="s">
        <v>100</v>
      </c>
      <c r="E155" s="86" t="s">
        <v>123</v>
      </c>
      <c r="F155" s="86" t="s">
        <v>756</v>
      </c>
      <c r="G155" s="86" t="s">
        <v>511</v>
      </c>
      <c r="H155" s="86" t="s">
        <v>522</v>
      </c>
      <c r="I155" s="86" t="s">
        <v>150</v>
      </c>
      <c r="J155" s="86" t="s">
        <v>757</v>
      </c>
      <c r="K155" s="87">
        <v>0</v>
      </c>
      <c r="L155" s="86" t="s">
        <v>102</v>
      </c>
      <c r="M155" s="88">
        <v>3.2399999999999998E-2</v>
      </c>
      <c r="N155" s="88">
        <v>0</v>
      </c>
      <c r="O155" s="87">
        <v>90000</v>
      </c>
      <c r="P155" s="87">
        <f t="shared" ref="P155:P156" si="7">R155*1000/O155*100</f>
        <v>101.2</v>
      </c>
      <c r="Q155" s="87">
        <v>0</v>
      </c>
      <c r="R155" s="87">
        <f>91080/1000</f>
        <v>91.08</v>
      </c>
      <c r="S155" s="88">
        <v>2.9999999999999997E-4</v>
      </c>
      <c r="T155" s="88">
        <f t="shared" si="6"/>
        <v>6.4006090001921968E-3</v>
      </c>
      <c r="U155" s="88">
        <f>R155/'סכום נכסי הקרן'!$C$42</f>
        <v>1.35847389617538E-4</v>
      </c>
    </row>
    <row r="156" spans="2:27" s="83" customFormat="1">
      <c r="B156" s="86" t="s">
        <v>755</v>
      </c>
      <c r="C156" s="86">
        <v>4220349</v>
      </c>
      <c r="D156" s="86" t="s">
        <v>100</v>
      </c>
      <c r="E156" s="86" t="s">
        <v>123</v>
      </c>
      <c r="F156" s="86" t="s">
        <v>756</v>
      </c>
      <c r="G156" s="86" t="s">
        <v>511</v>
      </c>
      <c r="H156" s="86" t="s">
        <v>522</v>
      </c>
      <c r="I156" s="86" t="s">
        <v>150</v>
      </c>
      <c r="J156" s="86" t="s">
        <v>758</v>
      </c>
      <c r="K156" s="87">
        <v>0</v>
      </c>
      <c r="L156" s="86" t="s">
        <v>102</v>
      </c>
      <c r="M156" s="88">
        <v>3.2399999999999998E-2</v>
      </c>
      <c r="N156" s="88">
        <v>0</v>
      </c>
      <c r="O156" s="87">
        <v>7987.3999999999942</v>
      </c>
      <c r="P156" s="87">
        <f t="shared" si="7"/>
        <v>98.459618325092094</v>
      </c>
      <c r="Q156" s="87">
        <v>0</v>
      </c>
      <c r="R156" s="87">
        <f>7864.3635540984/1000</f>
        <v>7.8643635540984</v>
      </c>
      <c r="S156" s="88">
        <v>0</v>
      </c>
      <c r="T156" s="88">
        <f t="shared" si="6"/>
        <v>5.5266486764542948E-4</v>
      </c>
      <c r="U156" s="88">
        <f>R156/'סכום נכסי הקרן'!$C$42</f>
        <v>1.1729833770614529E-5</v>
      </c>
      <c r="Y156" s="90"/>
    </row>
    <row r="157" spans="2:27" s="83" customFormat="1">
      <c r="B157" s="86" t="s">
        <v>759</v>
      </c>
      <c r="C157" s="86" t="s">
        <v>760</v>
      </c>
      <c r="D157" s="86" t="s">
        <v>100</v>
      </c>
      <c r="E157" s="86" t="s">
        <v>123</v>
      </c>
      <c r="F157" s="86" t="s">
        <v>761</v>
      </c>
      <c r="G157" s="86" t="s">
        <v>500</v>
      </c>
      <c r="H157" s="86" t="s">
        <v>522</v>
      </c>
      <c r="I157" s="86" t="s">
        <v>150</v>
      </c>
      <c r="J157" s="86" t="s">
        <v>762</v>
      </c>
      <c r="K157" s="87">
        <v>1.72</v>
      </c>
      <c r="L157" s="86" t="s">
        <v>102</v>
      </c>
      <c r="M157" s="88">
        <v>2.4500000000000001E-2</v>
      </c>
      <c r="N157" s="88">
        <v>-3.5999999999999999E-3</v>
      </c>
      <c r="O157" s="87">
        <v>29500</v>
      </c>
      <c r="P157" s="87">
        <v>105.5</v>
      </c>
      <c r="Q157" s="87">
        <v>0</v>
      </c>
      <c r="R157" s="87">
        <v>31.122499999999999</v>
      </c>
      <c r="S157" s="88">
        <v>5.0000000000000001E-4</v>
      </c>
      <c r="T157" s="88">
        <f t="shared" si="6"/>
        <v>2.1871207027720865E-3</v>
      </c>
      <c r="U157" s="88">
        <f>R157/'סכום נכסי הקרן'!$C$42</f>
        <v>4.641974509630903E-5</v>
      </c>
    </row>
    <row r="158" spans="2:27" s="83" customFormat="1">
      <c r="B158" s="86" t="s">
        <v>763</v>
      </c>
      <c r="C158" s="86" t="s">
        <v>764</v>
      </c>
      <c r="D158" s="86" t="s">
        <v>100</v>
      </c>
      <c r="E158" s="86" t="s">
        <v>123</v>
      </c>
      <c r="F158" s="86" t="s">
        <v>313</v>
      </c>
      <c r="G158" s="86" t="s">
        <v>309</v>
      </c>
      <c r="H158" s="86" t="s">
        <v>526</v>
      </c>
      <c r="I158" s="86" t="s">
        <v>207</v>
      </c>
      <c r="J158" s="86" t="s">
        <v>765</v>
      </c>
      <c r="K158" s="87">
        <v>0.98</v>
      </c>
      <c r="L158" s="86" t="s">
        <v>102</v>
      </c>
      <c r="M158" s="88">
        <v>3.5000000000000001E-3</v>
      </c>
      <c r="N158" s="88">
        <v>-0.90459999999999996</v>
      </c>
      <c r="O158" s="87">
        <v>10000</v>
      </c>
      <c r="P158" s="87">
        <v>999.55</v>
      </c>
      <c r="Q158" s="87">
        <v>0</v>
      </c>
      <c r="R158" s="87">
        <v>99.954999999999998</v>
      </c>
      <c r="S158" s="88">
        <v>0</v>
      </c>
      <c r="T158" s="88">
        <f t="shared" si="6"/>
        <v>7.024295922422168E-3</v>
      </c>
      <c r="U158" s="88">
        <f>R158/'סכום נכסי הקרן'!$C$42</f>
        <v>1.4908460506391096E-4</v>
      </c>
    </row>
    <row r="159" spans="2:27" s="83" customFormat="1">
      <c r="B159" s="86" t="s">
        <v>766</v>
      </c>
      <c r="C159" s="86" t="s">
        <v>767</v>
      </c>
      <c r="D159" s="86" t="s">
        <v>100</v>
      </c>
      <c r="E159" s="86" t="s">
        <v>123</v>
      </c>
      <c r="F159" s="86" t="s">
        <v>768</v>
      </c>
      <c r="G159" s="86" t="s">
        <v>511</v>
      </c>
      <c r="H159" s="86" t="s">
        <v>526</v>
      </c>
      <c r="I159" s="86" t="s">
        <v>207</v>
      </c>
      <c r="J159" s="86" t="s">
        <v>618</v>
      </c>
      <c r="K159" s="87">
        <v>0.25</v>
      </c>
      <c r="L159" s="86" t="s">
        <v>102</v>
      </c>
      <c r="M159" s="88">
        <v>3.9E-2</v>
      </c>
      <c r="N159" s="88">
        <v>3.7999999999999999E-2</v>
      </c>
      <c r="O159" s="87">
        <v>5000</v>
      </c>
      <c r="P159" s="87">
        <v>100.99</v>
      </c>
      <c r="Q159" s="87">
        <v>0</v>
      </c>
      <c r="R159" s="87">
        <v>5.0495000000000001</v>
      </c>
      <c r="S159" s="88">
        <v>1E-4</v>
      </c>
      <c r="T159" s="88">
        <f t="shared" si="6"/>
        <v>3.5485150578030853E-4</v>
      </c>
      <c r="U159" s="88">
        <f>R159/'סכום נכסי הקרן'!$C$42</f>
        <v>7.5314162700236953E-6</v>
      </c>
    </row>
    <row r="160" spans="2:27" s="83" customFormat="1">
      <c r="B160" s="86" t="s">
        <v>769</v>
      </c>
      <c r="C160" s="86" t="s">
        <v>770</v>
      </c>
      <c r="D160" s="86" t="s">
        <v>100</v>
      </c>
      <c r="E160" s="86" t="s">
        <v>123</v>
      </c>
      <c r="F160" s="86" t="s">
        <v>768</v>
      </c>
      <c r="G160" s="86" t="s">
        <v>511</v>
      </c>
      <c r="H160" s="86" t="s">
        <v>526</v>
      </c>
      <c r="I160" s="86" t="s">
        <v>207</v>
      </c>
      <c r="J160" s="86" t="s">
        <v>261</v>
      </c>
      <c r="K160" s="87">
        <v>2.33</v>
      </c>
      <c r="L160" s="86" t="s">
        <v>102</v>
      </c>
      <c r="M160" s="88">
        <v>3.15E-2</v>
      </c>
      <c r="N160" s="88">
        <v>4.07E-2</v>
      </c>
      <c r="O160" s="87">
        <v>107000</v>
      </c>
      <c r="P160" s="87">
        <v>98</v>
      </c>
      <c r="Q160" s="87">
        <v>0</v>
      </c>
      <c r="R160" s="87">
        <v>104.86</v>
      </c>
      <c r="S160" s="88">
        <v>4.0000000000000002E-4</v>
      </c>
      <c r="T160" s="88">
        <f t="shared" si="6"/>
        <v>7.3689927509898306E-3</v>
      </c>
      <c r="U160" s="88">
        <f>R160/'סכום נכסי הקרן'!$C$42</f>
        <v>1.5640049709370922E-4</v>
      </c>
    </row>
    <row r="161" spans="2:21" s="83" customFormat="1">
      <c r="B161" s="86" t="s">
        <v>771</v>
      </c>
      <c r="C161" s="86" t="s">
        <v>772</v>
      </c>
      <c r="D161" s="86" t="s">
        <v>100</v>
      </c>
      <c r="E161" s="86" t="s">
        <v>123</v>
      </c>
      <c r="F161" s="86" t="s">
        <v>773</v>
      </c>
      <c r="G161" s="86" t="s">
        <v>607</v>
      </c>
      <c r="H161" s="86" t="s">
        <v>526</v>
      </c>
      <c r="I161" s="86" t="s">
        <v>207</v>
      </c>
      <c r="J161" s="86" t="s">
        <v>774</v>
      </c>
      <c r="K161" s="87">
        <v>4.47</v>
      </c>
      <c r="L161" s="86" t="s">
        <v>102</v>
      </c>
      <c r="M161" s="88">
        <v>5.2499999999999998E-2</v>
      </c>
      <c r="N161" s="88">
        <v>5.1700000000000003E-2</v>
      </c>
      <c r="O161" s="87">
        <v>26000</v>
      </c>
      <c r="P161" s="87">
        <v>101.67</v>
      </c>
      <c r="Q161" s="87">
        <v>0</v>
      </c>
      <c r="R161" s="87">
        <v>26.434200000000001</v>
      </c>
      <c r="S161" s="88">
        <v>1E-4</v>
      </c>
      <c r="T161" s="88">
        <f t="shared" si="6"/>
        <v>1.8576523762942531E-3</v>
      </c>
      <c r="U161" s="88">
        <f>R161/'סכום נכסי הקרן'!$C$42</f>
        <v>3.9427064850987299E-5</v>
      </c>
    </row>
    <row r="162" spans="2:21" s="83" customFormat="1">
      <c r="B162" s="86" t="s">
        <v>775</v>
      </c>
      <c r="C162" s="86" t="s">
        <v>776</v>
      </c>
      <c r="D162" s="86" t="s">
        <v>100</v>
      </c>
      <c r="E162" s="86" t="s">
        <v>123</v>
      </c>
      <c r="F162" s="86" t="s">
        <v>777</v>
      </c>
      <c r="G162" s="86" t="s">
        <v>778</v>
      </c>
      <c r="H162" s="86" t="s">
        <v>522</v>
      </c>
      <c r="I162" s="86" t="s">
        <v>150</v>
      </c>
      <c r="J162" s="86" t="s">
        <v>779</v>
      </c>
      <c r="K162" s="87">
        <v>4.45</v>
      </c>
      <c r="L162" s="86" t="s">
        <v>102</v>
      </c>
      <c r="M162" s="88">
        <v>2.9100000000000001E-2</v>
      </c>
      <c r="N162" s="88">
        <v>4.4400000000000002E-2</v>
      </c>
      <c r="O162" s="87">
        <v>83649.119999999995</v>
      </c>
      <c r="P162" s="87">
        <v>93.87</v>
      </c>
      <c r="Q162" s="87">
        <v>0</v>
      </c>
      <c r="R162" s="87">
        <v>78.521428943999993</v>
      </c>
      <c r="S162" s="88">
        <v>1E-4</v>
      </c>
      <c r="T162" s="88">
        <f t="shared" si="6"/>
        <v>5.5180606588374889E-3</v>
      </c>
      <c r="U162" s="88">
        <f>R162/'סכום נכסי הקרן'!$C$42</f>
        <v>1.1711606446070919E-4</v>
      </c>
    </row>
    <row r="163" spans="2:21" s="83" customFormat="1">
      <c r="B163" s="86" t="s">
        <v>780</v>
      </c>
      <c r="C163" s="86" t="s">
        <v>781</v>
      </c>
      <c r="D163" s="86" t="s">
        <v>100</v>
      </c>
      <c r="E163" s="86" t="s">
        <v>123</v>
      </c>
      <c r="F163" s="86" t="s">
        <v>782</v>
      </c>
      <c r="G163" s="86" t="s">
        <v>520</v>
      </c>
      <c r="H163" s="86" t="s">
        <v>522</v>
      </c>
      <c r="I163" s="86" t="s">
        <v>150</v>
      </c>
      <c r="J163" s="86" t="s">
        <v>328</v>
      </c>
      <c r="K163" s="87">
        <v>0.74</v>
      </c>
      <c r="L163" s="86" t="s">
        <v>102</v>
      </c>
      <c r="M163" s="88">
        <v>0</v>
      </c>
      <c r="N163" s="88">
        <v>-0.95550000000000002</v>
      </c>
      <c r="O163" s="87">
        <v>4000</v>
      </c>
      <c r="P163" s="87">
        <v>991</v>
      </c>
      <c r="Q163" s="87">
        <v>0</v>
      </c>
      <c r="R163" s="87">
        <v>39.64</v>
      </c>
      <c r="S163" s="88">
        <v>0</v>
      </c>
      <c r="T163" s="88">
        <f t="shared" si="6"/>
        <v>2.7856844616558928E-3</v>
      </c>
      <c r="U163" s="88">
        <f>R163/'סכום נכסי הקרן'!$C$42</f>
        <v>5.9123743131743597E-5</v>
      </c>
    </row>
    <row r="164" spans="2:21" s="83" customFormat="1">
      <c r="B164" s="86" t="s">
        <v>783</v>
      </c>
      <c r="C164" s="86" t="s">
        <v>784</v>
      </c>
      <c r="D164" s="86" t="s">
        <v>100</v>
      </c>
      <c r="E164" s="86" t="s">
        <v>123</v>
      </c>
      <c r="F164" s="86" t="s">
        <v>785</v>
      </c>
      <c r="G164" s="86" t="s">
        <v>520</v>
      </c>
      <c r="H164" s="86" t="s">
        <v>534</v>
      </c>
      <c r="I164" s="86" t="s">
        <v>150</v>
      </c>
      <c r="J164" s="86" t="s">
        <v>390</v>
      </c>
      <c r="K164" s="87">
        <v>0.76</v>
      </c>
      <c r="L164" s="86" t="s">
        <v>102</v>
      </c>
      <c r="M164" s="88">
        <v>5.6500000000000002E-2</v>
      </c>
      <c r="N164" s="88">
        <v>3.1600000000000003E-2</v>
      </c>
      <c r="O164" s="87">
        <v>36000</v>
      </c>
      <c r="P164" s="87">
        <v>102.8</v>
      </c>
      <c r="Q164" s="87">
        <v>0</v>
      </c>
      <c r="R164" s="87">
        <v>37.008000000000003</v>
      </c>
      <c r="S164" s="88">
        <v>5.0000000000000001E-4</v>
      </c>
      <c r="T164" s="88">
        <f t="shared" si="6"/>
        <v>2.6007217597618891E-3</v>
      </c>
      <c r="U164" s="88">
        <f>R164/'סכום נכסי הקרן'!$C$42</f>
        <v>5.5198069773450231E-5</v>
      </c>
    </row>
    <row r="165" spans="2:21" s="83" customFormat="1">
      <c r="B165" s="86" t="s">
        <v>786</v>
      </c>
      <c r="C165" s="86" t="s">
        <v>787</v>
      </c>
      <c r="D165" s="86" t="s">
        <v>100</v>
      </c>
      <c r="E165" s="86" t="s">
        <v>123</v>
      </c>
      <c r="F165" s="86" t="s">
        <v>785</v>
      </c>
      <c r="G165" s="86" t="s">
        <v>520</v>
      </c>
      <c r="H165" s="86" t="s">
        <v>534</v>
      </c>
      <c r="I165" s="86" t="s">
        <v>150</v>
      </c>
      <c r="J165" s="86" t="s">
        <v>788</v>
      </c>
      <c r="K165" s="87">
        <v>3.3</v>
      </c>
      <c r="L165" s="86" t="s">
        <v>102</v>
      </c>
      <c r="M165" s="88">
        <v>3.5000000000000003E-2</v>
      </c>
      <c r="N165" s="88">
        <v>3.7199999999999997E-2</v>
      </c>
      <c r="O165" s="87">
        <v>44000</v>
      </c>
      <c r="P165" s="87">
        <v>99.4</v>
      </c>
      <c r="Q165" s="87">
        <v>0</v>
      </c>
      <c r="R165" s="87">
        <v>43.735999999999997</v>
      </c>
      <c r="S165" s="88">
        <v>5.9999999999999995E-4</v>
      </c>
      <c r="T165" s="88">
        <f t="shared" si="6"/>
        <v>3.0735291527492965E-3</v>
      </c>
      <c r="U165" s="88">
        <f>R165/'סכום נכסי הקרן'!$C$42</f>
        <v>6.5232997719725971E-5</v>
      </c>
    </row>
    <row r="166" spans="2:21" s="83" customFormat="1">
      <c r="B166" s="86" t="s">
        <v>789</v>
      </c>
      <c r="C166" s="86" t="s">
        <v>790</v>
      </c>
      <c r="D166" s="86" t="s">
        <v>100</v>
      </c>
      <c r="E166" s="86" t="s">
        <v>123</v>
      </c>
      <c r="F166" s="86" t="s">
        <v>785</v>
      </c>
      <c r="G166" s="86" t="s">
        <v>520</v>
      </c>
      <c r="H166" s="86" t="s">
        <v>534</v>
      </c>
      <c r="I166" s="86" t="s">
        <v>150</v>
      </c>
      <c r="J166" s="86" t="s">
        <v>417</v>
      </c>
      <c r="K166" s="87">
        <v>0.5</v>
      </c>
      <c r="L166" s="86" t="s">
        <v>102</v>
      </c>
      <c r="M166" s="88">
        <v>6.3E-2</v>
      </c>
      <c r="N166" s="88">
        <v>2.0400000000000001E-2</v>
      </c>
      <c r="O166" s="87">
        <v>12000</v>
      </c>
      <c r="P166" s="87">
        <v>103.67</v>
      </c>
      <c r="Q166" s="87">
        <v>0</v>
      </c>
      <c r="R166" s="87">
        <v>12.4404</v>
      </c>
      <c r="S166" s="88">
        <v>2.0000000000000001E-4</v>
      </c>
      <c r="T166" s="88">
        <f t="shared" si="6"/>
        <v>8.7424391969687099E-4</v>
      </c>
      <c r="U166" s="88">
        <f>R166/'סכום נכסי הקרן'!$C$42</f>
        <v>1.8555070990316423E-5</v>
      </c>
    </row>
    <row r="167" spans="2:21" s="83" customFormat="1">
      <c r="B167" s="86" t="s">
        <v>791</v>
      </c>
      <c r="C167" s="86" t="s">
        <v>792</v>
      </c>
      <c r="D167" s="86" t="s">
        <v>100</v>
      </c>
      <c r="E167" s="86" t="s">
        <v>123</v>
      </c>
      <c r="F167" s="86" t="s">
        <v>793</v>
      </c>
      <c r="G167" s="86" t="s">
        <v>511</v>
      </c>
      <c r="H167" s="86" t="s">
        <v>534</v>
      </c>
      <c r="I167" s="86" t="s">
        <v>150</v>
      </c>
      <c r="J167" s="86" t="s">
        <v>628</v>
      </c>
      <c r="K167" s="87">
        <v>0.99</v>
      </c>
      <c r="L167" s="86" t="s">
        <v>102</v>
      </c>
      <c r="M167" s="88">
        <v>3.61E-2</v>
      </c>
      <c r="N167" s="88">
        <v>3.3599999999999998E-2</v>
      </c>
      <c r="O167" s="87">
        <v>65000</v>
      </c>
      <c r="P167" s="87">
        <v>101.11</v>
      </c>
      <c r="Q167" s="87">
        <v>0</v>
      </c>
      <c r="R167" s="87">
        <v>65.721500000000006</v>
      </c>
      <c r="S167" s="88">
        <v>4.0000000000000002E-4</v>
      </c>
      <c r="T167" s="88">
        <f t="shared" si="6"/>
        <v>4.6185509926013561E-3</v>
      </c>
      <c r="U167" s="88">
        <f>R167/'סכום נכסי הקרן'!$C$42</f>
        <v>9.8024749854512788E-5</v>
      </c>
    </row>
    <row r="168" spans="2:21" s="83" customFormat="1">
      <c r="B168" s="86" t="s">
        <v>794</v>
      </c>
      <c r="C168" s="86">
        <v>11593750</v>
      </c>
      <c r="D168" s="86" t="s">
        <v>100</v>
      </c>
      <c r="E168" s="86" t="s">
        <v>123</v>
      </c>
      <c r="F168" s="86" t="s">
        <v>795</v>
      </c>
      <c r="G168" s="86" t="s">
        <v>538</v>
      </c>
      <c r="H168" s="86" t="s">
        <v>534</v>
      </c>
      <c r="I168" s="86" t="s">
        <v>150</v>
      </c>
      <c r="J168" s="86" t="s">
        <v>598</v>
      </c>
      <c r="K168" s="87">
        <v>2</v>
      </c>
      <c r="L168" s="86" t="s">
        <v>102</v>
      </c>
      <c r="M168" s="88">
        <v>3.3000000000000002E-2</v>
      </c>
      <c r="N168" s="88">
        <v>3.2599999999999997E-2</v>
      </c>
      <c r="O168" s="87">
        <v>50000</v>
      </c>
      <c r="P168" s="87">
        <f>R168*1000/O168*100</f>
        <v>100.6203278688524</v>
      </c>
      <c r="Q168" s="87">
        <v>0</v>
      </c>
      <c r="R168" s="87">
        <f>50310.1639344262/1000</f>
        <v>50.3101639344262</v>
      </c>
      <c r="S168" s="88">
        <v>2.9999999999999997E-4</v>
      </c>
      <c r="T168" s="88">
        <f t="shared" si="6"/>
        <v>3.5355257804109926E-3</v>
      </c>
      <c r="U168" s="88">
        <f>R168/'סכום נכסי הקרן'!$C$42</f>
        <v>7.5038476523080864E-5</v>
      </c>
    </row>
    <row r="169" spans="2:21" s="83" customFormat="1">
      <c r="B169" s="86" t="s">
        <v>794</v>
      </c>
      <c r="C169" s="86">
        <v>1159375</v>
      </c>
      <c r="D169" s="86" t="s">
        <v>100</v>
      </c>
      <c r="E169" s="86" t="s">
        <v>123</v>
      </c>
      <c r="F169" s="86" t="s">
        <v>795</v>
      </c>
      <c r="G169" s="86" t="s">
        <v>538</v>
      </c>
      <c r="H169" s="86" t="s">
        <v>534</v>
      </c>
      <c r="I169" s="86" t="s">
        <v>150</v>
      </c>
      <c r="J169" s="86" t="s">
        <v>642</v>
      </c>
      <c r="K169" s="87">
        <v>0</v>
      </c>
      <c r="L169" s="86" t="s">
        <v>102</v>
      </c>
      <c r="M169" s="88">
        <v>3.3000000000000002E-2</v>
      </c>
      <c r="N169" s="88">
        <v>3.2599999999999997E-2</v>
      </c>
      <c r="O169" s="87">
        <v>88000</v>
      </c>
      <c r="P169" s="87">
        <f>R169*1000/O169*100</f>
        <v>100.94000000000001</v>
      </c>
      <c r="Q169" s="87">
        <v>0</v>
      </c>
      <c r="R169" s="87">
        <f>88827.2/1000</f>
        <v>88.827199999999991</v>
      </c>
      <c r="S169" s="88">
        <v>0</v>
      </c>
      <c r="T169" s="88">
        <f t="shared" si="6"/>
        <v>6.2422944200908239E-3</v>
      </c>
      <c r="U169" s="88">
        <f>R169/'סכום נכסי הקרן'!$C$42</f>
        <v>1.3248729959414767E-4</v>
      </c>
    </row>
    <row r="170" spans="2:21" s="83" customFormat="1">
      <c r="B170" s="86" t="s">
        <v>796</v>
      </c>
      <c r="C170" s="86" t="s">
        <v>797</v>
      </c>
      <c r="D170" s="86" t="s">
        <v>100</v>
      </c>
      <c r="E170" s="86" t="s">
        <v>123</v>
      </c>
      <c r="F170" s="86" t="s">
        <v>798</v>
      </c>
      <c r="G170" s="86" t="s">
        <v>520</v>
      </c>
      <c r="H170" s="86" t="s">
        <v>531</v>
      </c>
      <c r="I170" s="86" t="s">
        <v>207</v>
      </c>
      <c r="J170" s="86" t="s">
        <v>334</v>
      </c>
      <c r="K170" s="87">
        <v>0.74</v>
      </c>
      <c r="L170" s="86" t="s">
        <v>102</v>
      </c>
      <c r="M170" s="88">
        <v>5.0999999999999997E-2</v>
      </c>
      <c r="N170" s="88">
        <v>3.2099999999999997E-2</v>
      </c>
      <c r="O170" s="87">
        <v>5000</v>
      </c>
      <c r="P170" s="87">
        <v>102.67</v>
      </c>
      <c r="Q170" s="87">
        <v>0</v>
      </c>
      <c r="R170" s="87">
        <v>5.1334999999999997</v>
      </c>
      <c r="S170" s="88">
        <v>1E-4</v>
      </c>
      <c r="T170" s="88">
        <f t="shared" si="6"/>
        <v>3.6075457073437244E-4</v>
      </c>
      <c r="U170" s="88">
        <f>R170/'סכום נכסי הקרן'!$C$42</f>
        <v>7.6567037176288022E-6</v>
      </c>
    </row>
    <row r="171" spans="2:21" s="83" customFormat="1">
      <c r="B171" s="86" t="s">
        <v>799</v>
      </c>
      <c r="C171" s="86" t="s">
        <v>800</v>
      </c>
      <c r="D171" s="86" t="s">
        <v>100</v>
      </c>
      <c r="E171" s="86" t="s">
        <v>123</v>
      </c>
      <c r="F171" s="86" t="s">
        <v>801</v>
      </c>
      <c r="G171" s="86" t="s">
        <v>520</v>
      </c>
      <c r="H171" s="86" t="s">
        <v>534</v>
      </c>
      <c r="I171" s="86" t="s">
        <v>150</v>
      </c>
      <c r="J171" s="86" t="s">
        <v>603</v>
      </c>
      <c r="K171" s="87">
        <v>0.82</v>
      </c>
      <c r="L171" s="86" t="s">
        <v>102</v>
      </c>
      <c r="M171" s="88">
        <v>5.1499999999999997E-2</v>
      </c>
      <c r="N171" s="88">
        <v>2.9899999999999999E-2</v>
      </c>
      <c r="O171" s="87">
        <v>20000</v>
      </c>
      <c r="P171" s="87">
        <v>102.6</v>
      </c>
      <c r="Q171" s="87">
        <v>0</v>
      </c>
      <c r="R171" s="87">
        <v>20.52</v>
      </c>
      <c r="S171" s="88">
        <v>2.9999999999999997E-4</v>
      </c>
      <c r="T171" s="88">
        <f t="shared" si="6"/>
        <v>1.4420344387784793E-3</v>
      </c>
      <c r="U171" s="88">
        <f>R171/'סכום נכסי הקרן'!$C$42</f>
        <v>3.0605933629247693E-5</v>
      </c>
    </row>
    <row r="172" spans="2:21" s="83" customFormat="1">
      <c r="B172" s="86" t="s">
        <v>802</v>
      </c>
      <c r="C172" s="86" t="s">
        <v>803</v>
      </c>
      <c r="D172" s="86" t="s">
        <v>100</v>
      </c>
      <c r="E172" s="86" t="s">
        <v>123</v>
      </c>
      <c r="F172" s="86" t="s">
        <v>804</v>
      </c>
      <c r="G172" s="86" t="s">
        <v>520</v>
      </c>
      <c r="H172" s="86" t="s">
        <v>531</v>
      </c>
      <c r="I172" s="86" t="s">
        <v>207</v>
      </c>
      <c r="J172" s="86" t="s">
        <v>603</v>
      </c>
      <c r="K172" s="87">
        <v>0.92</v>
      </c>
      <c r="L172" s="86" t="s">
        <v>102</v>
      </c>
      <c r="M172" s="88">
        <v>4.3999999999999997E-2</v>
      </c>
      <c r="N172" s="88">
        <v>2.4299999999999999E-2</v>
      </c>
      <c r="O172" s="87">
        <v>5000</v>
      </c>
      <c r="P172" s="87">
        <v>102.91</v>
      </c>
      <c r="Q172" s="87">
        <v>0</v>
      </c>
      <c r="R172" s="87">
        <v>5.1455000000000002</v>
      </c>
      <c r="S172" s="88">
        <v>1E-4</v>
      </c>
      <c r="T172" s="88">
        <f t="shared" si="6"/>
        <v>3.615978657278102E-4</v>
      </c>
      <c r="U172" s="88">
        <f>R172/'סכום נכסי הקרן'!$C$42</f>
        <v>7.6746019244295329E-6</v>
      </c>
    </row>
    <row r="173" spans="2:21" s="83" customFormat="1">
      <c r="B173" s="86" t="s">
        <v>805</v>
      </c>
      <c r="C173" s="86">
        <v>42502540</v>
      </c>
      <c r="D173" s="86" t="s">
        <v>100</v>
      </c>
      <c r="E173" s="86" t="s">
        <v>123</v>
      </c>
      <c r="F173" s="86" t="s">
        <v>804</v>
      </c>
      <c r="G173" s="86" t="s">
        <v>520</v>
      </c>
      <c r="H173" s="86" t="s">
        <v>531</v>
      </c>
      <c r="I173" s="86" t="s">
        <v>207</v>
      </c>
      <c r="J173" s="86" t="s">
        <v>806</v>
      </c>
      <c r="K173" s="87">
        <v>2.64</v>
      </c>
      <c r="L173" s="86" t="s">
        <v>102</v>
      </c>
      <c r="M173" s="88">
        <v>4.9500000000000002E-2</v>
      </c>
      <c r="N173" s="88">
        <v>3.3700000000000001E-2</v>
      </c>
      <c r="O173" s="87">
        <v>50000</v>
      </c>
      <c r="P173" s="87">
        <f>R173*1000/O173*100</f>
        <v>104.58426229508196</v>
      </c>
      <c r="Q173" s="87">
        <v>0</v>
      </c>
      <c r="R173" s="87">
        <f>52.75-0.457868852459015</f>
        <v>52.292131147540985</v>
      </c>
      <c r="S173" s="88">
        <v>5.0000000000000001E-4</v>
      </c>
      <c r="T173" s="88">
        <f t="shared" si="6"/>
        <v>3.6748076994091079E-3</v>
      </c>
      <c r="U173" s="88">
        <f>R173/'סכום נכסי הקרן'!$C$42</f>
        <v>7.7994614777463718E-5</v>
      </c>
    </row>
    <row r="174" spans="2:21" s="83" customFormat="1">
      <c r="B174" s="86" t="s">
        <v>807</v>
      </c>
      <c r="C174" s="86" t="s">
        <v>808</v>
      </c>
      <c r="D174" s="86" t="s">
        <v>100</v>
      </c>
      <c r="E174" s="86" t="s">
        <v>123</v>
      </c>
      <c r="F174" s="86" t="s">
        <v>809</v>
      </c>
      <c r="G174" s="86" t="s">
        <v>520</v>
      </c>
      <c r="H174" s="86" t="s">
        <v>810</v>
      </c>
      <c r="I174" s="86" t="s">
        <v>207</v>
      </c>
      <c r="J174" s="86" t="s">
        <v>283</v>
      </c>
      <c r="K174" s="87">
        <v>1.92</v>
      </c>
      <c r="L174" s="86" t="s">
        <v>102</v>
      </c>
      <c r="M174" s="88">
        <v>4.8000000000000001E-2</v>
      </c>
      <c r="N174" s="88">
        <v>3.5200000000000002E-2</v>
      </c>
      <c r="O174" s="87">
        <v>80000</v>
      </c>
      <c r="P174" s="87">
        <v>102.49</v>
      </c>
      <c r="Q174" s="87">
        <v>0</v>
      </c>
      <c r="R174" s="87">
        <v>81.992000000000004</v>
      </c>
      <c r="S174" s="88">
        <v>5.0000000000000001E-4</v>
      </c>
      <c r="T174" s="88">
        <f t="shared" si="6"/>
        <v>5.7619535918287069E-3</v>
      </c>
      <c r="U174" s="88">
        <f>R174/'סכום נכסי הקרן'!$C$42</f>
        <v>1.2229248100045209E-4</v>
      </c>
    </row>
    <row r="175" spans="2:21" s="83" customFormat="1">
      <c r="B175" s="86" t="s">
        <v>811</v>
      </c>
      <c r="C175" s="86" t="s">
        <v>812</v>
      </c>
      <c r="D175" s="86" t="s">
        <v>100</v>
      </c>
      <c r="E175" s="86" t="s">
        <v>123</v>
      </c>
      <c r="F175" s="86" t="s">
        <v>813</v>
      </c>
      <c r="G175" s="86" t="s">
        <v>602</v>
      </c>
      <c r="H175" s="86" t="s">
        <v>810</v>
      </c>
      <c r="I175" s="86" t="s">
        <v>207</v>
      </c>
      <c r="J175" s="86" t="s">
        <v>814</v>
      </c>
      <c r="K175" s="87">
        <v>0</v>
      </c>
      <c r="L175" s="86" t="s">
        <v>102</v>
      </c>
      <c r="M175" s="88">
        <v>4.8500000000000001E-2</v>
      </c>
      <c r="N175" s="88">
        <v>-0.33600000000000002</v>
      </c>
      <c r="O175" s="87">
        <v>4615.42</v>
      </c>
      <c r="P175" s="87">
        <v>102.54</v>
      </c>
      <c r="Q175" s="87">
        <v>0</v>
      </c>
      <c r="R175" s="87">
        <v>4.7326516679999999</v>
      </c>
      <c r="S175" s="88">
        <v>5.9999999999999995E-4</v>
      </c>
      <c r="T175" s="88">
        <f t="shared" si="6"/>
        <v>3.325851214424178E-4</v>
      </c>
      <c r="U175" s="88">
        <f>R175/'סכום נכסי הקרן'!$C$42</f>
        <v>7.0588315224735082E-6</v>
      </c>
    </row>
    <row r="176" spans="2:21" s="83" customFormat="1">
      <c r="B176" s="86" t="s">
        <v>815</v>
      </c>
      <c r="C176" s="86" t="s">
        <v>816</v>
      </c>
      <c r="D176" s="86" t="s">
        <v>100</v>
      </c>
      <c r="E176" s="86" t="s">
        <v>123</v>
      </c>
      <c r="F176" s="86" t="s">
        <v>817</v>
      </c>
      <c r="G176" s="86" t="s">
        <v>500</v>
      </c>
      <c r="H176" s="86" t="s">
        <v>810</v>
      </c>
      <c r="I176" s="86" t="s">
        <v>207</v>
      </c>
      <c r="J176" s="86" t="s">
        <v>818</v>
      </c>
      <c r="K176" s="87">
        <v>2.56</v>
      </c>
      <c r="L176" s="86" t="s">
        <v>102</v>
      </c>
      <c r="M176" s="88">
        <v>4.8000000000000001E-2</v>
      </c>
      <c r="N176" s="88">
        <v>3.8100000000000002E-2</v>
      </c>
      <c r="O176" s="87">
        <v>81673.2</v>
      </c>
      <c r="P176" s="87">
        <v>103.81</v>
      </c>
      <c r="Q176" s="87">
        <v>0</v>
      </c>
      <c r="R176" s="87">
        <v>84.784948920000005</v>
      </c>
      <c r="S176" s="88">
        <v>1E-4</v>
      </c>
      <c r="T176" s="88">
        <f t="shared" si="6"/>
        <v>5.9582269119256449E-3</v>
      </c>
      <c r="U176" s="88">
        <f>R176/'סכום נכסי הקרן'!$C$42</f>
        <v>1.2645821244662163E-4</v>
      </c>
    </row>
    <row r="177" spans="2:21" s="83" customFormat="1">
      <c r="B177" s="86" t="s">
        <v>819</v>
      </c>
      <c r="C177" s="86" t="s">
        <v>820</v>
      </c>
      <c r="D177" s="86" t="s">
        <v>100</v>
      </c>
      <c r="E177" s="86" t="s">
        <v>123</v>
      </c>
      <c r="F177" s="86" t="s">
        <v>821</v>
      </c>
      <c r="G177" s="86" t="s">
        <v>607</v>
      </c>
      <c r="H177" s="86" t="s">
        <v>822</v>
      </c>
      <c r="I177" s="86" t="s">
        <v>207</v>
      </c>
      <c r="J177" s="86" t="s">
        <v>703</v>
      </c>
      <c r="K177" s="87">
        <v>3.93</v>
      </c>
      <c r="L177" s="86" t="s">
        <v>102</v>
      </c>
      <c r="M177" s="88">
        <v>5.4800000000000001E-2</v>
      </c>
      <c r="N177" s="88">
        <v>5.3800000000000001E-2</v>
      </c>
      <c r="O177" s="87">
        <v>46080</v>
      </c>
      <c r="P177" s="87">
        <v>102.01</v>
      </c>
      <c r="Q177" s="87">
        <v>0</v>
      </c>
      <c r="R177" s="87">
        <v>47.006208000000001</v>
      </c>
      <c r="S177" s="88">
        <v>0</v>
      </c>
      <c r="T177" s="88">
        <f t="shared" si="6"/>
        <v>3.3033416555742915E-3</v>
      </c>
      <c r="U177" s="88">
        <f>R177/'סכום נכסי הקרן'!$C$42</f>
        <v>7.0110569308509357E-5</v>
      </c>
    </row>
    <row r="178" spans="2:21" s="83" customFormat="1">
      <c r="B178" s="86" t="s">
        <v>823</v>
      </c>
      <c r="C178" s="86" t="s">
        <v>824</v>
      </c>
      <c r="D178" s="86" t="s">
        <v>100</v>
      </c>
      <c r="E178" s="86" t="s">
        <v>123</v>
      </c>
      <c r="F178" s="86" t="s">
        <v>821</v>
      </c>
      <c r="G178" s="86" t="s">
        <v>607</v>
      </c>
      <c r="H178" s="86" t="s">
        <v>822</v>
      </c>
      <c r="I178" s="86" t="s">
        <v>207</v>
      </c>
      <c r="J178" s="86" t="s">
        <v>676</v>
      </c>
      <c r="K178" s="87">
        <v>1.82</v>
      </c>
      <c r="L178" s="86" t="s">
        <v>102</v>
      </c>
      <c r="M178" s="88">
        <v>4.2999999999999997E-2</v>
      </c>
      <c r="N178" s="88">
        <v>3.0499999999999999E-2</v>
      </c>
      <c r="O178" s="87">
        <v>90750.080000000002</v>
      </c>
      <c r="P178" s="87">
        <v>103.5</v>
      </c>
      <c r="Q178" s="87">
        <v>0</v>
      </c>
      <c r="R178" s="87">
        <v>93.926332799999997</v>
      </c>
      <c r="S178" s="88">
        <v>1E-4</v>
      </c>
      <c r="T178" s="88">
        <f t="shared" si="6"/>
        <v>6.6006338501836577E-3</v>
      </c>
      <c r="U178" s="88">
        <f>R178/'סכום נכסי הקרן'!$C$42</f>
        <v>1.4009274404071299E-4</v>
      </c>
    </row>
    <row r="179" spans="2:21" s="83" customFormat="1">
      <c r="B179" s="86" t="s">
        <v>825</v>
      </c>
      <c r="C179" s="86" t="s">
        <v>826</v>
      </c>
      <c r="D179" s="86" t="s">
        <v>100</v>
      </c>
      <c r="E179" s="86" t="s">
        <v>123</v>
      </c>
      <c r="F179" s="86" t="s">
        <v>827</v>
      </c>
      <c r="G179" s="86" t="s">
        <v>132</v>
      </c>
      <c r="H179" s="86" t="s">
        <v>828</v>
      </c>
      <c r="I179" s="86" t="s">
        <v>150</v>
      </c>
      <c r="J179" s="86" t="s">
        <v>255</v>
      </c>
      <c r="K179" s="87">
        <v>2.54</v>
      </c>
      <c r="L179" s="86" t="s">
        <v>102</v>
      </c>
      <c r="M179" s="88">
        <v>3.85E-2</v>
      </c>
      <c r="N179" s="88">
        <v>3.3099999999999997E-2</v>
      </c>
      <c r="O179" s="87">
        <v>24786.92</v>
      </c>
      <c r="P179" s="87">
        <v>102.33</v>
      </c>
      <c r="Q179" s="87">
        <v>0</v>
      </c>
      <c r="R179" s="87">
        <v>25.364455236000001</v>
      </c>
      <c r="S179" s="88">
        <v>0</v>
      </c>
      <c r="T179" s="88">
        <f t="shared" si="6"/>
        <v>1.7824765093161364E-3</v>
      </c>
      <c r="U179" s="88">
        <f>R179/'סכום נכסי הקרן'!$C$42</f>
        <v>3.7831522100148153E-5</v>
      </c>
    </row>
    <row r="180" spans="2:21" s="83" customFormat="1">
      <c r="B180" s="86" t="s">
        <v>829</v>
      </c>
      <c r="C180" s="86" t="s">
        <v>830</v>
      </c>
      <c r="D180" s="86" t="s">
        <v>100</v>
      </c>
      <c r="E180" s="86" t="s">
        <v>123</v>
      </c>
      <c r="F180" s="86" t="s">
        <v>831</v>
      </c>
      <c r="G180" s="86" t="s">
        <v>427</v>
      </c>
      <c r="H180" s="86" t="s">
        <v>832</v>
      </c>
      <c r="I180" s="86" t="s">
        <v>150</v>
      </c>
      <c r="J180" s="86" t="s">
        <v>833</v>
      </c>
      <c r="K180" s="87">
        <v>0</v>
      </c>
      <c r="L180" s="86" t="s">
        <v>102</v>
      </c>
      <c r="M180" s="88">
        <v>0.03</v>
      </c>
      <c r="N180" s="88">
        <v>0</v>
      </c>
      <c r="O180" s="87">
        <v>15100</v>
      </c>
      <c r="P180" s="87">
        <v>18.809999999999999</v>
      </c>
      <c r="Q180" s="87">
        <v>0</v>
      </c>
      <c r="R180" s="87">
        <v>2.8403100000000001</v>
      </c>
      <c r="S180" s="88">
        <v>2.0000000000000001E-4</v>
      </c>
      <c r="T180" s="88">
        <f t="shared" si="6"/>
        <v>1.9960160023425451E-4</v>
      </c>
      <c r="U180" s="88">
        <f>R180/'סכום נכסי הקרן'!$C$42</f>
        <v>4.2363713131817015E-6</v>
      </c>
    </row>
    <row r="181" spans="2:21" s="83" customFormat="1">
      <c r="B181" s="86" t="s">
        <v>834</v>
      </c>
      <c r="C181" s="86" t="s">
        <v>835</v>
      </c>
      <c r="D181" s="86" t="s">
        <v>100</v>
      </c>
      <c r="E181" s="86" t="s">
        <v>123</v>
      </c>
      <c r="F181" s="86" t="s">
        <v>831</v>
      </c>
      <c r="G181" s="86" t="s">
        <v>427</v>
      </c>
      <c r="H181" s="86" t="s">
        <v>832</v>
      </c>
      <c r="I181" s="86" t="s">
        <v>150</v>
      </c>
      <c r="J181" s="86" t="s">
        <v>836</v>
      </c>
      <c r="K181" s="87">
        <v>1.8</v>
      </c>
      <c r="L181" s="86" t="s">
        <v>102</v>
      </c>
      <c r="M181" s="88">
        <v>3.95E-2</v>
      </c>
      <c r="N181" s="88">
        <v>0.249</v>
      </c>
      <c r="O181" s="87">
        <v>149000.43</v>
      </c>
      <c r="P181" s="87">
        <v>72</v>
      </c>
      <c r="Q181" s="87">
        <v>0</v>
      </c>
      <c r="R181" s="87">
        <v>107.2803096</v>
      </c>
      <c r="S181" s="88">
        <v>2.9999999999999997E-4</v>
      </c>
      <c r="T181" s="88">
        <f t="shared" si="6"/>
        <v>7.5390789983439321E-3</v>
      </c>
      <c r="U181" s="88">
        <f>R181/'סכום נכסי הקרן'!$C$42</f>
        <v>1.6001043057225849E-4</v>
      </c>
    </row>
    <row r="182" spans="2:21" s="83" customFormat="1">
      <c r="B182" s="86" t="s">
        <v>837</v>
      </c>
      <c r="C182" s="86" t="s">
        <v>838</v>
      </c>
      <c r="D182" s="86" t="s">
        <v>100</v>
      </c>
      <c r="E182" s="86" t="s">
        <v>123</v>
      </c>
      <c r="F182" s="86" t="s">
        <v>839</v>
      </c>
      <c r="G182" s="86" t="s">
        <v>500</v>
      </c>
      <c r="H182" s="86" t="s">
        <v>210</v>
      </c>
      <c r="I182" s="86" t="s">
        <v>211</v>
      </c>
      <c r="J182" s="86" t="s">
        <v>840</v>
      </c>
      <c r="K182" s="87">
        <v>0.52</v>
      </c>
      <c r="L182" s="86" t="s">
        <v>102</v>
      </c>
      <c r="M182" s="88">
        <v>5.4899999999999997E-2</v>
      </c>
      <c r="N182" s="88">
        <v>5.9200000000000003E-2</v>
      </c>
      <c r="O182" s="87">
        <v>169358.5</v>
      </c>
      <c r="P182" s="87">
        <v>102.33</v>
      </c>
      <c r="Q182" s="87">
        <v>0</v>
      </c>
      <c r="R182" s="87">
        <v>173.30455305000001</v>
      </c>
      <c r="S182" s="88">
        <v>8.9999999999999998E-4</v>
      </c>
      <c r="T182" s="88">
        <f t="shared" si="6"/>
        <v>1.2178905160585377E-2</v>
      </c>
      <c r="U182" s="88">
        <f>R182/'סכום נכסי הקרן'!$C$42</f>
        <v>2.5848672749974349E-4</v>
      </c>
    </row>
    <row r="183" spans="2:21" s="83" customFormat="1">
      <c r="B183" s="86" t="s">
        <v>841</v>
      </c>
      <c r="C183" s="86" t="s">
        <v>842</v>
      </c>
      <c r="D183" s="86" t="s">
        <v>100</v>
      </c>
      <c r="E183" s="86" t="s">
        <v>123</v>
      </c>
      <c r="F183" s="86" t="s">
        <v>843</v>
      </c>
      <c r="G183" s="86" t="s">
        <v>538</v>
      </c>
      <c r="H183" s="86" t="s">
        <v>210</v>
      </c>
      <c r="I183" s="86" t="s">
        <v>211</v>
      </c>
      <c r="J183" s="86" t="s">
        <v>844</v>
      </c>
      <c r="K183" s="87">
        <v>4.03</v>
      </c>
      <c r="L183" s="86" t="s">
        <v>102</v>
      </c>
      <c r="M183" s="88">
        <v>2.5000000000000001E-2</v>
      </c>
      <c r="N183" s="88">
        <v>3.56E-2</v>
      </c>
      <c r="O183" s="87">
        <v>30000</v>
      </c>
      <c r="P183" s="87">
        <v>96.7</v>
      </c>
      <c r="Q183" s="87">
        <v>0</v>
      </c>
      <c r="R183" s="87">
        <v>29.01</v>
      </c>
      <c r="S183" s="88">
        <v>1E-4</v>
      </c>
      <c r="T183" s="88">
        <f t="shared" si="6"/>
        <v>2.0386656466356572E-3</v>
      </c>
      <c r="U183" s="88">
        <f>R183/'סכום נכסי הקרן'!$C$42</f>
        <v>4.3268914940763919E-5</v>
      </c>
    </row>
    <row r="184" spans="2:21" s="83" customFormat="1">
      <c r="B184" s="86" t="s">
        <v>845</v>
      </c>
      <c r="C184" s="86">
        <v>11781510</v>
      </c>
      <c r="D184" s="86" t="s">
        <v>100</v>
      </c>
      <c r="E184" s="86" t="s">
        <v>123</v>
      </c>
      <c r="F184" s="86" t="s">
        <v>827</v>
      </c>
      <c r="G184" s="86" t="s">
        <v>132</v>
      </c>
      <c r="H184" s="86" t="s">
        <v>210</v>
      </c>
      <c r="I184" s="86" t="s">
        <v>211</v>
      </c>
      <c r="J184" s="86" t="s">
        <v>846</v>
      </c>
      <c r="K184" s="87">
        <v>4.28</v>
      </c>
      <c r="L184" s="86" t="s">
        <v>102</v>
      </c>
      <c r="M184" s="88">
        <v>3.6499999999999998E-2</v>
      </c>
      <c r="N184" s="88">
        <v>4.0300000000000002E-2</v>
      </c>
      <c r="O184" s="87">
        <v>100000</v>
      </c>
      <c r="P184" s="87">
        <f t="shared" ref="P184:P185" si="8">R184*1000/O184*100</f>
        <v>99.297377049180298</v>
      </c>
      <c r="Q184" s="87">
        <v>0</v>
      </c>
      <c r="R184" s="87">
        <f>99297.3770491803/1000</f>
        <v>99.297377049180298</v>
      </c>
      <c r="S184" s="88">
        <v>2.0000000000000001E-4</v>
      </c>
      <c r="T184" s="88">
        <f t="shared" si="6"/>
        <v>6.9780817439225023E-3</v>
      </c>
      <c r="U184" s="88">
        <f>R184/'סכום נכסי הקרן'!$C$42</f>
        <v>1.4810374909968789E-4</v>
      </c>
    </row>
    <row r="185" spans="2:21" s="83" customFormat="1">
      <c r="B185" s="86" t="s">
        <v>845</v>
      </c>
      <c r="C185" s="86">
        <v>1178151</v>
      </c>
      <c r="D185" s="86" t="s">
        <v>100</v>
      </c>
      <c r="E185" s="86" t="s">
        <v>123</v>
      </c>
      <c r="F185" s="86" t="s">
        <v>827</v>
      </c>
      <c r="G185" s="86" t="s">
        <v>132</v>
      </c>
      <c r="H185" s="86" t="s">
        <v>210</v>
      </c>
      <c r="I185" s="86" t="s">
        <v>211</v>
      </c>
      <c r="J185" s="86" t="s">
        <v>846</v>
      </c>
      <c r="K185" s="87">
        <v>0</v>
      </c>
      <c r="L185" s="86" t="s">
        <v>102</v>
      </c>
      <c r="M185" s="88">
        <v>0</v>
      </c>
      <c r="N185" s="88">
        <v>0</v>
      </c>
      <c r="O185" s="87">
        <v>135000</v>
      </c>
      <c r="P185" s="87">
        <f t="shared" si="8"/>
        <v>99.74</v>
      </c>
      <c r="Q185" s="87">
        <v>0</v>
      </c>
      <c r="R185" s="87">
        <f>134649/1000</f>
        <v>134.649</v>
      </c>
      <c r="S185" s="88">
        <v>0</v>
      </c>
      <c r="T185" s="88">
        <f t="shared" si="6"/>
        <v>9.4624022976161522E-3</v>
      </c>
      <c r="U185" s="88">
        <f>R185/'סכום נכסי הקרן'!$C$42</f>
        <v>2.0083130395928716E-4</v>
      </c>
    </row>
    <row r="186" spans="2:21" s="83" customFormat="1">
      <c r="B186" s="86" t="s">
        <v>847</v>
      </c>
      <c r="C186" s="86" t="s">
        <v>848</v>
      </c>
      <c r="D186" s="86" t="s">
        <v>100</v>
      </c>
      <c r="E186" s="86" t="s">
        <v>123</v>
      </c>
      <c r="F186" s="86" t="s">
        <v>849</v>
      </c>
      <c r="G186" s="86" t="s">
        <v>520</v>
      </c>
      <c r="H186" s="86" t="s">
        <v>210</v>
      </c>
      <c r="I186" s="86" t="s">
        <v>211</v>
      </c>
      <c r="J186" s="86" t="s">
        <v>850</v>
      </c>
      <c r="K186" s="87">
        <v>0</v>
      </c>
      <c r="L186" s="86" t="s">
        <v>102</v>
      </c>
      <c r="M186" s="88">
        <v>9.8500000000000004E-2</v>
      </c>
      <c r="N186" s="88">
        <v>0</v>
      </c>
      <c r="O186" s="87">
        <v>41300</v>
      </c>
      <c r="P186" s="87">
        <v>9.43</v>
      </c>
      <c r="Q186" s="87">
        <v>0</v>
      </c>
      <c r="R186" s="87">
        <v>3.89459</v>
      </c>
      <c r="S186" s="88">
        <v>6.9999999999999999E-4</v>
      </c>
      <c r="T186" s="88">
        <f t="shared" si="6"/>
        <v>2.7369068737438001E-4</v>
      </c>
      <c r="U186" s="88">
        <f>R186/'סכום נכסי הקרן'!$C$42</f>
        <v>5.8088481020044727E-6</v>
      </c>
    </row>
    <row r="187" spans="2:21" s="83" customFormat="1">
      <c r="B187" s="86" t="s">
        <v>851</v>
      </c>
      <c r="C187" s="86" t="s">
        <v>852</v>
      </c>
      <c r="D187" s="86" t="s">
        <v>100</v>
      </c>
      <c r="E187" s="86" t="s">
        <v>123</v>
      </c>
      <c r="F187" s="86" t="s">
        <v>541</v>
      </c>
      <c r="G187" s="86" t="s">
        <v>520</v>
      </c>
      <c r="H187" s="86" t="s">
        <v>210</v>
      </c>
      <c r="I187" s="86" t="s">
        <v>211</v>
      </c>
      <c r="J187" s="86" t="s">
        <v>853</v>
      </c>
      <c r="K187" s="87">
        <v>3.52</v>
      </c>
      <c r="L187" s="86" t="s">
        <v>102</v>
      </c>
      <c r="M187" s="88">
        <v>3.9E-2</v>
      </c>
      <c r="N187" s="88">
        <v>4.3499999999999997E-2</v>
      </c>
      <c r="O187" s="87">
        <v>29000</v>
      </c>
      <c r="P187" s="87">
        <v>100.1</v>
      </c>
      <c r="Q187" s="87">
        <v>0</v>
      </c>
      <c r="R187" s="87">
        <v>29.029</v>
      </c>
      <c r="S187" s="88">
        <v>2.0000000000000001E-4</v>
      </c>
      <c r="T187" s="88">
        <f t="shared" si="6"/>
        <v>2.0400008637086E-3</v>
      </c>
      <c r="U187" s="88">
        <f>R187/'סכום נכסי הקרן'!$C$42</f>
        <v>4.3297253768198406E-5</v>
      </c>
    </row>
    <row r="188" spans="2:21" s="83" customFormat="1">
      <c r="B188" s="86" t="s">
        <v>854</v>
      </c>
      <c r="C188" s="86" t="s">
        <v>855</v>
      </c>
      <c r="D188" s="86" t="s">
        <v>100</v>
      </c>
      <c r="E188" s="86" t="s">
        <v>123</v>
      </c>
      <c r="F188" s="86" t="s">
        <v>541</v>
      </c>
      <c r="G188" s="86" t="s">
        <v>520</v>
      </c>
      <c r="H188" s="86" t="s">
        <v>210</v>
      </c>
      <c r="I188" s="86" t="s">
        <v>211</v>
      </c>
      <c r="J188" s="86" t="s">
        <v>853</v>
      </c>
      <c r="K188" s="87">
        <v>3.02</v>
      </c>
      <c r="L188" s="86" t="s">
        <v>102</v>
      </c>
      <c r="M188" s="88">
        <v>4.9000000000000002E-2</v>
      </c>
      <c r="N188" s="88">
        <v>5.0200000000000002E-2</v>
      </c>
      <c r="O188" s="87">
        <v>30000</v>
      </c>
      <c r="P188" s="87">
        <v>101.75</v>
      </c>
      <c r="Q188" s="87">
        <v>0</v>
      </c>
      <c r="R188" s="87">
        <v>30.524999999999999</v>
      </c>
      <c r="S188" s="88">
        <v>2.0000000000000001E-4</v>
      </c>
      <c r="T188" s="88">
        <f t="shared" si="6"/>
        <v>2.1451316395571674E-3</v>
      </c>
      <c r="U188" s="88">
        <f>R188/'סכום נכסי הקרן'!$C$42</f>
        <v>4.5528563549356034E-5</v>
      </c>
    </row>
    <row r="189" spans="2:21" s="83" customFormat="1">
      <c r="B189" s="86" t="s">
        <v>856</v>
      </c>
      <c r="C189" s="86">
        <v>43402120</v>
      </c>
      <c r="D189" s="86" t="s">
        <v>100</v>
      </c>
      <c r="E189" s="86" t="s">
        <v>123</v>
      </c>
      <c r="F189" s="86" t="s">
        <v>857</v>
      </c>
      <c r="G189" s="86" t="s">
        <v>520</v>
      </c>
      <c r="H189" s="86" t="s">
        <v>210</v>
      </c>
      <c r="I189" s="86" t="s">
        <v>211</v>
      </c>
      <c r="J189" s="86" t="s">
        <v>858</v>
      </c>
      <c r="K189" s="87">
        <v>3.93</v>
      </c>
      <c r="L189" s="86" t="s">
        <v>102</v>
      </c>
      <c r="M189" s="88">
        <v>3.95E-2</v>
      </c>
      <c r="N189" s="88">
        <v>5.5E-2</v>
      </c>
      <c r="O189" s="87">
        <v>50000</v>
      </c>
      <c r="P189" s="87">
        <f>R189*1000/O189*100</f>
        <v>94.622076502732227</v>
      </c>
      <c r="Q189" s="87">
        <v>0</v>
      </c>
      <c r="R189" s="87">
        <f>47.69-0.378961748633883</f>
        <v>47.311038251366114</v>
      </c>
      <c r="S189" s="88">
        <v>1E-4</v>
      </c>
      <c r="T189" s="88">
        <f t="shared" si="6"/>
        <v>3.3247634743097413E-3</v>
      </c>
      <c r="U189" s="88">
        <f>R189/'סכום נכסי הקרן'!$C$42</f>
        <v>7.0565228881681782E-5</v>
      </c>
    </row>
    <row r="190" spans="2:21" s="83" customFormat="1">
      <c r="B190" s="86" t="s">
        <v>859</v>
      </c>
      <c r="C190" s="86" t="s">
        <v>860</v>
      </c>
      <c r="D190" s="86" t="s">
        <v>100</v>
      </c>
      <c r="E190" s="86" t="s">
        <v>123</v>
      </c>
      <c r="F190" s="86" t="s">
        <v>861</v>
      </c>
      <c r="G190" s="86" t="s">
        <v>520</v>
      </c>
      <c r="H190" s="86" t="s">
        <v>210</v>
      </c>
      <c r="I190" s="86" t="s">
        <v>211</v>
      </c>
      <c r="J190" s="86" t="s">
        <v>598</v>
      </c>
      <c r="K190" s="87">
        <v>3.39</v>
      </c>
      <c r="L190" s="86" t="s">
        <v>102</v>
      </c>
      <c r="M190" s="88">
        <v>7.0000000000000007E-2</v>
      </c>
      <c r="N190" s="88">
        <v>6.9400000000000003E-2</v>
      </c>
      <c r="O190" s="87">
        <v>50000</v>
      </c>
      <c r="P190" s="87">
        <v>101.01</v>
      </c>
      <c r="Q190" s="87">
        <v>0</v>
      </c>
      <c r="R190" s="87">
        <v>50.505000000000003</v>
      </c>
      <c r="S190" s="88">
        <v>5.9999999999999995E-4</v>
      </c>
      <c r="T190" s="88">
        <f t="shared" si="6"/>
        <v>3.5492178036309503E-3</v>
      </c>
      <c r="U190" s="88">
        <f>R190/'סכום נכסי הקרן'!$C$42</f>
        <v>7.5329077872570896E-5</v>
      </c>
    </row>
    <row r="191" spans="2:21" s="83" customFormat="1">
      <c r="B191" s="86" t="s">
        <v>862</v>
      </c>
      <c r="C191" s="86">
        <v>42101910</v>
      </c>
      <c r="D191" s="86" t="s">
        <v>100</v>
      </c>
      <c r="E191" s="86" t="s">
        <v>123</v>
      </c>
      <c r="F191" s="86" t="s">
        <v>863</v>
      </c>
      <c r="G191" s="86" t="s">
        <v>520</v>
      </c>
      <c r="H191" s="86" t="s">
        <v>210</v>
      </c>
      <c r="I191" s="86" t="s">
        <v>211</v>
      </c>
      <c r="J191" s="86" t="s">
        <v>864</v>
      </c>
      <c r="K191" s="87">
        <v>1.27</v>
      </c>
      <c r="L191" s="86" t="s">
        <v>102</v>
      </c>
      <c r="M191" s="88">
        <v>4.6800000000000001E-2</v>
      </c>
      <c r="N191" s="88">
        <v>3.6900000000000002E-2</v>
      </c>
      <c r="O191" s="87">
        <v>30000</v>
      </c>
      <c r="P191" s="87">
        <f>R191*1000/O191*100</f>
        <v>102.39885245901638</v>
      </c>
      <c r="Q191" s="87">
        <v>0</v>
      </c>
      <c r="R191" s="87">
        <f>30.852-0.132344262295081</f>
        <v>30.719655737704919</v>
      </c>
      <c r="S191" s="88">
        <v>2.9999999999999997E-4</v>
      </c>
      <c r="T191" s="88">
        <f t="shared" si="6"/>
        <v>2.1588109903113743E-3</v>
      </c>
      <c r="U191" s="88">
        <f>R191/'סכום נכסי הקרן'!$C$42</f>
        <v>4.5818895936721968E-5</v>
      </c>
    </row>
    <row r="192" spans="2:21" s="83" customFormat="1">
      <c r="B192" s="86" t="s">
        <v>865</v>
      </c>
      <c r="C192" s="86">
        <v>42102330</v>
      </c>
      <c r="D192" s="86" t="s">
        <v>100</v>
      </c>
      <c r="E192" s="86" t="s">
        <v>123</v>
      </c>
      <c r="F192" s="86" t="s">
        <v>863</v>
      </c>
      <c r="G192" s="86" t="s">
        <v>520</v>
      </c>
      <c r="H192" s="86" t="s">
        <v>210</v>
      </c>
      <c r="I192" s="86" t="s">
        <v>211</v>
      </c>
      <c r="J192" s="86" t="s">
        <v>489</v>
      </c>
      <c r="K192" s="87">
        <v>2.88</v>
      </c>
      <c r="L192" s="86" t="s">
        <v>102</v>
      </c>
      <c r="M192" s="88">
        <v>4.53E-2</v>
      </c>
      <c r="N192" s="88">
        <v>4.2900000000000001E-2</v>
      </c>
      <c r="O192" s="87">
        <v>50000</v>
      </c>
      <c r="P192" s="87">
        <f>R192*1000/O192*100</f>
        <v>100.73245901639345</v>
      </c>
      <c r="Q192" s="87">
        <v>0</v>
      </c>
      <c r="R192" s="87">
        <f>50.765-0.398770491803279</f>
        <v>50.366229508196724</v>
      </c>
      <c r="S192" s="88">
        <v>2.9999999999999997E-4</v>
      </c>
      <c r="T192" s="88">
        <f t="shared" si="6"/>
        <v>3.5394657652164005E-3</v>
      </c>
      <c r="U192" s="88">
        <f>R192/'סכום נכסי הקרן'!$C$42</f>
        <v>7.5122099292559733E-5</v>
      </c>
    </row>
    <row r="193" spans="2:21" s="83" customFormat="1">
      <c r="B193" s="86" t="s">
        <v>866</v>
      </c>
      <c r="C193" s="86" t="s">
        <v>867</v>
      </c>
      <c r="D193" s="86" t="s">
        <v>100</v>
      </c>
      <c r="E193" s="86" t="s">
        <v>123</v>
      </c>
      <c r="F193" s="86" t="s">
        <v>868</v>
      </c>
      <c r="G193" s="86" t="s">
        <v>622</v>
      </c>
      <c r="H193" s="86" t="s">
        <v>210</v>
      </c>
      <c r="I193" s="86" t="s">
        <v>211</v>
      </c>
      <c r="J193" s="86" t="s">
        <v>858</v>
      </c>
      <c r="K193" s="87">
        <v>3.62</v>
      </c>
      <c r="L193" s="86" t="s">
        <v>102</v>
      </c>
      <c r="M193" s="88">
        <v>1.9900000000000001E-2</v>
      </c>
      <c r="N193" s="88">
        <v>3.1399999999999997E-2</v>
      </c>
      <c r="O193" s="87">
        <v>74000</v>
      </c>
      <c r="P193" s="87">
        <v>96.5</v>
      </c>
      <c r="Q193" s="87">
        <v>0</v>
      </c>
      <c r="R193" s="87">
        <v>71.41</v>
      </c>
      <c r="S193" s="88">
        <v>5.0000000000000001E-4</v>
      </c>
      <c r="T193" s="88">
        <f t="shared" si="6"/>
        <v>5.0183079567822217E-3</v>
      </c>
      <c r="U193" s="88">
        <f>R193/'סכום נכסי הקרן'!$C$42</f>
        <v>1.0650924563667533E-4</v>
      </c>
    </row>
    <row r="194" spans="2:21" s="83" customFormat="1">
      <c r="B194" s="86" t="s">
        <v>869</v>
      </c>
      <c r="C194" s="86" t="s">
        <v>870</v>
      </c>
      <c r="D194" s="86" t="s">
        <v>100</v>
      </c>
      <c r="E194" s="86" t="s">
        <v>123</v>
      </c>
      <c r="F194" s="86" t="s">
        <v>871</v>
      </c>
      <c r="G194" s="86" t="s">
        <v>602</v>
      </c>
      <c r="H194" s="86" t="s">
        <v>210</v>
      </c>
      <c r="I194" s="86" t="s">
        <v>211</v>
      </c>
      <c r="J194" s="86" t="s">
        <v>872</v>
      </c>
      <c r="K194" s="87">
        <v>0.75</v>
      </c>
      <c r="L194" s="86" t="s">
        <v>102</v>
      </c>
      <c r="M194" s="88">
        <v>2.9000000000000001E-2</v>
      </c>
      <c r="N194" s="88">
        <v>1.83E-2</v>
      </c>
      <c r="O194" s="87">
        <v>45342.400000000001</v>
      </c>
      <c r="P194" s="87">
        <v>101.52</v>
      </c>
      <c r="Q194" s="87">
        <v>0</v>
      </c>
      <c r="R194" s="87">
        <v>46.031604479999999</v>
      </c>
      <c r="S194" s="88">
        <v>1.4E-3</v>
      </c>
      <c r="T194" s="88">
        <f t="shared" si="6"/>
        <v>3.2348517998240607E-3</v>
      </c>
      <c r="U194" s="88">
        <f>R194/'סכום נכסי הקרן'!$C$42</f>
        <v>6.8656931362702769E-5</v>
      </c>
    </row>
    <row r="195" spans="2:21" s="83" customFormat="1">
      <c r="B195" s="82" t="s">
        <v>296</v>
      </c>
      <c r="K195" s="84">
        <v>1.76</v>
      </c>
      <c r="N195" s="85">
        <v>3.6499999999999998E-2</v>
      </c>
      <c r="O195" s="84">
        <v>1119848.1299999999</v>
      </c>
      <c r="Q195" s="84">
        <v>0</v>
      </c>
      <c r="R195" s="84">
        <v>994.98181991700005</v>
      </c>
      <c r="T195" s="85">
        <f t="shared" si="6"/>
        <v>6.9921932274795373E-2</v>
      </c>
      <c r="U195" s="85">
        <f>R195/'סכום נכסי הקרן'!$C$42</f>
        <v>1.4840325313200675E-3</v>
      </c>
    </row>
    <row r="196" spans="2:21" s="83" customFormat="1">
      <c r="B196" s="86" t="s">
        <v>873</v>
      </c>
      <c r="C196" s="86" t="s">
        <v>874</v>
      </c>
      <c r="D196" s="86" t="s">
        <v>100</v>
      </c>
      <c r="E196" s="86" t="s">
        <v>123</v>
      </c>
      <c r="F196" s="86" t="s">
        <v>301</v>
      </c>
      <c r="G196" s="86" t="s">
        <v>302</v>
      </c>
      <c r="H196" s="86" t="s">
        <v>206</v>
      </c>
      <c r="I196" s="86" t="s">
        <v>207</v>
      </c>
      <c r="J196" s="86" t="s">
        <v>875</v>
      </c>
      <c r="K196" s="87">
        <v>1.36</v>
      </c>
      <c r="L196" s="86" t="s">
        <v>102</v>
      </c>
      <c r="M196" s="88">
        <v>2.9000000000000001E-2</v>
      </c>
      <c r="N196" s="88">
        <v>3.2000000000000001E-2</v>
      </c>
      <c r="O196" s="87">
        <v>510000</v>
      </c>
      <c r="P196" s="87">
        <v>88.8</v>
      </c>
      <c r="Q196" s="87">
        <v>0</v>
      </c>
      <c r="R196" s="87">
        <v>452.88</v>
      </c>
      <c r="S196" s="88">
        <v>5.9999999999999995E-4</v>
      </c>
      <c r="T196" s="88">
        <f t="shared" si="6"/>
        <v>3.1825953052339068E-2</v>
      </c>
      <c r="U196" s="88">
        <f>R196/'סכום נכסי הקרן'!$C$42</f>
        <v>6.7547832465953675E-4</v>
      </c>
    </row>
    <row r="197" spans="2:21" s="83" customFormat="1">
      <c r="B197" s="86" t="s">
        <v>876</v>
      </c>
      <c r="C197" s="86" t="s">
        <v>877</v>
      </c>
      <c r="D197" s="86" t="s">
        <v>100</v>
      </c>
      <c r="E197" s="86" t="s">
        <v>123</v>
      </c>
      <c r="F197" s="86" t="s">
        <v>301</v>
      </c>
      <c r="G197" s="86" t="s">
        <v>302</v>
      </c>
      <c r="H197" s="86" t="s">
        <v>206</v>
      </c>
      <c r="I197" s="86" t="s">
        <v>207</v>
      </c>
      <c r="J197" s="86" t="s">
        <v>878</v>
      </c>
      <c r="K197" s="87">
        <v>3.84</v>
      </c>
      <c r="L197" s="86" t="s">
        <v>102</v>
      </c>
      <c r="M197" s="88">
        <v>2.47E-2</v>
      </c>
      <c r="N197" s="88">
        <v>3.6400000000000002E-2</v>
      </c>
      <c r="O197" s="87">
        <v>75000</v>
      </c>
      <c r="P197" s="87">
        <v>88.4</v>
      </c>
      <c r="Q197" s="87">
        <v>0</v>
      </c>
      <c r="R197" s="87">
        <v>66.3</v>
      </c>
      <c r="S197" s="88">
        <v>2.9999999999999997E-4</v>
      </c>
      <c r="T197" s="88">
        <f t="shared" si="6"/>
        <v>4.6592048387433319E-3</v>
      </c>
      <c r="U197" s="88">
        <f>R197/'סכום נכסי הקרן'!$C$42</f>
        <v>9.8887592574031284E-5</v>
      </c>
    </row>
    <row r="198" spans="2:21" s="83" customFormat="1">
      <c r="B198" s="86" t="s">
        <v>879</v>
      </c>
      <c r="C198" s="86" t="s">
        <v>880</v>
      </c>
      <c r="D198" s="86" t="s">
        <v>100</v>
      </c>
      <c r="E198" s="86" t="s">
        <v>123</v>
      </c>
      <c r="F198" s="86" t="s">
        <v>881</v>
      </c>
      <c r="G198" s="86" t="s">
        <v>607</v>
      </c>
      <c r="H198" s="86" t="s">
        <v>369</v>
      </c>
      <c r="I198" s="86" t="s">
        <v>207</v>
      </c>
      <c r="J198" s="86" t="s">
        <v>882</v>
      </c>
      <c r="K198" s="87">
        <v>4.5599999999999996</v>
      </c>
      <c r="L198" s="86" t="s">
        <v>102</v>
      </c>
      <c r="M198" s="88">
        <v>3.7699999999999997E-2</v>
      </c>
      <c r="N198" s="88">
        <v>2.93E-2</v>
      </c>
      <c r="O198" s="87">
        <v>9637.31</v>
      </c>
      <c r="P198" s="87">
        <v>98.59</v>
      </c>
      <c r="Q198" s="87">
        <v>0</v>
      </c>
      <c r="R198" s="87">
        <v>9.5014239289999995</v>
      </c>
      <c r="S198" s="88">
        <v>1E-4</v>
      </c>
      <c r="T198" s="88">
        <f t="shared" si="6"/>
        <v>6.6770860248791073E-4</v>
      </c>
      <c r="U198" s="88">
        <f>R198/'סכום נכסי הקרן'!$C$42</f>
        <v>1.4171537531886932E-5</v>
      </c>
    </row>
    <row r="199" spans="2:21" s="83" customFormat="1">
      <c r="B199" s="86" t="s">
        <v>883</v>
      </c>
      <c r="C199" s="86" t="s">
        <v>884</v>
      </c>
      <c r="D199" s="86" t="s">
        <v>100</v>
      </c>
      <c r="E199" s="86" t="s">
        <v>123</v>
      </c>
      <c r="F199" s="86" t="s">
        <v>881</v>
      </c>
      <c r="G199" s="86" t="s">
        <v>607</v>
      </c>
      <c r="H199" s="86" t="s">
        <v>369</v>
      </c>
      <c r="I199" s="86" t="s">
        <v>207</v>
      </c>
      <c r="J199" s="86" t="s">
        <v>305</v>
      </c>
      <c r="K199" s="87">
        <v>1.69</v>
      </c>
      <c r="L199" s="86" t="s">
        <v>102</v>
      </c>
      <c r="M199" s="88">
        <v>3.49E-2</v>
      </c>
      <c r="N199" s="88">
        <v>3.8899999999999997E-2</v>
      </c>
      <c r="O199" s="87">
        <v>111000.36</v>
      </c>
      <c r="P199" s="87">
        <v>88.88</v>
      </c>
      <c r="Q199" s="87">
        <v>0</v>
      </c>
      <c r="R199" s="87">
        <v>98.657119968000003</v>
      </c>
      <c r="S199" s="88">
        <v>1E-4</v>
      </c>
      <c r="T199" s="88">
        <f t="shared" si="6"/>
        <v>6.933087944666471E-3</v>
      </c>
      <c r="U199" s="88">
        <f>R199/'סכום נכסי הקרן'!$C$42</f>
        <v>1.4714879462930484E-4</v>
      </c>
    </row>
    <row r="200" spans="2:21" s="83" customFormat="1">
      <c r="B200" s="86" t="s">
        <v>885</v>
      </c>
      <c r="C200" s="86" t="s">
        <v>886</v>
      </c>
      <c r="D200" s="86" t="s">
        <v>100</v>
      </c>
      <c r="E200" s="86" t="s">
        <v>123</v>
      </c>
      <c r="F200" s="86" t="s">
        <v>887</v>
      </c>
      <c r="G200" s="86" t="s">
        <v>607</v>
      </c>
      <c r="H200" s="86" t="s">
        <v>449</v>
      </c>
      <c r="I200" s="86" t="s">
        <v>150</v>
      </c>
      <c r="J200" s="86" t="s">
        <v>888</v>
      </c>
      <c r="K200" s="87">
        <v>3.95</v>
      </c>
      <c r="L200" s="86" t="s">
        <v>102</v>
      </c>
      <c r="M200" s="88">
        <v>5.4800000000000001E-2</v>
      </c>
      <c r="N200" s="88">
        <v>4.8599999999999997E-2</v>
      </c>
      <c r="O200" s="87">
        <v>39409.03</v>
      </c>
      <c r="P200" s="87">
        <v>94.27</v>
      </c>
      <c r="Q200" s="87">
        <v>0</v>
      </c>
      <c r="R200" s="87">
        <v>37.150892581000001</v>
      </c>
      <c r="S200" s="88">
        <v>2.0000000000000001E-4</v>
      </c>
      <c r="T200" s="88">
        <f t="shared" si="6"/>
        <v>2.6107634762749465E-3</v>
      </c>
      <c r="U200" s="88">
        <f>R200/'סכום נכסי הקרן'!$C$42</f>
        <v>5.5411196520535896E-5</v>
      </c>
    </row>
    <row r="201" spans="2:21" s="83" customFormat="1">
      <c r="B201" s="86" t="s">
        <v>889</v>
      </c>
      <c r="C201" s="86" t="s">
        <v>890</v>
      </c>
      <c r="D201" s="86" t="s">
        <v>100</v>
      </c>
      <c r="E201" s="86" t="s">
        <v>123</v>
      </c>
      <c r="F201" s="86" t="s">
        <v>891</v>
      </c>
      <c r="G201" s="86" t="s">
        <v>427</v>
      </c>
      <c r="H201" s="86" t="s">
        <v>449</v>
      </c>
      <c r="I201" s="86" t="s">
        <v>150</v>
      </c>
      <c r="J201" s="86" t="s">
        <v>242</v>
      </c>
      <c r="K201" s="87">
        <v>4.34</v>
      </c>
      <c r="L201" s="86" t="s">
        <v>102</v>
      </c>
      <c r="M201" s="88">
        <v>4.2999999999999997E-2</v>
      </c>
      <c r="N201" s="88">
        <v>7.2599999999999998E-2</v>
      </c>
      <c r="O201" s="87">
        <v>11000.18</v>
      </c>
      <c r="P201" s="87">
        <v>89.48</v>
      </c>
      <c r="Q201" s="87">
        <v>0</v>
      </c>
      <c r="R201" s="87">
        <v>9.8429610640000007</v>
      </c>
      <c r="S201" s="88">
        <v>0</v>
      </c>
      <c r="T201" s="88">
        <f t="shared" si="6"/>
        <v>6.9170998215612399E-4</v>
      </c>
      <c r="U201" s="88">
        <f>R201/'סכום נכסי הקרן'!$C$42</f>
        <v>1.4680946054583494E-5</v>
      </c>
    </row>
    <row r="202" spans="2:21" s="83" customFormat="1">
      <c r="B202" s="86" t="s">
        <v>892</v>
      </c>
      <c r="C202" s="86" t="s">
        <v>893</v>
      </c>
      <c r="D202" s="86" t="s">
        <v>100</v>
      </c>
      <c r="E202" s="86" t="s">
        <v>123</v>
      </c>
      <c r="F202" s="86" t="s">
        <v>894</v>
      </c>
      <c r="G202" s="86" t="s">
        <v>129</v>
      </c>
      <c r="H202" s="86" t="s">
        <v>464</v>
      </c>
      <c r="I202" s="86" t="s">
        <v>207</v>
      </c>
      <c r="J202" s="86" t="s">
        <v>598</v>
      </c>
      <c r="K202" s="87">
        <v>2.15</v>
      </c>
      <c r="L202" s="86" t="s">
        <v>102</v>
      </c>
      <c r="M202" s="88">
        <v>3.3700000000000001E-2</v>
      </c>
      <c r="N202" s="88">
        <v>3.73E-2</v>
      </c>
      <c r="O202" s="87">
        <v>89800.26</v>
      </c>
      <c r="P202" s="87">
        <v>90.28</v>
      </c>
      <c r="Q202" s="87">
        <v>0</v>
      </c>
      <c r="R202" s="87">
        <v>81.071674728000005</v>
      </c>
      <c r="S202" s="88">
        <v>2.9999999999999997E-4</v>
      </c>
      <c r="T202" s="88">
        <f t="shared" si="6"/>
        <v>5.6972781173110576E-3</v>
      </c>
      <c r="U202" s="88">
        <f>R202/'סכום נכסי הקרן'!$C$42</f>
        <v>1.2091979999693595E-4</v>
      </c>
    </row>
    <row r="203" spans="2:21" s="83" customFormat="1">
      <c r="B203" s="86" t="s">
        <v>895</v>
      </c>
      <c r="C203" s="86" t="s">
        <v>896</v>
      </c>
      <c r="D203" s="86" t="s">
        <v>100</v>
      </c>
      <c r="E203" s="86" t="s">
        <v>123</v>
      </c>
      <c r="F203" s="86" t="s">
        <v>716</v>
      </c>
      <c r="G203" s="86" t="s">
        <v>482</v>
      </c>
      <c r="H203" s="86" t="s">
        <v>495</v>
      </c>
      <c r="I203" s="86" t="s">
        <v>207</v>
      </c>
      <c r="J203" s="86" t="s">
        <v>628</v>
      </c>
      <c r="K203" s="87">
        <v>0.73</v>
      </c>
      <c r="L203" s="86" t="s">
        <v>102</v>
      </c>
      <c r="M203" s="88">
        <v>6.7000000000000004E-2</v>
      </c>
      <c r="N203" s="88">
        <v>4.2500000000000003E-2</v>
      </c>
      <c r="O203" s="87">
        <v>83000.69</v>
      </c>
      <c r="P203" s="87">
        <v>84.79</v>
      </c>
      <c r="Q203" s="87">
        <v>0</v>
      </c>
      <c r="R203" s="87">
        <v>70.376285050999996</v>
      </c>
      <c r="S203" s="88">
        <v>1E-4</v>
      </c>
      <c r="T203" s="88">
        <f t="shared" ref="T203:T220" si="9">R203/$R$11</f>
        <v>4.9456640700211042E-3</v>
      </c>
      <c r="U203" s="88">
        <f>R203/'סכום נכסי הקרן'!$C$42</f>
        <v>1.0496744197582469E-4</v>
      </c>
    </row>
    <row r="204" spans="2:21" s="83" customFormat="1">
      <c r="B204" s="86" t="s">
        <v>897</v>
      </c>
      <c r="C204" s="86" t="s">
        <v>898</v>
      </c>
      <c r="D204" s="86" t="s">
        <v>100</v>
      </c>
      <c r="E204" s="86" t="s">
        <v>123</v>
      </c>
      <c r="F204" s="86" t="s">
        <v>899</v>
      </c>
      <c r="G204" s="86" t="s">
        <v>500</v>
      </c>
      <c r="H204" s="86" t="s">
        <v>495</v>
      </c>
      <c r="I204" s="86" t="s">
        <v>207</v>
      </c>
      <c r="J204" s="86" t="s">
        <v>305</v>
      </c>
      <c r="K204" s="87">
        <v>1.19</v>
      </c>
      <c r="L204" s="86" t="s">
        <v>102</v>
      </c>
      <c r="M204" s="88">
        <v>5.2499999999999998E-2</v>
      </c>
      <c r="N204" s="88">
        <v>3.8600000000000002E-2</v>
      </c>
      <c r="O204" s="87">
        <v>106000.18</v>
      </c>
      <c r="P204" s="87">
        <v>85.22</v>
      </c>
      <c r="Q204" s="87">
        <v>0</v>
      </c>
      <c r="R204" s="87">
        <v>90.333353396000007</v>
      </c>
      <c r="S204" s="88">
        <v>1E-4</v>
      </c>
      <c r="T204" s="88">
        <f t="shared" si="9"/>
        <v>6.3481387216071591E-3</v>
      </c>
      <c r="U204" s="88">
        <f>R204/'סכום נכסי הקרן'!$C$42</f>
        <v>1.3473375334041682E-4</v>
      </c>
    </row>
    <row r="205" spans="2:21" s="83" customFormat="1">
      <c r="B205" s="86" t="s">
        <v>900</v>
      </c>
      <c r="C205" s="86" t="s">
        <v>901</v>
      </c>
      <c r="D205" s="86" t="s">
        <v>100</v>
      </c>
      <c r="E205" s="86" t="s">
        <v>123</v>
      </c>
      <c r="F205" s="86" t="s">
        <v>902</v>
      </c>
      <c r="G205" s="86" t="s">
        <v>511</v>
      </c>
      <c r="H205" s="86" t="s">
        <v>526</v>
      </c>
      <c r="I205" s="86" t="s">
        <v>207</v>
      </c>
      <c r="J205" s="86" t="s">
        <v>417</v>
      </c>
      <c r="K205" s="87">
        <v>1.45</v>
      </c>
      <c r="L205" s="86" t="s">
        <v>102</v>
      </c>
      <c r="M205" s="88">
        <v>3.8300000000000001E-2</v>
      </c>
      <c r="N205" s="88">
        <v>3.9399999999999998E-2</v>
      </c>
      <c r="O205" s="87">
        <v>73000.12</v>
      </c>
      <c r="P205" s="87">
        <v>91</v>
      </c>
      <c r="Q205" s="87">
        <v>0</v>
      </c>
      <c r="R205" s="87">
        <v>66.430109200000004</v>
      </c>
      <c r="S205" s="88">
        <v>2.0000000000000001E-4</v>
      </c>
      <c r="T205" s="88">
        <f t="shared" si="9"/>
        <v>4.6683482084900144E-3</v>
      </c>
      <c r="U205" s="88">
        <f>R205/'סכום נכסי הקרן'!$C$42</f>
        <v>9.9081652688054423E-5</v>
      </c>
    </row>
    <row r="206" spans="2:21" s="83" customFormat="1">
      <c r="B206" s="86" t="s">
        <v>903</v>
      </c>
      <c r="C206" s="86" t="s">
        <v>904</v>
      </c>
      <c r="D206" s="86" t="s">
        <v>100</v>
      </c>
      <c r="E206" s="86" t="s">
        <v>123</v>
      </c>
      <c r="F206" s="86" t="s">
        <v>905</v>
      </c>
      <c r="G206" s="86" t="s">
        <v>607</v>
      </c>
      <c r="H206" s="86" t="s">
        <v>210</v>
      </c>
      <c r="I206" s="86" t="s">
        <v>211</v>
      </c>
      <c r="J206" s="86" t="s">
        <v>906</v>
      </c>
      <c r="K206" s="87">
        <v>4.21</v>
      </c>
      <c r="L206" s="86" t="s">
        <v>102</v>
      </c>
      <c r="M206" s="88">
        <v>5.7000000000000002E-2</v>
      </c>
      <c r="N206" s="88">
        <v>4.8000000000000001E-2</v>
      </c>
      <c r="O206" s="87">
        <v>12000</v>
      </c>
      <c r="P206" s="87">
        <v>103.65</v>
      </c>
      <c r="Q206" s="87">
        <v>0</v>
      </c>
      <c r="R206" s="87">
        <v>12.438000000000001</v>
      </c>
      <c r="S206" s="88">
        <v>0</v>
      </c>
      <c r="T206" s="88">
        <f t="shared" si="9"/>
        <v>8.7407526069818351E-4</v>
      </c>
      <c r="U206" s="88">
        <f>R206/'סכום נכסי הקרן'!$C$42</f>
        <v>1.8551491348956279E-5</v>
      </c>
    </row>
    <row r="207" spans="2:21" s="83" customFormat="1">
      <c r="B207" s="82" t="s">
        <v>907</v>
      </c>
      <c r="K207" s="84">
        <v>0</v>
      </c>
      <c r="N207" s="85">
        <v>0</v>
      </c>
      <c r="O207" s="84">
        <v>0</v>
      </c>
      <c r="Q207" s="84">
        <v>0</v>
      </c>
      <c r="R207" s="84">
        <v>0</v>
      </c>
      <c r="T207" s="85">
        <f t="shared" si="9"/>
        <v>0</v>
      </c>
      <c r="U207" s="85">
        <f>R207/'סכום נכסי הקרן'!$C$42</f>
        <v>0</v>
      </c>
    </row>
    <row r="208" spans="2:21" s="83" customFormat="1">
      <c r="B208" s="86" t="s">
        <v>210</v>
      </c>
      <c r="C208" s="86" t="s">
        <v>210</v>
      </c>
      <c r="G208" s="86" t="s">
        <v>210</v>
      </c>
      <c r="H208" s="86" t="s">
        <v>210</v>
      </c>
      <c r="K208" s="87">
        <v>0</v>
      </c>
      <c r="L208" s="86" t="s">
        <v>210</v>
      </c>
      <c r="M208" s="88">
        <v>0</v>
      </c>
      <c r="N208" s="88">
        <v>0</v>
      </c>
      <c r="O208" s="87">
        <v>0</v>
      </c>
      <c r="P208" s="87">
        <v>0</v>
      </c>
      <c r="R208" s="87">
        <v>0</v>
      </c>
      <c r="S208" s="88">
        <v>0</v>
      </c>
      <c r="T208" s="88">
        <f t="shared" si="9"/>
        <v>0</v>
      </c>
      <c r="U208" s="88">
        <f>R208/'סכום נכסי הקרן'!$C$42</f>
        <v>0</v>
      </c>
    </row>
    <row r="209" spans="2:21" s="83" customFormat="1">
      <c r="B209" s="82" t="s">
        <v>231</v>
      </c>
      <c r="K209" s="84">
        <v>6.39</v>
      </c>
      <c r="N209" s="85">
        <v>5.2499999999999998E-2</v>
      </c>
      <c r="O209" s="84">
        <v>170000</v>
      </c>
      <c r="Q209" s="84">
        <v>0.35730000000000001</v>
      </c>
      <c r="R209" s="84">
        <v>531.69221521719999</v>
      </c>
      <c r="T209" s="85">
        <f t="shared" si="9"/>
        <v>3.736444859520572E-2</v>
      </c>
      <c r="U209" s="85">
        <f>R209/'סכום נכסי הקרן'!$C$42</f>
        <v>7.9302810185795825E-4</v>
      </c>
    </row>
    <row r="210" spans="2:21" s="83" customFormat="1">
      <c r="B210" s="82" t="s">
        <v>297</v>
      </c>
      <c r="K210" s="84">
        <v>6.86</v>
      </c>
      <c r="N210" s="85">
        <v>4.9599999999999998E-2</v>
      </c>
      <c r="O210" s="84">
        <v>60000</v>
      </c>
      <c r="Q210" s="84">
        <v>0</v>
      </c>
      <c r="R210" s="84">
        <v>201.49003853216001</v>
      </c>
      <c r="T210" s="85">
        <f t="shared" si="9"/>
        <v>1.4159628393478436E-2</v>
      </c>
      <c r="U210" s="85">
        <f>R210/'סכום נכסי הקרן'!$C$42</f>
        <v>3.0052586482796537E-4</v>
      </c>
    </row>
    <row r="211" spans="2:21" s="83" customFormat="1">
      <c r="B211" s="86" t="s">
        <v>908</v>
      </c>
      <c r="C211" s="86" t="s">
        <v>909</v>
      </c>
      <c r="D211" s="86" t="s">
        <v>123</v>
      </c>
      <c r="E211" s="86" t="s">
        <v>910</v>
      </c>
      <c r="F211" s="86" t="s">
        <v>911</v>
      </c>
      <c r="G211" s="86" t="s">
        <v>912</v>
      </c>
      <c r="H211" s="86" t="s">
        <v>913</v>
      </c>
      <c r="I211" s="86" t="s">
        <v>914</v>
      </c>
      <c r="J211" s="86" t="s">
        <v>915</v>
      </c>
      <c r="K211" s="87">
        <v>6.92</v>
      </c>
      <c r="L211" s="86" t="s">
        <v>110</v>
      </c>
      <c r="M211" s="88">
        <v>3.7499999999999999E-2</v>
      </c>
      <c r="N211" s="88">
        <v>4.6600000000000003E-2</v>
      </c>
      <c r="O211" s="87">
        <v>40000</v>
      </c>
      <c r="P211" s="87">
        <v>95.73116675</v>
      </c>
      <c r="Q211" s="87">
        <v>0</v>
      </c>
      <c r="R211" s="87">
        <v>134.92733566411999</v>
      </c>
      <c r="S211" s="88">
        <v>0</v>
      </c>
      <c r="T211" s="88">
        <f t="shared" si="9"/>
        <v>9.4819622202867819E-3</v>
      </c>
      <c r="U211" s="88">
        <f>R211/'סכום נכסי הקרן'!$C$42</f>
        <v>2.0124644639899034E-4</v>
      </c>
    </row>
    <row r="212" spans="2:21" s="83" customFormat="1">
      <c r="B212" s="86" t="s">
        <v>916</v>
      </c>
      <c r="C212" s="86" t="s">
        <v>917</v>
      </c>
      <c r="D212" s="86" t="s">
        <v>123</v>
      </c>
      <c r="E212" s="86" t="s">
        <v>910</v>
      </c>
      <c r="F212" s="86" t="s">
        <v>911</v>
      </c>
      <c r="G212" s="86" t="s">
        <v>912</v>
      </c>
      <c r="H212" s="86" t="s">
        <v>913</v>
      </c>
      <c r="I212" s="86" t="s">
        <v>914</v>
      </c>
      <c r="J212" s="86" t="s">
        <v>915</v>
      </c>
      <c r="K212" s="87">
        <v>6.74</v>
      </c>
      <c r="L212" s="86" t="s">
        <v>110</v>
      </c>
      <c r="M212" s="88">
        <v>4.3799999999999999E-2</v>
      </c>
      <c r="N212" s="88">
        <v>5.57E-2</v>
      </c>
      <c r="O212" s="87">
        <v>20000</v>
      </c>
      <c r="P212" s="87">
        <v>94.452694500000007</v>
      </c>
      <c r="Q212" s="87">
        <v>0</v>
      </c>
      <c r="R212" s="87">
        <v>66.562702868040006</v>
      </c>
      <c r="S212" s="88">
        <v>0</v>
      </c>
      <c r="T212" s="88">
        <f t="shared" si="9"/>
        <v>4.6776661731916542E-3</v>
      </c>
      <c r="U212" s="88">
        <f>R212/'סכום נכסי הקרן'!$C$42</f>
        <v>9.9279418428975018E-5</v>
      </c>
    </row>
    <row r="213" spans="2:21" s="83" customFormat="1">
      <c r="B213" s="82" t="s">
        <v>298</v>
      </c>
      <c r="K213" s="84">
        <v>6.1</v>
      </c>
      <c r="N213" s="85">
        <v>5.4199999999999998E-2</v>
      </c>
      <c r="O213" s="84">
        <v>110000</v>
      </c>
      <c r="Q213" s="84">
        <v>0.35730000000000001</v>
      </c>
      <c r="R213" s="84">
        <v>330.20217668504</v>
      </c>
      <c r="T213" s="85">
        <f t="shared" si="9"/>
        <v>2.3204820201727285E-2</v>
      </c>
      <c r="U213" s="85">
        <f>R213/'סכום נכסי הקרן'!$C$42</f>
        <v>4.9250223702999288E-4</v>
      </c>
    </row>
    <row r="214" spans="2:21" s="83" customFormat="1">
      <c r="B214" s="86" t="s">
        <v>918</v>
      </c>
      <c r="C214" s="86" t="s">
        <v>919</v>
      </c>
      <c r="D214" s="86" t="s">
        <v>123</v>
      </c>
      <c r="E214" s="86" t="s">
        <v>910</v>
      </c>
      <c r="F214" s="86" t="s">
        <v>920</v>
      </c>
      <c r="G214" s="86" t="s">
        <v>921</v>
      </c>
      <c r="H214" s="86" t="s">
        <v>922</v>
      </c>
      <c r="I214" s="86" t="s">
        <v>914</v>
      </c>
      <c r="J214" s="86" t="s">
        <v>708</v>
      </c>
      <c r="K214" s="87">
        <v>10.69</v>
      </c>
      <c r="L214" s="86" t="s">
        <v>106</v>
      </c>
      <c r="M214" s="88">
        <v>2.9000000000000001E-2</v>
      </c>
      <c r="N214" s="88">
        <v>3.9800000000000002E-2</v>
      </c>
      <c r="O214" s="87">
        <v>5000</v>
      </c>
      <c r="P214" s="87">
        <v>89.799034000000006</v>
      </c>
      <c r="Q214" s="87">
        <v>0</v>
      </c>
      <c r="R214" s="87">
        <v>14.260086599199999</v>
      </c>
      <c r="S214" s="88">
        <v>0</v>
      </c>
      <c r="T214" s="88">
        <f t="shared" si="9"/>
        <v>1.0021216362577916E-3</v>
      </c>
      <c r="U214" s="88">
        <f>R214/'סכום נכסי הקרן'!$C$42</f>
        <v>2.1269164912399592E-5</v>
      </c>
    </row>
    <row r="215" spans="2:21" s="83" customFormat="1">
      <c r="B215" s="86" t="s">
        <v>923</v>
      </c>
      <c r="C215" s="86" t="s">
        <v>924</v>
      </c>
      <c r="D215" s="86" t="s">
        <v>123</v>
      </c>
      <c r="E215" s="86" t="s">
        <v>910</v>
      </c>
      <c r="F215" s="86" t="s">
        <v>925</v>
      </c>
      <c r="G215" s="86" t="s">
        <v>926</v>
      </c>
      <c r="H215" s="86" t="s">
        <v>927</v>
      </c>
      <c r="I215" s="86" t="s">
        <v>914</v>
      </c>
      <c r="J215" s="86" t="s">
        <v>928</v>
      </c>
      <c r="K215" s="87">
        <v>7.94</v>
      </c>
      <c r="L215" s="86" t="s">
        <v>106</v>
      </c>
      <c r="M215" s="88">
        <v>2.4500000000000001E-2</v>
      </c>
      <c r="N215" s="88">
        <v>4.0500000000000001E-2</v>
      </c>
      <c r="O215" s="87">
        <v>30000</v>
      </c>
      <c r="P215" s="87">
        <v>88.700249999999997</v>
      </c>
      <c r="Q215" s="87">
        <v>0</v>
      </c>
      <c r="R215" s="87">
        <v>84.513598200000004</v>
      </c>
      <c r="S215" s="88">
        <v>0</v>
      </c>
      <c r="T215" s="88">
        <f t="shared" si="9"/>
        <v>5.939157853288835E-3</v>
      </c>
      <c r="U215" s="88">
        <f>R215/'סכום נכסי הקרן'!$C$42</f>
        <v>1.2605348817144773E-4</v>
      </c>
    </row>
    <row r="216" spans="2:21" s="83" customFormat="1">
      <c r="B216" s="86" t="s">
        <v>929</v>
      </c>
      <c r="C216" s="86" t="s">
        <v>930</v>
      </c>
      <c r="D216" s="86" t="s">
        <v>931</v>
      </c>
      <c r="E216" s="86" t="s">
        <v>910</v>
      </c>
      <c r="F216" s="86" t="s">
        <v>932</v>
      </c>
      <c r="G216" s="86" t="s">
        <v>933</v>
      </c>
      <c r="H216" s="86" t="s">
        <v>927</v>
      </c>
      <c r="I216" s="86" t="s">
        <v>914</v>
      </c>
      <c r="J216" s="86" t="s">
        <v>934</v>
      </c>
      <c r="K216" s="87">
        <v>5.69</v>
      </c>
      <c r="L216" s="86" t="s">
        <v>110</v>
      </c>
      <c r="M216" s="88">
        <v>1.6299999999999999E-2</v>
      </c>
      <c r="N216" s="88">
        <v>4.58E-2</v>
      </c>
      <c r="O216" s="87">
        <v>5000</v>
      </c>
      <c r="P216" s="87">
        <v>84.988277999999994</v>
      </c>
      <c r="Q216" s="87">
        <v>0</v>
      </c>
      <c r="R216" s="87">
        <v>14.97323481804</v>
      </c>
      <c r="S216" s="88">
        <v>0</v>
      </c>
      <c r="T216" s="88">
        <f t="shared" si="9"/>
        <v>1.0522378298016908E-3</v>
      </c>
      <c r="U216" s="88">
        <f>R216/'סכום נכסי הקרן'!$C$42</f>
        <v>2.2332837770763785E-5</v>
      </c>
    </row>
    <row r="217" spans="2:21" s="83" customFormat="1">
      <c r="B217" s="86" t="s">
        <v>935</v>
      </c>
      <c r="C217" s="86" t="s">
        <v>936</v>
      </c>
      <c r="D217" s="86" t="s">
        <v>123</v>
      </c>
      <c r="E217" s="86" t="s">
        <v>910</v>
      </c>
      <c r="F217" s="86" t="s">
        <v>937</v>
      </c>
      <c r="G217" s="86" t="s">
        <v>938</v>
      </c>
      <c r="H217" s="86" t="s">
        <v>927</v>
      </c>
      <c r="I217" s="86" t="s">
        <v>914</v>
      </c>
      <c r="J217" s="86" t="s">
        <v>939</v>
      </c>
      <c r="K217" s="87">
        <v>6.95</v>
      </c>
      <c r="L217" s="86" t="s">
        <v>106</v>
      </c>
      <c r="M217" s="88">
        <v>4.4999999999999998E-2</v>
      </c>
      <c r="N217" s="88">
        <v>5.3600000000000002E-2</v>
      </c>
      <c r="O217" s="87">
        <v>5000</v>
      </c>
      <c r="P217" s="87">
        <v>96.858000000000004</v>
      </c>
      <c r="Q217" s="87">
        <v>0.35730000000000001</v>
      </c>
      <c r="R217" s="87">
        <v>15.7383504</v>
      </c>
      <c r="S217" s="88">
        <v>0</v>
      </c>
      <c r="T217" s="88">
        <f t="shared" si="9"/>
        <v>1.1060060081073612E-3</v>
      </c>
      <c r="U217" s="88">
        <f>R217/'סכום נכסי הקרן'!$C$42</f>
        <v>2.3474020846795511E-5</v>
      </c>
    </row>
    <row r="218" spans="2:21" s="83" customFormat="1">
      <c r="B218" s="86" t="s">
        <v>940</v>
      </c>
      <c r="C218" s="86" t="s">
        <v>941</v>
      </c>
      <c r="D218" s="86" t="s">
        <v>123</v>
      </c>
      <c r="E218" s="86" t="s">
        <v>910</v>
      </c>
      <c r="F218" s="86" t="s">
        <v>942</v>
      </c>
      <c r="G218" s="86" t="s">
        <v>943</v>
      </c>
      <c r="H218" s="86" t="s">
        <v>944</v>
      </c>
      <c r="I218" s="86" t="s">
        <v>945</v>
      </c>
      <c r="J218" s="86" t="s">
        <v>242</v>
      </c>
      <c r="K218" s="87">
        <v>5.03</v>
      </c>
      <c r="L218" s="86" t="s">
        <v>110</v>
      </c>
      <c r="M218" s="88">
        <v>2.63E-2</v>
      </c>
      <c r="N218" s="88">
        <v>5.2400000000000002E-2</v>
      </c>
      <c r="O218" s="87">
        <v>30000</v>
      </c>
      <c r="P218" s="87">
        <v>89.354791666666671</v>
      </c>
      <c r="Q218" s="87">
        <v>0</v>
      </c>
      <c r="R218" s="87">
        <v>94.455163174999996</v>
      </c>
      <c r="S218" s="88">
        <v>1E-4</v>
      </c>
      <c r="T218" s="88">
        <f t="shared" si="9"/>
        <v>6.6377971841515985E-3</v>
      </c>
      <c r="U218" s="88">
        <f>R218/'סכום נכסי הקרן'!$C$42</f>
        <v>1.4088150365856777E-4</v>
      </c>
    </row>
    <row r="219" spans="2:21" s="83" customFormat="1">
      <c r="B219" s="86" t="s">
        <v>946</v>
      </c>
      <c r="C219" s="86" t="s">
        <v>947</v>
      </c>
      <c r="D219" s="86" t="s">
        <v>123</v>
      </c>
      <c r="E219" s="86" t="s">
        <v>910</v>
      </c>
      <c r="F219" s="86" t="s">
        <v>948</v>
      </c>
      <c r="G219" s="86" t="s">
        <v>938</v>
      </c>
      <c r="H219" s="86" t="s">
        <v>913</v>
      </c>
      <c r="I219" s="86" t="s">
        <v>914</v>
      </c>
      <c r="J219" s="86" t="s">
        <v>711</v>
      </c>
      <c r="K219" s="87">
        <v>1.93</v>
      </c>
      <c r="L219" s="86" t="s">
        <v>106</v>
      </c>
      <c r="M219" s="88">
        <v>4.4999999999999998E-2</v>
      </c>
      <c r="N219" s="88">
        <v>5.1999999999999998E-2</v>
      </c>
      <c r="O219" s="87">
        <v>5000</v>
      </c>
      <c r="P219" s="87">
        <v>98.81</v>
      </c>
      <c r="Q219" s="87">
        <v>0</v>
      </c>
      <c r="R219" s="87">
        <v>15.691027999999999</v>
      </c>
      <c r="S219" s="88">
        <v>0</v>
      </c>
      <c r="T219" s="88">
        <f t="shared" si="9"/>
        <v>1.1026804461909065E-3</v>
      </c>
      <c r="U219" s="88">
        <f>R219/'סכום נכסי הקרן'!$C$42</f>
        <v>2.3403438671669938E-5</v>
      </c>
    </row>
    <row r="220" spans="2:21" s="83" customFormat="1">
      <c r="B220" s="86" t="s">
        <v>949</v>
      </c>
      <c r="C220" s="86" t="s">
        <v>950</v>
      </c>
      <c r="D220" s="86" t="s">
        <v>123</v>
      </c>
      <c r="E220" s="86" t="s">
        <v>910</v>
      </c>
      <c r="F220" s="86" t="s">
        <v>951</v>
      </c>
      <c r="G220" s="86" t="s">
        <v>952</v>
      </c>
      <c r="H220" s="86" t="s">
        <v>953</v>
      </c>
      <c r="I220" s="86" t="s">
        <v>954</v>
      </c>
      <c r="J220" s="86" t="s">
        <v>955</v>
      </c>
      <c r="K220" s="87">
        <v>7.82</v>
      </c>
      <c r="L220" s="86" t="s">
        <v>106</v>
      </c>
      <c r="M220" s="88">
        <v>4.4999999999999998E-2</v>
      </c>
      <c r="N220" s="88">
        <v>6.0900000000000003E-2</v>
      </c>
      <c r="O220" s="87">
        <v>10000</v>
      </c>
      <c r="P220" s="87">
        <v>90.4495</v>
      </c>
      <c r="Q220" s="87">
        <v>0</v>
      </c>
      <c r="R220" s="87">
        <v>28.726761199999999</v>
      </c>
      <c r="S220" s="88">
        <v>0</v>
      </c>
      <c r="T220" s="88">
        <f t="shared" si="9"/>
        <v>2.0187611581367151E-3</v>
      </c>
      <c r="U220" s="88">
        <f>R220/'סכום נכסי הקרן'!$C$42</f>
        <v>4.2846459389398039E-5</v>
      </c>
    </row>
    <row r="221" spans="2:21" s="83" customFormat="1">
      <c r="B221" s="86" t="s">
        <v>956</v>
      </c>
      <c r="C221" s="86" t="s">
        <v>957</v>
      </c>
      <c r="D221" s="86" t="s">
        <v>123</v>
      </c>
      <c r="E221" s="86" t="s">
        <v>910</v>
      </c>
      <c r="F221" s="86" t="s">
        <v>958</v>
      </c>
      <c r="G221" s="86" t="s">
        <v>938</v>
      </c>
      <c r="H221" s="86" t="s">
        <v>959</v>
      </c>
      <c r="I221" s="86" t="s">
        <v>914</v>
      </c>
      <c r="J221" s="86" t="s">
        <v>960</v>
      </c>
      <c r="K221" s="87">
        <v>4.28</v>
      </c>
      <c r="L221" s="86" t="s">
        <v>106</v>
      </c>
      <c r="M221" s="88">
        <v>6.5000000000000002E-2</v>
      </c>
      <c r="N221" s="88">
        <v>7.8600000000000003E-2</v>
      </c>
      <c r="O221" s="87">
        <v>20000</v>
      </c>
      <c r="P221" s="87">
        <v>97.361389000000003</v>
      </c>
      <c r="Q221" s="87">
        <v>0</v>
      </c>
      <c r="R221" s="87">
        <v>61.843954292799999</v>
      </c>
      <c r="S221" s="88">
        <v>0</v>
      </c>
      <c r="T221" s="88">
        <f t="shared" ref="T221" si="10">R221/$R$11</f>
        <v>4.3460580857923861E-3</v>
      </c>
      <c r="U221" s="88">
        <f>R221/'סכום נכסי הקרן'!$C$42</f>
        <v>9.2241323608950522E-5</v>
      </c>
    </row>
    <row r="222" spans="2:21" s="83" customFormat="1">
      <c r="B222" s="86" t="s">
        <v>233</v>
      </c>
    </row>
    <row r="223" spans="2:21" s="83" customFormat="1">
      <c r="B223" s="86" t="s">
        <v>291</v>
      </c>
    </row>
    <row r="224" spans="2:21" s="83" customFormat="1">
      <c r="B224" s="86" t="s">
        <v>292</v>
      </c>
    </row>
    <row r="225" spans="2:6" s="83" customFormat="1">
      <c r="B225" s="86" t="s">
        <v>293</v>
      </c>
    </row>
    <row r="226" spans="2:6" s="83" customFormat="1">
      <c r="B226" s="86" t="s">
        <v>294</v>
      </c>
    </row>
    <row r="227" spans="2:6" s="83" customFormat="1">
      <c r="B227" s="91"/>
    </row>
    <row r="228" spans="2:6">
      <c r="C228" s="16"/>
      <c r="D228" s="16"/>
      <c r="E228" s="16"/>
      <c r="F228" s="16"/>
    </row>
    <row r="229" spans="2:6">
      <c r="C229" s="16"/>
      <c r="D229" s="16"/>
      <c r="E229" s="16"/>
      <c r="F229" s="16"/>
    </row>
    <row r="230" spans="2:6">
      <c r="C230" s="16"/>
      <c r="D230" s="16"/>
      <c r="E230" s="16"/>
      <c r="F230" s="16"/>
    </row>
    <row r="231" spans="2:6">
      <c r="C231" s="16"/>
      <c r="D231" s="16"/>
      <c r="E231" s="16"/>
      <c r="F231" s="16"/>
    </row>
    <row r="232" spans="2:6">
      <c r="C232" s="16"/>
      <c r="D232" s="16"/>
      <c r="E232" s="16"/>
      <c r="F232" s="16"/>
    </row>
    <row r="233" spans="2:6">
      <c r="C233" s="16"/>
      <c r="D233" s="16"/>
      <c r="E233" s="16"/>
      <c r="F233" s="16"/>
    </row>
    <row r="234" spans="2:6">
      <c r="C234" s="16"/>
      <c r="D234" s="16"/>
      <c r="E234" s="16"/>
      <c r="F234" s="16"/>
    </row>
    <row r="235" spans="2:6">
      <c r="C235" s="16"/>
      <c r="D235" s="16"/>
      <c r="E235" s="16"/>
      <c r="F235" s="16"/>
    </row>
    <row r="236" spans="2:6">
      <c r="C236" s="16"/>
      <c r="D236" s="16"/>
      <c r="E236" s="16"/>
      <c r="F236" s="16"/>
    </row>
    <row r="237" spans="2:6">
      <c r="C237" s="16"/>
      <c r="D237" s="16"/>
      <c r="E237" s="16"/>
      <c r="F237" s="16"/>
    </row>
    <row r="238" spans="2:6">
      <c r="C238" s="16"/>
      <c r="D238" s="16"/>
      <c r="E238" s="16"/>
      <c r="F238" s="16"/>
    </row>
    <row r="239" spans="2:6">
      <c r="C239" s="16"/>
      <c r="D239" s="16"/>
      <c r="E239" s="16"/>
      <c r="F239" s="16"/>
    </row>
    <row r="240" spans="2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2:6">
      <c r="C753" s="16"/>
      <c r="D753" s="16"/>
      <c r="E753" s="16"/>
      <c r="F753" s="16"/>
    </row>
    <row r="754" spans="2:6">
      <c r="C754" s="16"/>
      <c r="D754" s="16"/>
      <c r="E754" s="16"/>
      <c r="F754" s="16"/>
    </row>
    <row r="755" spans="2:6">
      <c r="C755" s="16"/>
      <c r="D755" s="16"/>
      <c r="E755" s="16"/>
      <c r="F755" s="16"/>
    </row>
    <row r="756" spans="2:6">
      <c r="C756" s="16"/>
      <c r="D756" s="16"/>
      <c r="E756" s="16"/>
      <c r="F756" s="16"/>
    </row>
    <row r="757" spans="2:6">
      <c r="C757" s="16"/>
      <c r="D757" s="16"/>
      <c r="E757" s="16"/>
      <c r="F757" s="16"/>
    </row>
    <row r="758" spans="2:6">
      <c r="C758" s="16"/>
      <c r="D758" s="16"/>
      <c r="E758" s="16"/>
      <c r="F758" s="16"/>
    </row>
    <row r="759" spans="2:6">
      <c r="B759" s="16"/>
      <c r="C759" s="16"/>
      <c r="D759" s="16"/>
      <c r="E759" s="16"/>
      <c r="F759" s="16"/>
    </row>
    <row r="760" spans="2:6">
      <c r="B760" s="16"/>
      <c r="C760" s="16"/>
      <c r="D760" s="16"/>
      <c r="E760" s="16"/>
      <c r="F760" s="16"/>
    </row>
    <row r="761" spans="2:6">
      <c r="B761" s="19"/>
      <c r="C761" s="16"/>
      <c r="D761" s="16"/>
      <c r="E761" s="16"/>
      <c r="F761" s="16"/>
    </row>
    <row r="762" spans="2:6">
      <c r="C762" s="16"/>
      <c r="D762" s="16"/>
      <c r="E762" s="16"/>
      <c r="F762" s="16"/>
    </row>
    <row r="763" spans="2:6">
      <c r="C763" s="16"/>
      <c r="D763" s="16"/>
      <c r="E763" s="16"/>
      <c r="F763" s="16"/>
    </row>
    <row r="764" spans="2:6">
      <c r="C764" s="16"/>
      <c r="D764" s="16"/>
      <c r="E764" s="16"/>
      <c r="F764" s="16"/>
    </row>
    <row r="765" spans="2:6">
      <c r="C765" s="16"/>
      <c r="D765" s="16"/>
      <c r="E765" s="16"/>
      <c r="F765" s="16"/>
    </row>
    <row r="766" spans="2:6">
      <c r="C766" s="16"/>
      <c r="D766" s="16"/>
      <c r="E766" s="16"/>
      <c r="F766" s="16"/>
    </row>
    <row r="767" spans="2:6">
      <c r="C767" s="16"/>
      <c r="D767" s="16"/>
      <c r="E767" s="16"/>
      <c r="F767" s="16"/>
    </row>
    <row r="768" spans="2:6">
      <c r="C768" s="16"/>
      <c r="D768" s="16"/>
      <c r="E768" s="16"/>
      <c r="F768" s="16"/>
    </row>
    <row r="769" spans="3:6">
      <c r="C769" s="16"/>
      <c r="D769" s="16"/>
      <c r="E769" s="16"/>
      <c r="F769" s="16"/>
    </row>
    <row r="770" spans="3:6">
      <c r="C770" s="16"/>
      <c r="D770" s="16"/>
      <c r="E770" s="16"/>
      <c r="F770" s="16"/>
    </row>
    <row r="771" spans="3:6">
      <c r="C771" s="16"/>
      <c r="D771" s="16"/>
      <c r="E771" s="16"/>
      <c r="F771" s="16"/>
    </row>
    <row r="772" spans="3:6">
      <c r="C772" s="16"/>
      <c r="D772" s="16"/>
      <c r="E772" s="16"/>
      <c r="F772" s="16"/>
    </row>
    <row r="773" spans="3:6">
      <c r="C773" s="16"/>
      <c r="D773" s="16"/>
      <c r="E773" s="16"/>
      <c r="F773" s="16"/>
    </row>
    <row r="774" spans="3:6">
      <c r="C774" s="16"/>
      <c r="D774" s="16"/>
      <c r="E774" s="16"/>
      <c r="F774" s="16"/>
    </row>
    <row r="775" spans="3:6">
      <c r="C775" s="16"/>
      <c r="D775" s="16"/>
      <c r="E775" s="16"/>
      <c r="F775" s="16"/>
    </row>
    <row r="776" spans="3:6">
      <c r="C776" s="16"/>
      <c r="D776" s="16"/>
      <c r="E776" s="16"/>
      <c r="F776" s="16"/>
    </row>
    <row r="777" spans="3:6">
      <c r="C777" s="16"/>
      <c r="D777" s="16"/>
      <c r="E777" s="16"/>
      <c r="F777" s="16"/>
    </row>
    <row r="778" spans="3:6">
      <c r="C778" s="16"/>
      <c r="D778" s="16"/>
      <c r="E778" s="16"/>
      <c r="F778" s="16"/>
    </row>
    <row r="779" spans="3:6">
      <c r="C779" s="16"/>
      <c r="D779" s="16"/>
      <c r="E779" s="16"/>
      <c r="F779" s="16"/>
    </row>
    <row r="780" spans="3:6">
      <c r="C780" s="16"/>
      <c r="D780" s="16"/>
      <c r="E780" s="16"/>
      <c r="F780" s="16"/>
    </row>
    <row r="781" spans="3:6">
      <c r="C781" s="16"/>
      <c r="D781" s="16"/>
      <c r="E781" s="16"/>
      <c r="F781" s="16"/>
    </row>
    <row r="782" spans="3:6">
      <c r="C782" s="16"/>
      <c r="D782" s="16"/>
      <c r="E782" s="16"/>
      <c r="F782" s="16"/>
    </row>
    <row r="783" spans="3:6">
      <c r="C783" s="16"/>
      <c r="D783" s="16"/>
      <c r="E783" s="16"/>
      <c r="F783" s="16"/>
    </row>
    <row r="784" spans="3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</sheetData>
  <mergeCells count="2">
    <mergeCell ref="B6:U6"/>
    <mergeCell ref="B7:U7"/>
  </mergeCells>
  <dataValidations count="5">
    <dataValidation allowBlank="1" showInputMessage="1" showErrorMessage="1" sqref="H2 Q9"/>
    <dataValidation type="list" allowBlank="1" showInputMessage="1" showErrorMessage="1" sqref="L12:L791">
      <formula1>$BN$7:$BN$11</formula1>
    </dataValidation>
    <dataValidation type="list" allowBlank="1" showInputMessage="1" showErrorMessage="1" sqref="E12:E785">
      <formula1>$BI$7:$BI$11</formula1>
    </dataValidation>
    <dataValidation type="list" allowBlank="1" showInputMessage="1" showErrorMessage="1" sqref="I12:I791">
      <formula1>$BM$7:$BM$10</formula1>
    </dataValidation>
    <dataValidation type="list" allowBlank="1" showInputMessage="1" showErrorMessage="1" sqref="G12:G791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38"/>
  <sheetViews>
    <sheetView rightToLeft="1" topLeftCell="A124" workbookViewId="0">
      <selection activeCell="E19" sqref="E1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5703125" style="16" bestFit="1" customWidth="1"/>
    <col min="18" max="18" width="15.5703125" style="16" bestFit="1" customWidth="1"/>
    <col min="19" max="19" width="7.85546875" style="16" customWidth="1"/>
    <col min="20" max="20" width="15.42578125" style="16" bestFit="1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f>I12+I143</f>
        <v>10545747.489999998</v>
      </c>
      <c r="J11" s="7"/>
      <c r="K11" s="75">
        <v>687.03483000000006</v>
      </c>
      <c r="L11" s="75">
        <v>254472.28458384634</v>
      </c>
      <c r="M11" s="7"/>
      <c r="N11" s="76">
        <f>L11/$L$11</f>
        <v>1</v>
      </c>
      <c r="O11" s="76">
        <f>L11/'סכום נכסי הקרן'!$C$42</f>
        <v>0.37954979787798404</v>
      </c>
      <c r="BF11" s="16"/>
      <c r="BG11" s="19"/>
      <c r="BH11" s="16"/>
      <c r="BJ11" s="16"/>
    </row>
    <row r="12" spans="2:62" s="83" customFormat="1">
      <c r="B12" s="82" t="s">
        <v>201</v>
      </c>
      <c r="C12" s="91"/>
      <c r="D12" s="91"/>
      <c r="I12" s="84">
        <f>I13+I42+I88+I141</f>
        <v>10446977.449999999</v>
      </c>
      <c r="K12" s="84">
        <v>683.63144</v>
      </c>
      <c r="L12" s="84">
        <v>247475.98905534978</v>
      </c>
      <c r="N12" s="85">
        <f t="shared" ref="N12:N75" si="0">L12/$L$11</f>
        <v>0.97250665022346927</v>
      </c>
      <c r="O12" s="85">
        <f>L12/'סכום נכסי הקרן'!$C$42</f>
        <v>0.36911470252731304</v>
      </c>
    </row>
    <row r="13" spans="2:62" s="83" customFormat="1">
      <c r="B13" s="82" t="s">
        <v>961</v>
      </c>
      <c r="C13" s="91"/>
      <c r="D13" s="91"/>
      <c r="I13" s="84">
        <f>SUM(I14:I41)</f>
        <v>3187585.2499999995</v>
      </c>
      <c r="K13" s="84">
        <v>385.17604999999998</v>
      </c>
      <c r="L13" s="84">
        <v>131297.19542312951</v>
      </c>
      <c r="N13" s="85">
        <f t="shared" si="0"/>
        <v>0.51595872469116866</v>
      </c>
      <c r="O13" s="85">
        <f>L13/'סכום נכסי הקרן'!$C$42</f>
        <v>0.19583202966991548</v>
      </c>
    </row>
    <row r="14" spans="2:62" s="83" customFormat="1">
      <c r="B14" s="86" t="s">
        <v>962</v>
      </c>
      <c r="C14" s="86" t="s">
        <v>963</v>
      </c>
      <c r="D14" s="86" t="s">
        <v>100</v>
      </c>
      <c r="E14" s="86" t="s">
        <v>123</v>
      </c>
      <c r="F14" s="86" t="s">
        <v>746</v>
      </c>
      <c r="G14" s="86" t="s">
        <v>482</v>
      </c>
      <c r="H14" s="86" t="s">
        <v>102</v>
      </c>
      <c r="I14" s="87">
        <v>107863.99</v>
      </c>
      <c r="J14" s="87">
        <v>3643</v>
      </c>
      <c r="K14" s="87">
        <v>0</v>
      </c>
      <c r="L14" s="87">
        <v>3929.4851557000002</v>
      </c>
      <c r="M14" s="88">
        <v>5.0000000000000001E-4</v>
      </c>
      <c r="N14" s="88">
        <f t="shared" si="0"/>
        <v>1.544170188170441E-2</v>
      </c>
      <c r="O14" s="88">
        <f>L14/'סכום נכסי הקרן'!$C$42</f>
        <v>5.8608948280929945E-3</v>
      </c>
    </row>
    <row r="15" spans="2:62" s="83" customFormat="1">
      <c r="B15" s="86" t="s">
        <v>964</v>
      </c>
      <c r="C15" s="86" t="s">
        <v>965</v>
      </c>
      <c r="D15" s="86" t="s">
        <v>100</v>
      </c>
      <c r="E15" s="86" t="s">
        <v>123</v>
      </c>
      <c r="F15" s="86" t="s">
        <v>966</v>
      </c>
      <c r="G15" s="86" t="s">
        <v>538</v>
      </c>
      <c r="H15" s="86" t="s">
        <v>102</v>
      </c>
      <c r="I15" s="87">
        <v>17350</v>
      </c>
      <c r="J15" s="87">
        <v>25830</v>
      </c>
      <c r="K15" s="87">
        <v>0</v>
      </c>
      <c r="L15" s="87">
        <v>4481.5050000000001</v>
      </c>
      <c r="M15" s="88">
        <v>2.9999999999999997E-4</v>
      </c>
      <c r="N15" s="88">
        <f t="shared" si="0"/>
        <v>1.7610974834956473E-2</v>
      </c>
      <c r="O15" s="88">
        <f>L15/'סכום נכסי הקרן'!$C$42</f>
        <v>6.6842419390419922E-3</v>
      </c>
    </row>
    <row r="16" spans="2:62" s="83" customFormat="1">
      <c r="B16" s="86" t="s">
        <v>967</v>
      </c>
      <c r="C16" s="86" t="s">
        <v>968</v>
      </c>
      <c r="D16" s="86" t="s">
        <v>100</v>
      </c>
      <c r="E16" s="86" t="s">
        <v>123</v>
      </c>
      <c r="F16" s="86" t="s">
        <v>969</v>
      </c>
      <c r="G16" s="86" t="s">
        <v>448</v>
      </c>
      <c r="H16" s="86" t="s">
        <v>102</v>
      </c>
      <c r="I16" s="87">
        <v>110100.19</v>
      </c>
      <c r="J16" s="87">
        <v>4205</v>
      </c>
      <c r="K16" s="87">
        <v>0</v>
      </c>
      <c r="L16" s="87">
        <v>4629.7129894999998</v>
      </c>
      <c r="M16" s="88">
        <v>4.0000000000000002E-4</v>
      </c>
      <c r="N16" s="88">
        <f t="shared" si="0"/>
        <v>1.8193387924627016E-2</v>
      </c>
      <c r="O16" s="88">
        <f>L16/'סכום נכסי הקרן'!$C$42</f>
        <v>6.9052967095079394E-3</v>
      </c>
    </row>
    <row r="17" spans="2:18" s="83" customFormat="1">
      <c r="B17" s="86" t="s">
        <v>970</v>
      </c>
      <c r="C17" s="86" t="s">
        <v>971</v>
      </c>
      <c r="D17" s="86" t="s">
        <v>100</v>
      </c>
      <c r="E17" s="86" t="s">
        <v>123</v>
      </c>
      <c r="F17" s="86" t="s">
        <v>972</v>
      </c>
      <c r="G17" s="86" t="s">
        <v>448</v>
      </c>
      <c r="H17" s="86" t="s">
        <v>102</v>
      </c>
      <c r="I17" s="87">
        <v>121800</v>
      </c>
      <c r="J17" s="87">
        <v>3910</v>
      </c>
      <c r="K17" s="87">
        <v>0</v>
      </c>
      <c r="L17" s="87">
        <v>4762.38</v>
      </c>
      <c r="M17" s="88">
        <v>5.0000000000000001E-4</v>
      </c>
      <c r="N17" s="88">
        <f t="shared" si="0"/>
        <v>1.8714729613042942E-2</v>
      </c>
      <c r="O17" s="88">
        <f>L17/'סכום נכסי הקרן'!$C$42</f>
        <v>7.1031718419715707E-3</v>
      </c>
    </row>
    <row r="18" spans="2:18" s="83" customFormat="1">
      <c r="B18" s="86" t="s">
        <v>973</v>
      </c>
      <c r="C18" s="86" t="s">
        <v>974</v>
      </c>
      <c r="D18" s="86" t="s">
        <v>100</v>
      </c>
      <c r="E18" s="86" t="s">
        <v>123</v>
      </c>
      <c r="F18" s="86" t="s">
        <v>975</v>
      </c>
      <c r="G18" s="86" t="s">
        <v>589</v>
      </c>
      <c r="H18" s="86" t="s">
        <v>102</v>
      </c>
      <c r="I18" s="87">
        <v>3980</v>
      </c>
      <c r="J18" s="87">
        <v>70000</v>
      </c>
      <c r="K18" s="87">
        <v>0</v>
      </c>
      <c r="L18" s="87">
        <v>2786</v>
      </c>
      <c r="M18" s="88">
        <v>1E-4</v>
      </c>
      <c r="N18" s="88">
        <f t="shared" si="0"/>
        <v>1.0948147082328087E-2</v>
      </c>
      <c r="O18" s="88">
        <f>L18/'סכום נכסי הקרן'!$C$42</f>
        <v>4.1553670122360655E-3</v>
      </c>
    </row>
    <row r="19" spans="2:18" s="83" customFormat="1">
      <c r="B19" s="86" t="s">
        <v>976</v>
      </c>
      <c r="C19" s="86" t="s">
        <v>977</v>
      </c>
      <c r="D19" s="86" t="s">
        <v>100</v>
      </c>
      <c r="E19" s="86" t="s">
        <v>123</v>
      </c>
      <c r="F19" s="86" t="s">
        <v>782</v>
      </c>
      <c r="G19" s="86" t="s">
        <v>520</v>
      </c>
      <c r="H19" s="86" t="s">
        <v>102</v>
      </c>
      <c r="I19" s="87">
        <v>50850.5</v>
      </c>
      <c r="J19" s="87">
        <v>1920</v>
      </c>
      <c r="K19" s="87">
        <v>0</v>
      </c>
      <c r="L19" s="87">
        <v>976.32960000000003</v>
      </c>
      <c r="M19" s="88">
        <v>1E-4</v>
      </c>
      <c r="N19" s="88">
        <f t="shared" si="0"/>
        <v>3.8366834392069451E-3</v>
      </c>
      <c r="O19" s="88">
        <f>L19/'סכום נכסי הקרן'!$C$42</f>
        <v>1.4562124238728046E-3</v>
      </c>
    </row>
    <row r="20" spans="2:18" s="83" customFormat="1">
      <c r="B20" s="86" t="s">
        <v>978</v>
      </c>
      <c r="C20" s="86" t="s">
        <v>979</v>
      </c>
      <c r="D20" s="86" t="s">
        <v>100</v>
      </c>
      <c r="E20" s="86" t="s">
        <v>123</v>
      </c>
      <c r="F20" s="86" t="s">
        <v>980</v>
      </c>
      <c r="G20" s="86" t="s">
        <v>309</v>
      </c>
      <c r="H20" s="86" t="s">
        <v>102</v>
      </c>
      <c r="I20" s="87">
        <v>248967</v>
      </c>
      <c r="J20" s="87">
        <v>1996</v>
      </c>
      <c r="K20" s="87">
        <v>0</v>
      </c>
      <c r="L20" s="87">
        <v>4969.3813200000004</v>
      </c>
      <c r="M20" s="88">
        <v>2.0000000000000001E-4</v>
      </c>
      <c r="N20" s="88">
        <f t="shared" si="0"/>
        <v>1.9528182914405494E-2</v>
      </c>
      <c r="O20" s="88">
        <f>L20/'סכום נכסי הקרן'!$C$42</f>
        <v>7.4119178780869058E-3</v>
      </c>
    </row>
    <row r="21" spans="2:18" s="83" customFormat="1">
      <c r="B21" s="86" t="s">
        <v>981</v>
      </c>
      <c r="C21" s="86" t="s">
        <v>982</v>
      </c>
      <c r="D21" s="86" t="s">
        <v>100</v>
      </c>
      <c r="E21" s="86" t="s">
        <v>123</v>
      </c>
      <c r="F21" s="86" t="s">
        <v>313</v>
      </c>
      <c r="G21" s="86" t="s">
        <v>309</v>
      </c>
      <c r="H21" s="86" t="s">
        <v>102</v>
      </c>
      <c r="I21" s="87">
        <v>350648.52</v>
      </c>
      <c r="J21" s="87">
        <v>3454</v>
      </c>
      <c r="K21" s="87">
        <v>141.94725</v>
      </c>
      <c r="L21" s="87">
        <v>12253.347130800001</v>
      </c>
      <c r="M21" s="88">
        <v>2.0000000000000001E-4</v>
      </c>
      <c r="N21" s="88">
        <f t="shared" si="0"/>
        <v>4.8151990896920772E-2</v>
      </c>
      <c r="O21" s="88">
        <f>L21/'סכום נכסי הקרן'!$C$42</f>
        <v>1.8276078412348806E-2</v>
      </c>
    </row>
    <row r="22" spans="2:18" s="83" customFormat="1">
      <c r="B22" s="86" t="s">
        <v>983</v>
      </c>
      <c r="C22" s="86" t="s">
        <v>984</v>
      </c>
      <c r="D22" s="86" t="s">
        <v>100</v>
      </c>
      <c r="E22" s="86" t="s">
        <v>123</v>
      </c>
      <c r="F22" s="86" t="s">
        <v>985</v>
      </c>
      <c r="G22" s="86" t="s">
        <v>309</v>
      </c>
      <c r="H22" s="86" t="s">
        <v>102</v>
      </c>
      <c r="I22" s="87">
        <v>48990.79</v>
      </c>
      <c r="J22" s="87">
        <v>12520</v>
      </c>
      <c r="K22" s="87">
        <v>0</v>
      </c>
      <c r="L22" s="87">
        <v>6133.6469079999997</v>
      </c>
      <c r="M22" s="88">
        <v>2.0000000000000001E-4</v>
      </c>
      <c r="N22" s="88">
        <f t="shared" si="0"/>
        <v>2.4103398600090056E-2</v>
      </c>
      <c r="O22" s="88">
        <f>L22/'סכום נכסי הקרן'!$C$42</f>
        <v>9.1484400668366637E-3</v>
      </c>
    </row>
    <row r="23" spans="2:18" s="83" customFormat="1">
      <c r="B23" s="86" t="s">
        <v>986</v>
      </c>
      <c r="C23" s="86" t="s">
        <v>987</v>
      </c>
      <c r="D23" s="86" t="s">
        <v>100</v>
      </c>
      <c r="E23" s="86" t="s">
        <v>123</v>
      </c>
      <c r="F23" s="86" t="s">
        <v>988</v>
      </c>
      <c r="G23" s="86" t="s">
        <v>309</v>
      </c>
      <c r="H23" s="86" t="s">
        <v>102</v>
      </c>
      <c r="I23" s="87">
        <v>404600.37</v>
      </c>
      <c r="J23" s="87">
        <v>3175</v>
      </c>
      <c r="K23" s="87">
        <v>0</v>
      </c>
      <c r="L23" s="87">
        <v>12846.0617475</v>
      </c>
      <c r="M23" s="88">
        <v>2.9999999999999997E-4</v>
      </c>
      <c r="N23" s="88">
        <f t="shared" si="0"/>
        <v>5.0481182139374935E-2</v>
      </c>
      <c r="O23" s="88">
        <f>L23/'סכום נכסי הקרן'!$C$42</f>
        <v>1.9160122477641452E-2</v>
      </c>
    </row>
    <row r="24" spans="2:18" s="83" customFormat="1">
      <c r="B24" s="86" t="s">
        <v>989</v>
      </c>
      <c r="C24" s="86" t="s">
        <v>990</v>
      </c>
      <c r="D24" s="86" t="s">
        <v>100</v>
      </c>
      <c r="E24" s="86" t="s">
        <v>123</v>
      </c>
      <c r="F24" s="86" t="s">
        <v>991</v>
      </c>
      <c r="G24" s="86" t="s">
        <v>500</v>
      </c>
      <c r="H24" s="86" t="s">
        <v>102</v>
      </c>
      <c r="I24" s="87">
        <v>605</v>
      </c>
      <c r="J24" s="87">
        <v>237930</v>
      </c>
      <c r="K24" s="87">
        <v>0</v>
      </c>
      <c r="L24" s="87">
        <v>1439.4765</v>
      </c>
      <c r="M24" s="88">
        <v>2.0000000000000001E-4</v>
      </c>
      <c r="N24" s="88">
        <f t="shared" si="0"/>
        <v>5.6567122912975039E-3</v>
      </c>
      <c r="O24" s="88">
        <f>L24/'סכום נכסי הקרן'!$C$42</f>
        <v>2.1470040068158757E-3</v>
      </c>
    </row>
    <row r="25" spans="2:18" s="83" customFormat="1">
      <c r="B25" s="86" t="s">
        <v>992</v>
      </c>
      <c r="C25" s="86" t="s">
        <v>993</v>
      </c>
      <c r="D25" s="86" t="s">
        <v>100</v>
      </c>
      <c r="E25" s="86" t="s">
        <v>123</v>
      </c>
      <c r="F25" s="86" t="s">
        <v>899</v>
      </c>
      <c r="G25" s="86" t="s">
        <v>500</v>
      </c>
      <c r="H25" s="86" t="s">
        <v>102</v>
      </c>
      <c r="I25" s="87">
        <v>4005.67</v>
      </c>
      <c r="J25" s="87">
        <v>186140</v>
      </c>
      <c r="K25" s="87">
        <v>0</v>
      </c>
      <c r="L25" s="87">
        <v>7456.1541379999999</v>
      </c>
      <c r="M25" s="88">
        <v>5.0000000000000001E-4</v>
      </c>
      <c r="N25" s="88">
        <f t="shared" si="0"/>
        <v>2.9300456630054986E-2</v>
      </c>
      <c r="O25" s="88">
        <f>L25/'סכום נכסי הקרן'!$C$42</f>
        <v>1.1120982391670007E-2</v>
      </c>
    </row>
    <row r="26" spans="2:18" s="83" customFormat="1">
      <c r="B26" s="86" t="s">
        <v>994</v>
      </c>
      <c r="C26" s="86" t="s">
        <v>995</v>
      </c>
      <c r="D26" s="86" t="s">
        <v>100</v>
      </c>
      <c r="E26" s="86" t="s">
        <v>123</v>
      </c>
      <c r="F26" s="86" t="s">
        <v>996</v>
      </c>
      <c r="G26" s="86" t="s">
        <v>500</v>
      </c>
      <c r="H26" s="86" t="s">
        <v>102</v>
      </c>
      <c r="I26" s="87">
        <v>13950.08</v>
      </c>
      <c r="J26" s="87">
        <v>21140</v>
      </c>
      <c r="K26" s="87">
        <v>0</v>
      </c>
      <c r="L26" s="87">
        <v>2949.0469119999998</v>
      </c>
      <c r="M26" s="88">
        <v>2.9999999999999997E-4</v>
      </c>
      <c r="N26" s="88">
        <f t="shared" si="0"/>
        <v>1.158887270109887E-2</v>
      </c>
      <c r="O26" s="88">
        <f>L26/'סכום נכסי הקרן'!$C$42</f>
        <v>4.3985542913357626E-3</v>
      </c>
    </row>
    <row r="27" spans="2:18" s="83" customFormat="1">
      <c r="B27" s="86" t="s">
        <v>997</v>
      </c>
      <c r="C27" s="86" t="s">
        <v>998</v>
      </c>
      <c r="D27" s="86" t="s">
        <v>100</v>
      </c>
      <c r="E27" s="86" t="s">
        <v>123</v>
      </c>
      <c r="F27" s="86" t="s">
        <v>621</v>
      </c>
      <c r="G27" s="86" t="s">
        <v>622</v>
      </c>
      <c r="H27" s="86" t="s">
        <v>102</v>
      </c>
      <c r="I27" s="87">
        <v>23290</v>
      </c>
      <c r="J27" s="87">
        <v>15470</v>
      </c>
      <c r="K27" s="87">
        <v>0</v>
      </c>
      <c r="L27" s="87">
        <v>3602.9630000000002</v>
      </c>
      <c r="M27" s="88">
        <v>2.0000000000000001E-4</v>
      </c>
      <c r="N27" s="88">
        <f t="shared" si="0"/>
        <v>1.415856742863821E-2</v>
      </c>
      <c r="O27" s="88">
        <f>L27/'סכום נכסי הקרן'!$C$42</f>
        <v>5.3738814057814411E-3</v>
      </c>
    </row>
    <row r="28" spans="2:18" s="83" customFormat="1">
      <c r="B28" s="86" t="s">
        <v>999</v>
      </c>
      <c r="C28" s="86" t="s">
        <v>1000</v>
      </c>
      <c r="D28" s="86" t="s">
        <v>100</v>
      </c>
      <c r="E28" s="86" t="s">
        <v>123</v>
      </c>
      <c r="F28" s="86" t="s">
        <v>1001</v>
      </c>
      <c r="G28" s="86" t="s">
        <v>622</v>
      </c>
      <c r="H28" s="86" t="s">
        <v>102</v>
      </c>
      <c r="I28" s="87">
        <v>11260.42</v>
      </c>
      <c r="J28" s="87">
        <v>34890</v>
      </c>
      <c r="K28" s="87">
        <v>0</v>
      </c>
      <c r="L28" s="87">
        <v>3928.760538</v>
      </c>
      <c r="M28" s="88">
        <v>4.0000000000000002E-4</v>
      </c>
      <c r="N28" s="88">
        <f t="shared" si="0"/>
        <v>1.5438854350779048E-2</v>
      </c>
      <c r="O28" s="88">
        <f>L28/'סכום נכסי הקרן'!$C$42</f>
        <v>5.8598140483058217E-3</v>
      </c>
    </row>
    <row r="29" spans="2:18" s="83" customFormat="1">
      <c r="B29" s="86" t="s">
        <v>1002</v>
      </c>
      <c r="C29" s="86" t="s">
        <v>1003</v>
      </c>
      <c r="D29" s="86" t="s">
        <v>100</v>
      </c>
      <c r="E29" s="86" t="s">
        <v>123</v>
      </c>
      <c r="F29" s="86" t="s">
        <v>583</v>
      </c>
      <c r="G29" s="86" t="s">
        <v>584</v>
      </c>
      <c r="H29" s="86" t="s">
        <v>102</v>
      </c>
      <c r="I29" s="87">
        <v>67800.69</v>
      </c>
      <c r="J29" s="87">
        <v>9532</v>
      </c>
      <c r="K29" s="87">
        <v>160.89487</v>
      </c>
      <c r="L29" s="87">
        <v>6623.6566407999999</v>
      </c>
      <c r="M29" s="88">
        <v>5.9999999999999995E-4</v>
      </c>
      <c r="N29" s="88">
        <f t="shared" si="0"/>
        <v>2.6028990354026411E-2</v>
      </c>
      <c r="O29" s="88">
        <f>L29/'סכום נכסי הקרן'!$C$42</f>
        <v>9.8792980278387191E-3</v>
      </c>
    </row>
    <row r="30" spans="2:18" s="83" customFormat="1">
      <c r="B30" s="86" t="s">
        <v>1004</v>
      </c>
      <c r="C30" s="86" t="s">
        <v>1005</v>
      </c>
      <c r="D30" s="86" t="s">
        <v>100</v>
      </c>
      <c r="E30" s="86" t="s">
        <v>123</v>
      </c>
      <c r="F30" s="86" t="s">
        <v>420</v>
      </c>
      <c r="G30" s="86" t="s">
        <v>354</v>
      </c>
      <c r="H30" s="86" t="s">
        <v>102</v>
      </c>
      <c r="I30" s="87">
        <v>61500</v>
      </c>
      <c r="J30" s="87">
        <v>5313</v>
      </c>
      <c r="K30" s="87">
        <v>44.85</v>
      </c>
      <c r="L30" s="87">
        <v>3312.3449999999998</v>
      </c>
      <c r="M30" s="88">
        <v>4.0000000000000002E-4</v>
      </c>
      <c r="N30" s="88">
        <f t="shared" si="0"/>
        <v>1.3016525573371868E-2</v>
      </c>
      <c r="O30" s="88">
        <f>L30/'סכום נכסי הקרן'!$C$42</f>
        <v>4.9404196504469026E-3</v>
      </c>
    </row>
    <row r="31" spans="2:18" s="83" customFormat="1">
      <c r="B31" s="86" t="s">
        <v>1006</v>
      </c>
      <c r="C31" s="86">
        <v>10972780</v>
      </c>
      <c r="D31" s="86" t="s">
        <v>100</v>
      </c>
      <c r="E31" s="86" t="s">
        <v>123</v>
      </c>
      <c r="F31" s="86" t="s">
        <v>368</v>
      </c>
      <c r="G31" s="86" t="s">
        <v>354</v>
      </c>
      <c r="H31" s="86" t="s">
        <v>102</v>
      </c>
      <c r="I31" s="87">
        <v>13500</v>
      </c>
      <c r="J31" s="87">
        <f>L31*1000/I31*100</f>
        <v>2340.0327868852446</v>
      </c>
      <c r="K31" s="87">
        <v>0</v>
      </c>
      <c r="L31" s="87">
        <f>315904.426229508/1000</f>
        <v>315.90442622950803</v>
      </c>
      <c r="M31" s="88">
        <v>2.9999999999999997E-4</v>
      </c>
      <c r="N31" s="88">
        <f t="shared" si="0"/>
        <v>1.2414099505811619E-3</v>
      </c>
      <c r="O31" s="88">
        <f>L31/'סכום נכסי הקרן'!$C$42</f>
        <v>4.7117689582679812E-4</v>
      </c>
    </row>
    <row r="32" spans="2:18" s="83" customFormat="1">
      <c r="B32" s="86" t="s">
        <v>1006</v>
      </c>
      <c r="C32" s="86">
        <v>1097278</v>
      </c>
      <c r="D32" s="86" t="s">
        <v>100</v>
      </c>
      <c r="E32" s="86" t="s">
        <v>123</v>
      </c>
      <c r="F32" s="86" t="s">
        <v>368</v>
      </c>
      <c r="G32" s="86" t="s">
        <v>354</v>
      </c>
      <c r="H32" s="86" t="s">
        <v>102</v>
      </c>
      <c r="I32" s="87">
        <v>143874.04</v>
      </c>
      <c r="J32" s="87">
        <f>L32*1000/I32*100</f>
        <v>2402</v>
      </c>
      <c r="K32" s="87">
        <v>0</v>
      </c>
      <c r="L32" s="87">
        <f>3455854.4408/1000</f>
        <v>3455.8544407999998</v>
      </c>
      <c r="M32" s="88">
        <v>0</v>
      </c>
      <c r="N32" s="88">
        <f t="shared" si="0"/>
        <v>1.3580474771355018E-2</v>
      </c>
      <c r="O32" s="88">
        <f>L32/'סכום נכסי הקרן'!$C$42</f>
        <v>5.1544664545548581E-3</v>
      </c>
      <c r="R32" s="87"/>
    </row>
    <row r="33" spans="2:15" s="83" customFormat="1">
      <c r="B33" s="86" t="s">
        <v>1007</v>
      </c>
      <c r="C33" s="86" t="s">
        <v>1008</v>
      </c>
      <c r="D33" s="86" t="s">
        <v>100</v>
      </c>
      <c r="E33" s="86" t="s">
        <v>123</v>
      </c>
      <c r="F33" s="86" t="s">
        <v>381</v>
      </c>
      <c r="G33" s="86" t="s">
        <v>354</v>
      </c>
      <c r="H33" s="86" t="s">
        <v>102</v>
      </c>
      <c r="I33" s="87">
        <v>16029.1</v>
      </c>
      <c r="J33" s="87">
        <v>49500</v>
      </c>
      <c r="K33" s="87">
        <v>0</v>
      </c>
      <c r="L33" s="87">
        <v>7934.4044999999996</v>
      </c>
      <c r="M33" s="88">
        <v>8.0000000000000004E-4</v>
      </c>
      <c r="N33" s="88">
        <f t="shared" si="0"/>
        <v>3.1179837572392621E-2</v>
      </c>
      <c r="O33" s="88">
        <f>L33/'סכום נכסי הקרן'!$C$42</f>
        <v>1.183430104846999E-2</v>
      </c>
    </row>
    <row r="34" spans="2:15" s="83" customFormat="1">
      <c r="B34" s="86" t="s">
        <v>1009</v>
      </c>
      <c r="C34" s="86" t="s">
        <v>1010</v>
      </c>
      <c r="D34" s="86" t="s">
        <v>100</v>
      </c>
      <c r="E34" s="86" t="s">
        <v>123</v>
      </c>
      <c r="F34" s="86" t="s">
        <v>1011</v>
      </c>
      <c r="G34" s="86" t="s">
        <v>354</v>
      </c>
      <c r="H34" s="86" t="s">
        <v>102</v>
      </c>
      <c r="I34" s="87">
        <v>428373.75</v>
      </c>
      <c r="J34" s="87">
        <v>1250</v>
      </c>
      <c r="K34" s="87">
        <v>37.483930000000001</v>
      </c>
      <c r="L34" s="87">
        <v>5392.1558050000003</v>
      </c>
      <c r="M34" s="88">
        <v>5.0000000000000001E-4</v>
      </c>
      <c r="N34" s="88">
        <f t="shared" si="0"/>
        <v>2.1189560245502229E-2</v>
      </c>
      <c r="O34" s="88">
        <f>L34/'סכום נכסי הקרן'!$C$42</f>
        <v>8.0424933083037362E-3</v>
      </c>
    </row>
    <row r="35" spans="2:15" s="83" customFormat="1">
      <c r="B35" s="86" t="s">
        <v>1012</v>
      </c>
      <c r="C35" s="86" t="s">
        <v>1013</v>
      </c>
      <c r="D35" s="86" t="s">
        <v>100</v>
      </c>
      <c r="E35" s="86" t="s">
        <v>123</v>
      </c>
      <c r="F35" s="86" t="s">
        <v>389</v>
      </c>
      <c r="G35" s="86" t="s">
        <v>354</v>
      </c>
      <c r="H35" s="86" t="s">
        <v>102</v>
      </c>
      <c r="I35" s="87">
        <v>10700.78</v>
      </c>
      <c r="J35" s="87">
        <v>26690</v>
      </c>
      <c r="K35" s="87">
        <v>0</v>
      </c>
      <c r="L35" s="87">
        <v>2856.0381819999998</v>
      </c>
      <c r="M35" s="88">
        <v>2.0000000000000001E-4</v>
      </c>
      <c r="N35" s="88">
        <f t="shared" si="0"/>
        <v>1.1223376198593293E-2</v>
      </c>
      <c r="O35" s="88">
        <f>L35/'סכום נכסי הקרן'!$C$42</f>
        <v>4.2598301676846605E-3</v>
      </c>
    </row>
    <row r="36" spans="2:15" s="83" customFormat="1">
      <c r="B36" s="86" t="s">
        <v>1014</v>
      </c>
      <c r="C36" s="86" t="s">
        <v>1015</v>
      </c>
      <c r="D36" s="86" t="s">
        <v>100</v>
      </c>
      <c r="E36" s="86" t="s">
        <v>123</v>
      </c>
      <c r="F36" s="86" t="s">
        <v>1016</v>
      </c>
      <c r="G36" s="86" t="s">
        <v>354</v>
      </c>
      <c r="H36" s="86" t="s">
        <v>102</v>
      </c>
      <c r="I36" s="87">
        <v>21480</v>
      </c>
      <c r="J36" s="87">
        <v>28180</v>
      </c>
      <c r="K36" s="87">
        <v>0</v>
      </c>
      <c r="L36" s="87">
        <v>6053.0640000000003</v>
      </c>
      <c r="M36" s="88">
        <v>2.0000000000000001E-4</v>
      </c>
      <c r="N36" s="88">
        <f t="shared" si="0"/>
        <v>2.3786731863153332E-2</v>
      </c>
      <c r="O36" s="88">
        <f>L36/'סכום נכסי הקרן'!$C$42</f>
        <v>9.0282492708376495E-3</v>
      </c>
    </row>
    <row r="37" spans="2:15" s="83" customFormat="1">
      <c r="B37" s="86" t="s">
        <v>1017</v>
      </c>
      <c r="C37" s="86" t="s">
        <v>1018</v>
      </c>
      <c r="D37" s="86" t="s">
        <v>100</v>
      </c>
      <c r="E37" s="86" t="s">
        <v>123</v>
      </c>
      <c r="F37" s="86" t="s">
        <v>911</v>
      </c>
      <c r="G37" s="86" t="s">
        <v>1019</v>
      </c>
      <c r="H37" s="86" t="s">
        <v>102</v>
      </c>
      <c r="I37" s="87">
        <v>47740</v>
      </c>
      <c r="J37" s="87">
        <v>2976</v>
      </c>
      <c r="K37" s="87">
        <v>0</v>
      </c>
      <c r="L37" s="87">
        <v>1420.7424000000001</v>
      </c>
      <c r="M37" s="88">
        <v>0</v>
      </c>
      <c r="N37" s="88">
        <f t="shared" si="0"/>
        <v>5.5830928791456586E-3</v>
      </c>
      <c r="O37" s="88">
        <f>L37/'סכום נכסי הקרן'!$C$42</f>
        <v>2.1190617738137468E-3</v>
      </c>
    </row>
    <row r="38" spans="2:15" s="83" customFormat="1">
      <c r="B38" s="86" t="s">
        <v>1020</v>
      </c>
      <c r="C38" s="86" t="s">
        <v>1021</v>
      </c>
      <c r="D38" s="86" t="s">
        <v>100</v>
      </c>
      <c r="E38" s="86" t="s">
        <v>123</v>
      </c>
      <c r="F38" s="86" t="s">
        <v>1022</v>
      </c>
      <c r="G38" s="86" t="s">
        <v>1023</v>
      </c>
      <c r="H38" s="86" t="s">
        <v>102</v>
      </c>
      <c r="I38" s="87">
        <v>14221.36</v>
      </c>
      <c r="J38" s="87">
        <v>6258</v>
      </c>
      <c r="K38" s="87">
        <v>0</v>
      </c>
      <c r="L38" s="87">
        <v>889.97270879999996</v>
      </c>
      <c r="M38" s="88">
        <v>1E-4</v>
      </c>
      <c r="N38" s="88">
        <f t="shared" si="0"/>
        <v>3.4973266745155578E-3</v>
      </c>
      <c r="O38" s="88">
        <f>L38/'סכום נכסי הקרן'!$C$42</f>
        <v>1.3274096324256619E-3</v>
      </c>
    </row>
    <row r="39" spans="2:15" s="83" customFormat="1">
      <c r="B39" s="86" t="s">
        <v>1024</v>
      </c>
      <c r="C39" s="86" t="s">
        <v>1025</v>
      </c>
      <c r="D39" s="86" t="s">
        <v>100</v>
      </c>
      <c r="E39" s="86" t="s">
        <v>123</v>
      </c>
      <c r="F39" s="86" t="s">
        <v>411</v>
      </c>
      <c r="G39" s="86" t="s">
        <v>412</v>
      </c>
      <c r="H39" s="86" t="s">
        <v>102</v>
      </c>
      <c r="I39" s="87">
        <v>238453</v>
      </c>
      <c r="J39" s="87">
        <v>2896</v>
      </c>
      <c r="K39" s="87">
        <v>0</v>
      </c>
      <c r="L39" s="87">
        <v>6905.5988799999996</v>
      </c>
      <c r="M39" s="88">
        <v>8.9999999999999998E-4</v>
      </c>
      <c r="N39" s="88">
        <f t="shared" si="0"/>
        <v>2.7136939063101256E-2</v>
      </c>
      <c r="O39" s="88">
        <f>L39/'סכום נכסי הקרן'!$C$42</f>
        <v>1.0299819736427251E-2</v>
      </c>
    </row>
    <row r="40" spans="2:15" s="83" customFormat="1">
      <c r="B40" s="86" t="s">
        <v>1026</v>
      </c>
      <c r="C40" s="86" t="s">
        <v>1027</v>
      </c>
      <c r="D40" s="86" t="s">
        <v>100</v>
      </c>
      <c r="E40" s="86" t="s">
        <v>123</v>
      </c>
      <c r="F40" s="86" t="s">
        <v>1028</v>
      </c>
      <c r="G40" s="86" t="s">
        <v>129</v>
      </c>
      <c r="H40" s="86" t="s">
        <v>102</v>
      </c>
      <c r="I40" s="87">
        <v>8150</v>
      </c>
      <c r="J40" s="87">
        <v>70090</v>
      </c>
      <c r="K40" s="87">
        <v>0</v>
      </c>
      <c r="L40" s="87">
        <v>5712.335</v>
      </c>
      <c r="M40" s="88">
        <v>1E-4</v>
      </c>
      <c r="N40" s="88">
        <f t="shared" si="0"/>
        <v>2.2447768759343366E-2</v>
      </c>
      <c r="O40" s="88">
        <f>L40/'סכום נכסי הקרן'!$C$42</f>
        <v>8.5200460954204978E-3</v>
      </c>
    </row>
    <row r="41" spans="2:15" s="83" customFormat="1">
      <c r="B41" s="86" t="s">
        <v>1029</v>
      </c>
      <c r="C41" s="86" t="s">
        <v>1030</v>
      </c>
      <c r="D41" s="86" t="s">
        <v>100</v>
      </c>
      <c r="E41" s="86" t="s">
        <v>123</v>
      </c>
      <c r="F41" s="86" t="s">
        <v>424</v>
      </c>
      <c r="G41" s="86" t="s">
        <v>132</v>
      </c>
      <c r="H41" s="86" t="s">
        <v>102</v>
      </c>
      <c r="I41" s="87">
        <v>597500</v>
      </c>
      <c r="J41" s="87">
        <v>549.1</v>
      </c>
      <c r="K41" s="87">
        <v>0</v>
      </c>
      <c r="L41" s="87">
        <v>3280.8724999999999</v>
      </c>
      <c r="M41" s="88">
        <v>2.0000000000000001E-4</v>
      </c>
      <c r="N41" s="88">
        <f t="shared" si="0"/>
        <v>1.2892848057561183E-2</v>
      </c>
      <c r="O41" s="88">
        <f>L41/'סכום נכסי הקרן'!$C$42</f>
        <v>4.8934778743189057E-3</v>
      </c>
    </row>
    <row r="42" spans="2:15" s="83" customFormat="1">
      <c r="B42" s="82" t="s">
        <v>1031</v>
      </c>
      <c r="C42" s="91"/>
      <c r="D42" s="91"/>
      <c r="I42" s="84">
        <f>SUM(I43:I87)</f>
        <v>5071154.6399999987</v>
      </c>
      <c r="K42" s="84">
        <v>259.64627999999999</v>
      </c>
      <c r="L42" s="84">
        <v>87529.062805959999</v>
      </c>
      <c r="N42" s="85">
        <f t="shared" si="0"/>
        <v>0.34396304866402833</v>
      </c>
      <c r="O42" s="85">
        <f>L42/'סכום נכסי הקרן'!$C$42</f>
        <v>0.13055110559792713</v>
      </c>
    </row>
    <row r="43" spans="2:15" s="83" customFormat="1">
      <c r="B43" s="86" t="s">
        <v>1032</v>
      </c>
      <c r="C43" s="86" t="s">
        <v>1033</v>
      </c>
      <c r="D43" s="86" t="s">
        <v>100</v>
      </c>
      <c r="E43" s="86" t="s">
        <v>123</v>
      </c>
      <c r="F43" s="86" t="s">
        <v>669</v>
      </c>
      <c r="G43" s="86" t="s">
        <v>482</v>
      </c>
      <c r="H43" s="86" t="s">
        <v>102</v>
      </c>
      <c r="I43" s="87">
        <v>3690</v>
      </c>
      <c r="J43" s="87">
        <v>46890</v>
      </c>
      <c r="K43" s="87">
        <v>0</v>
      </c>
      <c r="L43" s="87">
        <v>1730.241</v>
      </c>
      <c r="M43" s="88">
        <v>2.9999999999999997E-4</v>
      </c>
      <c r="N43" s="88">
        <f t="shared" si="0"/>
        <v>6.7993298477654097E-3</v>
      </c>
      <c r="O43" s="88">
        <f>L43/'סכום נכסי הקרן'!$C$42</f>
        <v>2.5806842694251052E-3</v>
      </c>
    </row>
    <row r="44" spans="2:15" s="83" customFormat="1">
      <c r="B44" s="86" t="s">
        <v>1034</v>
      </c>
      <c r="C44" s="86" t="s">
        <v>1035</v>
      </c>
      <c r="D44" s="86" t="s">
        <v>100</v>
      </c>
      <c r="E44" s="86" t="s">
        <v>123</v>
      </c>
      <c r="F44" s="86" t="s">
        <v>699</v>
      </c>
      <c r="G44" s="86" t="s">
        <v>538</v>
      </c>
      <c r="H44" s="86" t="s">
        <v>102</v>
      </c>
      <c r="I44" s="87">
        <v>997000</v>
      </c>
      <c r="J44" s="87">
        <v>751.7</v>
      </c>
      <c r="K44" s="87">
        <v>0</v>
      </c>
      <c r="L44" s="87">
        <v>7494.4489999999996</v>
      </c>
      <c r="M44" s="88">
        <v>1E-3</v>
      </c>
      <c r="N44" s="88">
        <f t="shared" si="0"/>
        <v>2.9450943988875322E-2</v>
      </c>
      <c r="O44" s="88">
        <f>L44/'סכום נכסי הקרן'!$C$42</f>
        <v>1.1178099838293458E-2</v>
      </c>
    </row>
    <row r="45" spans="2:15" s="83" customFormat="1">
      <c r="B45" s="86" t="s">
        <v>1036</v>
      </c>
      <c r="C45" s="86" t="s">
        <v>1037</v>
      </c>
      <c r="D45" s="86" t="s">
        <v>100</v>
      </c>
      <c r="E45" s="86" t="s">
        <v>123</v>
      </c>
      <c r="F45" s="86" t="s">
        <v>1038</v>
      </c>
      <c r="G45" s="86" t="s">
        <v>448</v>
      </c>
      <c r="H45" s="86" t="s">
        <v>102</v>
      </c>
      <c r="I45" s="87">
        <v>12465</v>
      </c>
      <c r="J45" s="87">
        <v>10850</v>
      </c>
      <c r="K45" s="87">
        <v>0</v>
      </c>
      <c r="L45" s="87">
        <v>1352.4525000000001</v>
      </c>
      <c r="M45" s="88">
        <v>8.0000000000000004E-4</v>
      </c>
      <c r="N45" s="88">
        <f t="shared" si="0"/>
        <v>5.3147339884645831E-3</v>
      </c>
      <c r="O45" s="88">
        <f>L45/'סכום נכסי הקרן'!$C$42</f>
        <v>2.0172062110969842E-3</v>
      </c>
    </row>
    <row r="46" spans="2:15" s="83" customFormat="1">
      <c r="B46" s="86" t="s">
        <v>1039</v>
      </c>
      <c r="C46" s="86" t="s">
        <v>1040</v>
      </c>
      <c r="D46" s="86" t="s">
        <v>100</v>
      </c>
      <c r="E46" s="86" t="s">
        <v>123</v>
      </c>
      <c r="F46" s="86" t="s">
        <v>1041</v>
      </c>
      <c r="G46" s="86" t="s">
        <v>448</v>
      </c>
      <c r="H46" s="86" t="s">
        <v>102</v>
      </c>
      <c r="I46" s="87">
        <v>39375.54</v>
      </c>
      <c r="J46" s="87">
        <v>7518</v>
      </c>
      <c r="K46" s="87">
        <v>0</v>
      </c>
      <c r="L46" s="87">
        <v>2960.2530972</v>
      </c>
      <c r="M46" s="88">
        <v>5.0000000000000001E-4</v>
      </c>
      <c r="N46" s="88">
        <f t="shared" si="0"/>
        <v>1.1632909658672958E-2</v>
      </c>
      <c r="O46" s="88">
        <f>L46/'סכום נכסי הקרן'!$C$42</f>
        <v>4.4152685096821697E-3</v>
      </c>
    </row>
    <row r="47" spans="2:15" s="83" customFormat="1">
      <c r="B47" s="86" t="s">
        <v>1042</v>
      </c>
      <c r="C47" s="86" t="s">
        <v>1043</v>
      </c>
      <c r="D47" s="86" t="s">
        <v>100</v>
      </c>
      <c r="E47" s="86" t="s">
        <v>123</v>
      </c>
      <c r="F47" s="86" t="s">
        <v>1044</v>
      </c>
      <c r="G47" s="86" t="s">
        <v>448</v>
      </c>
      <c r="H47" s="86" t="s">
        <v>102</v>
      </c>
      <c r="I47" s="87">
        <v>316984.40000000002</v>
      </c>
      <c r="J47" s="87">
        <v>571.70000000000005</v>
      </c>
      <c r="K47" s="87">
        <v>0</v>
      </c>
      <c r="L47" s="87">
        <v>1812.1998148</v>
      </c>
      <c r="M47" s="88">
        <v>2.9999999999999997E-4</v>
      </c>
      <c r="N47" s="88">
        <f t="shared" si="0"/>
        <v>7.1214034870775737E-3</v>
      </c>
      <c r="O47" s="88">
        <f>L47/'סכום נכסי הקרן'!$C$42</f>
        <v>2.7029272541278637E-3</v>
      </c>
    </row>
    <row r="48" spans="2:15" s="83" customFormat="1">
      <c r="B48" s="86" t="s">
        <v>1045</v>
      </c>
      <c r="C48" s="86" t="s">
        <v>1046</v>
      </c>
      <c r="D48" s="86" t="s">
        <v>100</v>
      </c>
      <c r="E48" s="86" t="s">
        <v>123</v>
      </c>
      <c r="F48" s="86" t="s">
        <v>1047</v>
      </c>
      <c r="G48" s="86" t="s">
        <v>448</v>
      </c>
      <c r="H48" s="86" t="s">
        <v>102</v>
      </c>
      <c r="I48" s="87">
        <v>8680.93</v>
      </c>
      <c r="J48" s="87">
        <v>7900</v>
      </c>
      <c r="K48" s="87">
        <v>0</v>
      </c>
      <c r="L48" s="87">
        <v>685.79346999999996</v>
      </c>
      <c r="M48" s="88">
        <v>1E-4</v>
      </c>
      <c r="N48" s="88">
        <f t="shared" si="0"/>
        <v>2.6949633085643051E-3</v>
      </c>
      <c r="O48" s="88">
        <f>L48/'סכום נכסי הקרן'!$C$42</f>
        <v>1.0228727790541651E-3</v>
      </c>
    </row>
    <row r="49" spans="2:15" s="83" customFormat="1">
      <c r="B49" s="86" t="s">
        <v>1048</v>
      </c>
      <c r="C49" s="86" t="s">
        <v>1049</v>
      </c>
      <c r="D49" s="86" t="s">
        <v>100</v>
      </c>
      <c r="E49" s="86" t="s">
        <v>123</v>
      </c>
      <c r="F49" s="86" t="s">
        <v>785</v>
      </c>
      <c r="G49" s="86" t="s">
        <v>520</v>
      </c>
      <c r="H49" s="86" t="s">
        <v>102</v>
      </c>
      <c r="I49" s="87">
        <v>110330</v>
      </c>
      <c r="J49" s="87">
        <v>748</v>
      </c>
      <c r="K49" s="87">
        <v>0</v>
      </c>
      <c r="L49" s="87">
        <v>825.26840000000004</v>
      </c>
      <c r="M49" s="88">
        <v>4.0000000000000002E-4</v>
      </c>
      <c r="N49" s="88">
        <f t="shared" si="0"/>
        <v>3.2430580852826881E-3</v>
      </c>
      <c r="O49" s="88">
        <f>L49/'סכום נכסי הקרן'!$C$42</f>
        <v>1.2309020407756061E-3</v>
      </c>
    </row>
    <row r="50" spans="2:15" s="83" customFormat="1">
      <c r="B50" s="86" t="s">
        <v>1050</v>
      </c>
      <c r="C50" s="86" t="s">
        <v>1051</v>
      </c>
      <c r="D50" s="86" t="s">
        <v>100</v>
      </c>
      <c r="E50" s="86" t="s">
        <v>123</v>
      </c>
      <c r="F50" s="86" t="s">
        <v>1052</v>
      </c>
      <c r="G50" s="86" t="s">
        <v>520</v>
      </c>
      <c r="H50" s="86" t="s">
        <v>102</v>
      </c>
      <c r="I50" s="87">
        <v>80604</v>
      </c>
      <c r="J50" s="87">
        <v>1769</v>
      </c>
      <c r="K50" s="87">
        <v>0</v>
      </c>
      <c r="L50" s="87">
        <v>1425.8847599999999</v>
      </c>
      <c r="M50" s="88">
        <v>4.0000000000000002E-4</v>
      </c>
      <c r="N50" s="88">
        <f t="shared" si="0"/>
        <v>5.6033008165578191E-3</v>
      </c>
      <c r="O50" s="88">
        <f>L50/'סכום נכסי הקרן'!$C$42</f>
        <v>2.1267316923740632E-3</v>
      </c>
    </row>
    <row r="51" spans="2:15" s="83" customFormat="1">
      <c r="B51" s="86" t="s">
        <v>1053</v>
      </c>
      <c r="C51" s="86" t="s">
        <v>1054</v>
      </c>
      <c r="D51" s="86" t="s">
        <v>100</v>
      </c>
      <c r="E51" s="86" t="s">
        <v>123</v>
      </c>
      <c r="F51" s="86" t="s">
        <v>1055</v>
      </c>
      <c r="G51" s="86" t="s">
        <v>520</v>
      </c>
      <c r="H51" s="86" t="s">
        <v>102</v>
      </c>
      <c r="I51" s="87">
        <v>4950</v>
      </c>
      <c r="J51" s="87">
        <v>22120</v>
      </c>
      <c r="K51" s="87">
        <v>11.74513</v>
      </c>
      <c r="L51" s="87">
        <v>1106.6851300000001</v>
      </c>
      <c r="M51" s="88">
        <v>4.0000000000000002E-4</v>
      </c>
      <c r="N51" s="88">
        <f t="shared" si="0"/>
        <v>4.3489417003106179E-3</v>
      </c>
      <c r="O51" s="88">
        <f>L51/'סכום נכסי הקרן'!$C$42</f>
        <v>1.650639943336031E-3</v>
      </c>
    </row>
    <row r="52" spans="2:15" s="83" customFormat="1">
      <c r="B52" s="86" t="s">
        <v>1056</v>
      </c>
      <c r="C52" s="86" t="s">
        <v>1057</v>
      </c>
      <c r="D52" s="86" t="s">
        <v>100</v>
      </c>
      <c r="E52" s="86" t="s">
        <v>123</v>
      </c>
      <c r="F52" s="86" t="s">
        <v>641</v>
      </c>
      <c r="G52" s="86" t="s">
        <v>520</v>
      </c>
      <c r="H52" s="86" t="s">
        <v>102</v>
      </c>
      <c r="I52" s="87">
        <v>3896</v>
      </c>
      <c r="J52" s="87">
        <v>29650</v>
      </c>
      <c r="K52" s="87">
        <v>0</v>
      </c>
      <c r="L52" s="87">
        <v>1155.164</v>
      </c>
      <c r="M52" s="88">
        <v>2.0000000000000001E-4</v>
      </c>
      <c r="N52" s="88">
        <f t="shared" si="0"/>
        <v>4.5394491659046816E-3</v>
      </c>
      <c r="O52" s="88">
        <f>L52/'סכום נכסי הקרן'!$C$42</f>
        <v>1.7229470133965049E-3</v>
      </c>
    </row>
    <row r="53" spans="2:15" s="83" customFormat="1">
      <c r="B53" s="86" t="s">
        <v>1058</v>
      </c>
      <c r="C53" s="86" t="s">
        <v>1059</v>
      </c>
      <c r="D53" s="86" t="s">
        <v>100</v>
      </c>
      <c r="E53" s="86" t="s">
        <v>123</v>
      </c>
      <c r="F53" s="86" t="s">
        <v>1060</v>
      </c>
      <c r="G53" s="86" t="s">
        <v>309</v>
      </c>
      <c r="H53" s="86" t="s">
        <v>102</v>
      </c>
      <c r="I53" s="87">
        <v>42380</v>
      </c>
      <c r="J53" s="87">
        <v>15460</v>
      </c>
      <c r="K53" s="87">
        <v>95.034109999999998</v>
      </c>
      <c r="L53" s="87">
        <v>6646.9821099999999</v>
      </c>
      <c r="M53" s="88">
        <v>1.1999999999999999E-3</v>
      </c>
      <c r="N53" s="88">
        <f t="shared" si="0"/>
        <v>2.6120652474473614E-2</v>
      </c>
      <c r="O53" s="88">
        <f>L53/'סכום נכסי הקרן'!$C$42</f>
        <v>9.9140883671275243E-3</v>
      </c>
    </row>
    <row r="54" spans="2:15" s="83" customFormat="1">
      <c r="B54" s="86" t="s">
        <v>1061</v>
      </c>
      <c r="C54" s="86" t="s">
        <v>1062</v>
      </c>
      <c r="D54" s="86" t="s">
        <v>100</v>
      </c>
      <c r="E54" s="86" t="s">
        <v>123</v>
      </c>
      <c r="F54" s="86" t="s">
        <v>1063</v>
      </c>
      <c r="G54" s="86" t="s">
        <v>500</v>
      </c>
      <c r="H54" s="86" t="s">
        <v>102</v>
      </c>
      <c r="I54" s="87">
        <v>9535.32</v>
      </c>
      <c r="J54" s="87">
        <v>27300</v>
      </c>
      <c r="K54" s="87">
        <v>17.442060000000001</v>
      </c>
      <c r="L54" s="87">
        <v>2620.5844200000001</v>
      </c>
      <c r="M54" s="88">
        <v>2.9999999999999997E-4</v>
      </c>
      <c r="N54" s="88">
        <f t="shared" si="0"/>
        <v>1.0298113306467137E-2</v>
      </c>
      <c r="O54" s="88">
        <f>L54/'סכום נכסי הקרן'!$C$42</f>
        <v>3.9086468239941793E-3</v>
      </c>
    </row>
    <row r="55" spans="2:15" s="83" customFormat="1">
      <c r="B55" s="86" t="s">
        <v>1064</v>
      </c>
      <c r="C55" s="86" t="s">
        <v>1065</v>
      </c>
      <c r="D55" s="86" t="s">
        <v>100</v>
      </c>
      <c r="E55" s="86" t="s">
        <v>123</v>
      </c>
      <c r="F55" s="86" t="s">
        <v>1066</v>
      </c>
      <c r="G55" s="86" t="s">
        <v>500</v>
      </c>
      <c r="H55" s="86" t="s">
        <v>102</v>
      </c>
      <c r="I55" s="87">
        <v>4795</v>
      </c>
      <c r="J55" s="87">
        <v>44450</v>
      </c>
      <c r="K55" s="87">
        <v>0</v>
      </c>
      <c r="L55" s="87">
        <v>2131.3775000000001</v>
      </c>
      <c r="M55" s="88">
        <v>5.9999999999999995E-4</v>
      </c>
      <c r="N55" s="88">
        <f t="shared" si="0"/>
        <v>8.3756763668215127E-3</v>
      </c>
      <c r="O55" s="88">
        <f>L55/'סכום נכסי הקרן'!$C$42</f>
        <v>3.1789862721185126E-3</v>
      </c>
    </row>
    <row r="56" spans="2:15" s="83" customFormat="1">
      <c r="B56" s="86" t="s">
        <v>1067</v>
      </c>
      <c r="C56" s="86" t="s">
        <v>1068</v>
      </c>
      <c r="D56" s="86" t="s">
        <v>100</v>
      </c>
      <c r="E56" s="86" t="s">
        <v>123</v>
      </c>
      <c r="F56" s="86" t="s">
        <v>881</v>
      </c>
      <c r="G56" s="86" t="s">
        <v>607</v>
      </c>
      <c r="H56" s="86" t="s">
        <v>102</v>
      </c>
      <c r="I56" s="87">
        <v>1700013.16</v>
      </c>
      <c r="J56" s="87">
        <v>90.1</v>
      </c>
      <c r="K56" s="87">
        <v>0</v>
      </c>
      <c r="L56" s="87">
        <v>1531.7118571599999</v>
      </c>
      <c r="M56" s="88">
        <v>6.9999999999999999E-4</v>
      </c>
      <c r="N56" s="88">
        <f t="shared" si="0"/>
        <v>6.019169669753621E-3</v>
      </c>
      <c r="O56" s="88">
        <f>L56/'סכום נכסי הקרן'!$C$42</f>
        <v>2.2845746315482787E-3</v>
      </c>
    </row>
    <row r="57" spans="2:15" s="83" customFormat="1">
      <c r="B57" s="86" t="s">
        <v>1069</v>
      </c>
      <c r="C57" s="86" t="s">
        <v>1070</v>
      </c>
      <c r="D57" s="86" t="s">
        <v>100</v>
      </c>
      <c r="E57" s="86" t="s">
        <v>123</v>
      </c>
      <c r="F57" s="86" t="s">
        <v>1071</v>
      </c>
      <c r="G57" s="86" t="s">
        <v>622</v>
      </c>
      <c r="H57" s="86" t="s">
        <v>102</v>
      </c>
      <c r="I57" s="87">
        <v>13600</v>
      </c>
      <c r="J57" s="87">
        <v>10000</v>
      </c>
      <c r="K57" s="87">
        <v>0</v>
      </c>
      <c r="L57" s="87">
        <v>1360</v>
      </c>
      <c r="M57" s="88">
        <v>2.9999999999999997E-4</v>
      </c>
      <c r="N57" s="88">
        <f t="shared" si="0"/>
        <v>5.3443934070230431E-3</v>
      </c>
      <c r="O57" s="88">
        <f>L57/'סכום נכסי הקרן'!$C$42</f>
        <v>2.0284634374160265E-3</v>
      </c>
    </row>
    <row r="58" spans="2:15" s="83" customFormat="1">
      <c r="B58" s="86" t="s">
        <v>1072</v>
      </c>
      <c r="C58" s="86" t="s">
        <v>1073</v>
      </c>
      <c r="D58" s="86" t="s">
        <v>100</v>
      </c>
      <c r="E58" s="86" t="s">
        <v>123</v>
      </c>
      <c r="F58" s="86" t="s">
        <v>1074</v>
      </c>
      <c r="G58" s="86" t="s">
        <v>584</v>
      </c>
      <c r="H58" s="86" t="s">
        <v>102</v>
      </c>
      <c r="I58" s="87">
        <v>13770</v>
      </c>
      <c r="J58" s="87">
        <v>2038</v>
      </c>
      <c r="K58" s="87">
        <v>0</v>
      </c>
      <c r="L58" s="87">
        <v>280.63260000000002</v>
      </c>
      <c r="M58" s="88">
        <v>1E-4</v>
      </c>
      <c r="N58" s="88">
        <f t="shared" si="0"/>
        <v>1.1028022185556876E-3</v>
      </c>
      <c r="O58" s="88">
        <f>L58/'סכום נכסי הקרן'!$C$42</f>
        <v>4.1856835915220355E-4</v>
      </c>
    </row>
    <row r="59" spans="2:15" s="83" customFormat="1">
      <c r="B59" s="86" t="s">
        <v>1075</v>
      </c>
      <c r="C59" s="86" t="s">
        <v>1076</v>
      </c>
      <c r="D59" s="86" t="s">
        <v>100</v>
      </c>
      <c r="E59" s="86" t="s">
        <v>123</v>
      </c>
      <c r="F59" s="86" t="s">
        <v>1077</v>
      </c>
      <c r="G59" s="86" t="s">
        <v>431</v>
      </c>
      <c r="H59" s="86" t="s">
        <v>102</v>
      </c>
      <c r="I59" s="87">
        <v>10910</v>
      </c>
      <c r="J59" s="87">
        <v>5600</v>
      </c>
      <c r="K59" s="87">
        <v>0</v>
      </c>
      <c r="L59" s="87">
        <v>610.96</v>
      </c>
      <c r="M59" s="88">
        <v>4.0000000000000002E-4</v>
      </c>
      <c r="N59" s="88">
        <f t="shared" si="0"/>
        <v>2.4008901440844108E-3</v>
      </c>
      <c r="O59" s="88">
        <f>L59/'סכום נכסי הקרן'!$C$42</f>
        <v>9.1125736891448203E-4</v>
      </c>
    </row>
    <row r="60" spans="2:15" s="83" customFormat="1">
      <c r="B60" s="86" t="s">
        <v>1078</v>
      </c>
      <c r="C60" s="86" t="s">
        <v>1079</v>
      </c>
      <c r="D60" s="86" t="s">
        <v>100</v>
      </c>
      <c r="E60" s="86" t="s">
        <v>123</v>
      </c>
      <c r="F60" s="86" t="s">
        <v>1080</v>
      </c>
      <c r="G60" s="86" t="s">
        <v>431</v>
      </c>
      <c r="H60" s="86" t="s">
        <v>102</v>
      </c>
      <c r="I60" s="87">
        <v>33500</v>
      </c>
      <c r="J60" s="87">
        <v>4927</v>
      </c>
      <c r="K60" s="87">
        <v>0</v>
      </c>
      <c r="L60" s="87">
        <v>1650.5450000000001</v>
      </c>
      <c r="M60" s="88">
        <v>4.0000000000000002E-4</v>
      </c>
      <c r="N60" s="88">
        <f t="shared" si="0"/>
        <v>6.4861483941138602E-3</v>
      </c>
      <c r="O60" s="88">
        <f>L60/'סכום נכסי הקרן'!$C$42</f>
        <v>2.4618163119925259E-3</v>
      </c>
    </row>
    <row r="61" spans="2:15" s="83" customFormat="1">
      <c r="B61" s="86" t="s">
        <v>1081</v>
      </c>
      <c r="C61" s="86" t="s">
        <v>1082</v>
      </c>
      <c r="D61" s="86" t="s">
        <v>100</v>
      </c>
      <c r="E61" s="86" t="s">
        <v>123</v>
      </c>
      <c r="F61" s="86" t="s">
        <v>1083</v>
      </c>
      <c r="G61" s="86" t="s">
        <v>431</v>
      </c>
      <c r="H61" s="86" t="s">
        <v>102</v>
      </c>
      <c r="I61" s="87">
        <v>9610</v>
      </c>
      <c r="J61" s="87">
        <v>15570</v>
      </c>
      <c r="K61" s="87">
        <v>0</v>
      </c>
      <c r="L61" s="87">
        <v>1496.277</v>
      </c>
      <c r="M61" s="88">
        <v>5.0000000000000001E-4</v>
      </c>
      <c r="N61" s="88">
        <f t="shared" si="0"/>
        <v>5.8799212749119254E-3</v>
      </c>
      <c r="O61" s="88">
        <f>L61/'סכום נכסי הקרן'!$C$42</f>
        <v>2.2317229314312791E-3</v>
      </c>
    </row>
    <row r="62" spans="2:15" s="83" customFormat="1">
      <c r="B62" s="86" t="s">
        <v>1084</v>
      </c>
      <c r="C62" s="86" t="s">
        <v>1085</v>
      </c>
      <c r="D62" s="86" t="s">
        <v>100</v>
      </c>
      <c r="E62" s="86" t="s">
        <v>123</v>
      </c>
      <c r="F62" s="86" t="s">
        <v>679</v>
      </c>
      <c r="G62" s="86" t="s">
        <v>431</v>
      </c>
      <c r="H62" s="86" t="s">
        <v>102</v>
      </c>
      <c r="I62" s="87">
        <v>68900</v>
      </c>
      <c r="J62" s="87">
        <v>2300</v>
      </c>
      <c r="K62" s="87">
        <v>0</v>
      </c>
      <c r="L62" s="87">
        <v>1584.7</v>
      </c>
      <c r="M62" s="88">
        <v>8.0000000000000004E-4</v>
      </c>
      <c r="N62" s="88">
        <f t="shared" si="0"/>
        <v>6.2273972294922186E-3</v>
      </c>
      <c r="O62" s="88">
        <f>L62/'סכום נכסי הקרן'!$C$42</f>
        <v>2.3636073597596893E-3</v>
      </c>
    </row>
    <row r="63" spans="2:15" s="83" customFormat="1">
      <c r="B63" s="86" t="s">
        <v>1086</v>
      </c>
      <c r="C63" s="86" t="s">
        <v>1087</v>
      </c>
      <c r="D63" s="86" t="s">
        <v>100</v>
      </c>
      <c r="E63" s="86" t="s">
        <v>123</v>
      </c>
      <c r="F63" s="86" t="s">
        <v>1088</v>
      </c>
      <c r="G63" s="86" t="s">
        <v>1089</v>
      </c>
      <c r="H63" s="86" t="s">
        <v>102</v>
      </c>
      <c r="I63" s="87">
        <v>51500</v>
      </c>
      <c r="J63" s="87">
        <v>1490</v>
      </c>
      <c r="K63" s="87">
        <v>0</v>
      </c>
      <c r="L63" s="87">
        <v>767.35</v>
      </c>
      <c r="M63" s="88">
        <v>4.0000000000000002E-4</v>
      </c>
      <c r="N63" s="88">
        <f t="shared" si="0"/>
        <v>3.015456088881715E-3</v>
      </c>
      <c r="O63" s="88">
        <f>L63/'סכום נכסי הקרן'!$C$42</f>
        <v>1.1445157490449912E-3</v>
      </c>
    </row>
    <row r="64" spans="2:15" s="83" customFormat="1">
      <c r="B64" s="86" t="s">
        <v>1090</v>
      </c>
      <c r="C64" s="86" t="s">
        <v>1091</v>
      </c>
      <c r="D64" s="86" t="s">
        <v>100</v>
      </c>
      <c r="E64" s="86" t="s">
        <v>123</v>
      </c>
      <c r="F64" s="86" t="s">
        <v>754</v>
      </c>
      <c r="G64" s="86" t="s">
        <v>427</v>
      </c>
      <c r="H64" s="86" t="s">
        <v>102</v>
      </c>
      <c r="I64" s="87">
        <v>42139</v>
      </c>
      <c r="J64" s="87">
        <v>6088</v>
      </c>
      <c r="K64" s="87">
        <v>0</v>
      </c>
      <c r="L64" s="87">
        <v>2565.4223200000001</v>
      </c>
      <c r="M64" s="88">
        <v>6.9999999999999999E-4</v>
      </c>
      <c r="N64" s="88">
        <f t="shared" si="0"/>
        <v>1.0081342745027765E-2</v>
      </c>
      <c r="O64" s="88">
        <f>L64/'סכום נכסי הקרן'!$C$42</f>
        <v>3.8263716012139687E-3</v>
      </c>
    </row>
    <row r="65" spans="2:15" s="83" customFormat="1">
      <c r="B65" s="86" t="s">
        <v>1092</v>
      </c>
      <c r="C65" s="86" t="s">
        <v>1093</v>
      </c>
      <c r="D65" s="86" t="s">
        <v>100</v>
      </c>
      <c r="E65" s="86" t="s">
        <v>123</v>
      </c>
      <c r="F65" s="86" t="s">
        <v>467</v>
      </c>
      <c r="G65" s="86" t="s">
        <v>427</v>
      </c>
      <c r="H65" s="86" t="s">
        <v>102</v>
      </c>
      <c r="I65" s="87">
        <v>49450.55</v>
      </c>
      <c r="J65" s="87">
        <v>2909</v>
      </c>
      <c r="K65" s="87">
        <v>0</v>
      </c>
      <c r="L65" s="87">
        <v>1438.5164995</v>
      </c>
      <c r="M65" s="88">
        <v>2.9999999999999997E-4</v>
      </c>
      <c r="N65" s="88">
        <f t="shared" si="0"/>
        <v>5.6529397763394607E-3</v>
      </c>
      <c r="O65" s="88">
        <f>L65/'סכום נכסי הקרן'!$C$42</f>
        <v>2.1455721495260587E-3</v>
      </c>
    </row>
    <row r="66" spans="2:15" s="83" customFormat="1">
      <c r="B66" s="86" t="s">
        <v>1094</v>
      </c>
      <c r="C66" s="86" t="s">
        <v>1095</v>
      </c>
      <c r="D66" s="86" t="s">
        <v>100</v>
      </c>
      <c r="E66" s="86" t="s">
        <v>123</v>
      </c>
      <c r="F66" s="86" t="s">
        <v>1096</v>
      </c>
      <c r="G66" s="86" t="s">
        <v>427</v>
      </c>
      <c r="H66" s="86" t="s">
        <v>102</v>
      </c>
      <c r="I66" s="87">
        <v>75600.800000000003</v>
      </c>
      <c r="J66" s="87">
        <v>7315</v>
      </c>
      <c r="K66" s="87">
        <v>0</v>
      </c>
      <c r="L66" s="87">
        <v>5530.1985199999999</v>
      </c>
      <c r="M66" s="88">
        <v>1E-3</v>
      </c>
      <c r="N66" s="88">
        <f t="shared" si="0"/>
        <v>2.1732026845453375E-2</v>
      </c>
      <c r="O66" s="88">
        <f>L66/'סכום נכסי הקרן'!$C$42</f>
        <v>8.2483863966707517E-3</v>
      </c>
    </row>
    <row r="67" spans="2:15" s="83" customFormat="1">
      <c r="B67" s="86" t="s">
        <v>1097</v>
      </c>
      <c r="C67" s="86" t="s">
        <v>1098</v>
      </c>
      <c r="D67" s="86" t="s">
        <v>100</v>
      </c>
      <c r="E67" s="86" t="s">
        <v>123</v>
      </c>
      <c r="F67" s="86" t="s">
        <v>1099</v>
      </c>
      <c r="G67" s="86" t="s">
        <v>354</v>
      </c>
      <c r="H67" s="86" t="s">
        <v>102</v>
      </c>
      <c r="I67" s="87">
        <v>88400</v>
      </c>
      <c r="J67" s="87">
        <v>1084</v>
      </c>
      <c r="K67" s="87">
        <v>47.100960000000001</v>
      </c>
      <c r="L67" s="87">
        <v>1005.35696</v>
      </c>
      <c r="M67" s="88">
        <v>5.9999999999999995E-4</v>
      </c>
      <c r="N67" s="88">
        <f t="shared" si="0"/>
        <v>3.9507522858299483E-3</v>
      </c>
      <c r="O67" s="88">
        <f>L67/'סכום נכסי הקרן'!$C$42</f>
        <v>1.4995072315527401E-3</v>
      </c>
    </row>
    <row r="68" spans="2:15" s="83" customFormat="1">
      <c r="B68" s="86" t="s">
        <v>1100</v>
      </c>
      <c r="C68" s="86" t="s">
        <v>1101</v>
      </c>
      <c r="D68" s="86" t="s">
        <v>100</v>
      </c>
      <c r="E68" s="86" t="s">
        <v>123</v>
      </c>
      <c r="F68" s="86" t="s">
        <v>444</v>
      </c>
      <c r="G68" s="86" t="s">
        <v>354</v>
      </c>
      <c r="H68" s="86" t="s">
        <v>102</v>
      </c>
      <c r="I68" s="87">
        <v>41127</v>
      </c>
      <c r="J68" s="87">
        <v>12530</v>
      </c>
      <c r="K68" s="87">
        <v>0</v>
      </c>
      <c r="L68" s="87">
        <v>5153.2130999999999</v>
      </c>
      <c r="M68" s="88">
        <v>1.1000000000000001E-3</v>
      </c>
      <c r="N68" s="88">
        <f t="shared" si="0"/>
        <v>2.0250586850459395E-2</v>
      </c>
      <c r="O68" s="88">
        <f>L68/'סכום נכסי הקרן'!$C$42</f>
        <v>7.6861061460024244E-3</v>
      </c>
    </row>
    <row r="69" spans="2:15" s="83" customFormat="1">
      <c r="B69" s="86" t="s">
        <v>1102</v>
      </c>
      <c r="C69" s="86" t="s">
        <v>1103</v>
      </c>
      <c r="D69" s="86" t="s">
        <v>100</v>
      </c>
      <c r="E69" s="86" t="s">
        <v>123</v>
      </c>
      <c r="F69" s="86" t="s">
        <v>545</v>
      </c>
      <c r="G69" s="86" t="s">
        <v>354</v>
      </c>
      <c r="H69" s="86" t="s">
        <v>102</v>
      </c>
      <c r="I69" s="87">
        <v>335000</v>
      </c>
      <c r="J69" s="87">
        <v>226</v>
      </c>
      <c r="K69" s="87">
        <v>14.469939999999999</v>
      </c>
      <c r="L69" s="87">
        <v>771.56993999999997</v>
      </c>
      <c r="M69" s="88">
        <v>5.0000000000000001E-4</v>
      </c>
      <c r="N69" s="88">
        <f t="shared" si="0"/>
        <v>3.0320391914655624E-3</v>
      </c>
      <c r="O69" s="88">
        <f>L69/'סכום נכסי הקרן'!$C$42</f>
        <v>1.1508098622788803E-3</v>
      </c>
    </row>
    <row r="70" spans="2:15" s="83" customFormat="1">
      <c r="B70" s="86" t="s">
        <v>1104</v>
      </c>
      <c r="C70" s="86" t="s">
        <v>1105</v>
      </c>
      <c r="D70" s="86" t="s">
        <v>100</v>
      </c>
      <c r="E70" s="86" t="s">
        <v>123</v>
      </c>
      <c r="F70" s="86" t="s">
        <v>1106</v>
      </c>
      <c r="G70" s="86" t="s">
        <v>354</v>
      </c>
      <c r="H70" s="86" t="s">
        <v>102</v>
      </c>
      <c r="I70" s="87">
        <v>2620</v>
      </c>
      <c r="J70" s="87">
        <v>43080</v>
      </c>
      <c r="K70" s="87">
        <v>0</v>
      </c>
      <c r="L70" s="87">
        <v>1128.6959999999999</v>
      </c>
      <c r="M70" s="88">
        <v>4.0000000000000002E-4</v>
      </c>
      <c r="N70" s="88">
        <f t="shared" si="0"/>
        <v>4.4354378389215299E-3</v>
      </c>
      <c r="O70" s="88">
        <f>L70/'סכום נכסי הקרן'!$C$42</f>
        <v>1.6834695352630289E-3</v>
      </c>
    </row>
    <row r="71" spans="2:15" s="83" customFormat="1">
      <c r="B71" s="86" t="s">
        <v>1107</v>
      </c>
      <c r="C71" s="86" t="s">
        <v>1108</v>
      </c>
      <c r="D71" s="86" t="s">
        <v>100</v>
      </c>
      <c r="E71" s="86" t="s">
        <v>123</v>
      </c>
      <c r="F71" s="86" t="s">
        <v>398</v>
      </c>
      <c r="G71" s="86" t="s">
        <v>354</v>
      </c>
      <c r="H71" s="86" t="s">
        <v>102</v>
      </c>
      <c r="I71" s="87">
        <v>2478.19</v>
      </c>
      <c r="J71" s="87">
        <v>27350</v>
      </c>
      <c r="K71" s="87">
        <v>0</v>
      </c>
      <c r="L71" s="87">
        <v>677.78496500000006</v>
      </c>
      <c r="M71" s="88">
        <v>2.0000000000000001E-4</v>
      </c>
      <c r="N71" s="88">
        <f t="shared" si="0"/>
        <v>2.6634922781804005E-3</v>
      </c>
      <c r="O71" s="88">
        <f>L71/'סכום נכסי הקרן'!$C$42</f>
        <v>1.0109279558329421E-3</v>
      </c>
    </row>
    <row r="72" spans="2:15" s="83" customFormat="1">
      <c r="B72" s="86" t="s">
        <v>1109</v>
      </c>
      <c r="C72" s="86" t="s">
        <v>1110</v>
      </c>
      <c r="D72" s="86" t="s">
        <v>100</v>
      </c>
      <c r="E72" s="86" t="s">
        <v>123</v>
      </c>
      <c r="F72" s="86" t="s">
        <v>1111</v>
      </c>
      <c r="G72" s="86" t="s">
        <v>1112</v>
      </c>
      <c r="H72" s="86" t="s">
        <v>102</v>
      </c>
      <c r="I72" s="87">
        <v>8780</v>
      </c>
      <c r="J72" s="87">
        <v>8070</v>
      </c>
      <c r="K72" s="87">
        <v>0</v>
      </c>
      <c r="L72" s="87">
        <v>708.54600000000005</v>
      </c>
      <c r="M72" s="88">
        <v>1E-4</v>
      </c>
      <c r="N72" s="88">
        <f t="shared" si="0"/>
        <v>2.7843739492445217E-3</v>
      </c>
      <c r="O72" s="88">
        <f>L72/'סכום נכסי הקרן'!$C$42</f>
        <v>1.0568085696524823E-3</v>
      </c>
    </row>
    <row r="73" spans="2:15" s="83" customFormat="1">
      <c r="B73" s="86" t="s">
        <v>1113</v>
      </c>
      <c r="C73" s="86" t="s">
        <v>1114</v>
      </c>
      <c r="D73" s="86" t="s">
        <v>100</v>
      </c>
      <c r="E73" s="86" t="s">
        <v>123</v>
      </c>
      <c r="F73" s="86" t="s">
        <v>1115</v>
      </c>
      <c r="G73" s="86" t="s">
        <v>1112</v>
      </c>
      <c r="H73" s="86" t="s">
        <v>102</v>
      </c>
      <c r="I73" s="87">
        <v>17900</v>
      </c>
      <c r="J73" s="87">
        <v>2830</v>
      </c>
      <c r="K73" s="87">
        <v>0</v>
      </c>
      <c r="L73" s="87">
        <v>506.57</v>
      </c>
      <c r="M73" s="88">
        <v>2.9999999999999997E-4</v>
      </c>
      <c r="N73" s="88">
        <f t="shared" si="0"/>
        <v>1.9906686530850462E-3</v>
      </c>
      <c r="O73" s="88">
        <f>L73/'סכום נכסי הקרן'!$C$42</f>
        <v>7.5555788492046797E-4</v>
      </c>
    </row>
    <row r="74" spans="2:15" s="83" customFormat="1">
      <c r="B74" s="86" t="s">
        <v>1116</v>
      </c>
      <c r="C74" s="86" t="s">
        <v>1117</v>
      </c>
      <c r="D74" s="86" t="s">
        <v>100</v>
      </c>
      <c r="E74" s="86" t="s">
        <v>123</v>
      </c>
      <c r="F74" s="86" t="s">
        <v>612</v>
      </c>
      <c r="G74" s="86" t="s">
        <v>412</v>
      </c>
      <c r="H74" s="86" t="s">
        <v>102</v>
      </c>
      <c r="I74" s="87">
        <v>6700</v>
      </c>
      <c r="J74" s="87">
        <v>18990</v>
      </c>
      <c r="K74" s="87">
        <v>8.2034300000000009</v>
      </c>
      <c r="L74" s="87">
        <v>1280.53343</v>
      </c>
      <c r="M74" s="88">
        <v>2.9999999999999997E-4</v>
      </c>
      <c r="N74" s="88">
        <f t="shared" si="0"/>
        <v>5.0321135446798554E-3</v>
      </c>
      <c r="O74" s="88">
        <f>L74/'סכום נכסי הקרן'!$C$42</f>
        <v>1.9099376787823049E-3</v>
      </c>
    </row>
    <row r="75" spans="2:15" s="83" customFormat="1">
      <c r="B75" s="86" t="s">
        <v>1118</v>
      </c>
      <c r="C75" s="86" t="s">
        <v>1119</v>
      </c>
      <c r="D75" s="86" t="s">
        <v>100</v>
      </c>
      <c r="E75" s="86" t="s">
        <v>123</v>
      </c>
      <c r="F75" s="86" t="s">
        <v>1120</v>
      </c>
      <c r="G75" s="86" t="s">
        <v>412</v>
      </c>
      <c r="H75" s="86" t="s">
        <v>102</v>
      </c>
      <c r="I75" s="87">
        <v>2335</v>
      </c>
      <c r="J75" s="87">
        <v>51260</v>
      </c>
      <c r="K75" s="87">
        <v>0</v>
      </c>
      <c r="L75" s="87">
        <v>1196.921</v>
      </c>
      <c r="M75" s="88">
        <v>2.0000000000000001E-4</v>
      </c>
      <c r="N75" s="88">
        <f t="shared" si="0"/>
        <v>4.7035416920054619E-3</v>
      </c>
      <c r="O75" s="88">
        <f>L75/'סכום נכסי הקרן'!$C$42</f>
        <v>1.7852282985113439E-3</v>
      </c>
    </row>
    <row r="76" spans="2:15" s="83" customFormat="1">
      <c r="B76" s="86" t="s">
        <v>1121</v>
      </c>
      <c r="C76" s="86" t="s">
        <v>1122</v>
      </c>
      <c r="D76" s="86" t="s">
        <v>100</v>
      </c>
      <c r="E76" s="86" t="s">
        <v>123</v>
      </c>
      <c r="F76" s="86" t="s">
        <v>1123</v>
      </c>
      <c r="G76" s="86" t="s">
        <v>412</v>
      </c>
      <c r="H76" s="86" t="s">
        <v>102</v>
      </c>
      <c r="I76" s="87">
        <v>15400</v>
      </c>
      <c r="J76" s="87">
        <v>7477</v>
      </c>
      <c r="K76" s="87">
        <v>0</v>
      </c>
      <c r="L76" s="87">
        <v>1151.4580000000001</v>
      </c>
      <c r="M76" s="88">
        <v>2.9999999999999997E-4</v>
      </c>
      <c r="N76" s="88">
        <f t="shared" ref="N76:N139" si="1">L76/$L$11</f>
        <v>4.5248856938705437E-3</v>
      </c>
      <c r="O76" s="88">
        <f>L76/'סכום נכסי הקרן'!$C$42</f>
        <v>1.7174194505295464E-3</v>
      </c>
    </row>
    <row r="77" spans="2:15" s="83" customFormat="1">
      <c r="B77" s="86" t="s">
        <v>1124</v>
      </c>
      <c r="C77" s="86" t="s">
        <v>1125</v>
      </c>
      <c r="D77" s="86" t="s">
        <v>100</v>
      </c>
      <c r="E77" s="86" t="s">
        <v>123</v>
      </c>
      <c r="F77" s="86" t="s">
        <v>645</v>
      </c>
      <c r="G77" s="86" t="s">
        <v>632</v>
      </c>
      <c r="H77" s="86" t="s">
        <v>102</v>
      </c>
      <c r="I77" s="87">
        <v>65700</v>
      </c>
      <c r="J77" s="87">
        <v>5555</v>
      </c>
      <c r="K77" s="87">
        <v>20.885390000000001</v>
      </c>
      <c r="L77" s="87">
        <v>3670.5203900000001</v>
      </c>
      <c r="M77" s="88">
        <v>8.9999999999999998E-4</v>
      </c>
      <c r="N77" s="88">
        <f t="shared" si="1"/>
        <v>1.4424047774014449E-2</v>
      </c>
      <c r="O77" s="88">
        <f>L77/'סכום נכסי הקרן'!$C$42</f>
        <v>5.4746444172095697E-3</v>
      </c>
    </row>
    <row r="78" spans="2:15" s="83" customFormat="1">
      <c r="B78" s="86" t="s">
        <v>1126</v>
      </c>
      <c r="C78" s="86" t="s">
        <v>1127</v>
      </c>
      <c r="D78" s="86" t="s">
        <v>100</v>
      </c>
      <c r="E78" s="86" t="s">
        <v>123</v>
      </c>
      <c r="F78" s="86" t="s">
        <v>1128</v>
      </c>
      <c r="G78" s="86" t="s">
        <v>632</v>
      </c>
      <c r="H78" s="86" t="s">
        <v>102</v>
      </c>
      <c r="I78" s="87">
        <v>9700</v>
      </c>
      <c r="J78" s="87">
        <v>8350</v>
      </c>
      <c r="K78" s="87">
        <v>4.8360000000000003</v>
      </c>
      <c r="L78" s="87">
        <v>814.78599999999994</v>
      </c>
      <c r="M78" s="88">
        <v>2.0000000000000001E-4</v>
      </c>
      <c r="N78" s="88">
        <f t="shared" si="1"/>
        <v>3.2018653871578508E-3</v>
      </c>
      <c r="O78" s="88">
        <f>L78/'סכום נכסי הקרן'!$C$42</f>
        <v>1.2152673605282753E-3</v>
      </c>
    </row>
    <row r="79" spans="2:15" s="83" customFormat="1">
      <c r="B79" s="86" t="s">
        <v>1129</v>
      </c>
      <c r="C79" s="86" t="s">
        <v>1130</v>
      </c>
      <c r="D79" s="86" t="s">
        <v>100</v>
      </c>
      <c r="E79" s="86" t="s">
        <v>123</v>
      </c>
      <c r="F79" s="86" t="s">
        <v>631</v>
      </c>
      <c r="G79" s="86" t="s">
        <v>632</v>
      </c>
      <c r="H79" s="86" t="s">
        <v>102</v>
      </c>
      <c r="I79" s="87">
        <v>17079.55</v>
      </c>
      <c r="J79" s="87">
        <v>32080</v>
      </c>
      <c r="K79" s="87">
        <v>0</v>
      </c>
      <c r="L79" s="87">
        <v>5479.1196399999999</v>
      </c>
      <c r="M79" s="88">
        <v>1.1000000000000001E-3</v>
      </c>
      <c r="N79" s="88">
        <f t="shared" si="1"/>
        <v>2.1531302117872405E-2</v>
      </c>
      <c r="O79" s="88">
        <f>L79/'סכום נכסי הקרן'!$C$42</f>
        <v>8.1722013668882806E-3</v>
      </c>
    </row>
    <row r="80" spans="2:15" s="83" customFormat="1">
      <c r="B80" s="86" t="s">
        <v>1131</v>
      </c>
      <c r="C80" s="86" t="s">
        <v>1132</v>
      </c>
      <c r="D80" s="86" t="s">
        <v>100</v>
      </c>
      <c r="E80" s="86" t="s">
        <v>123</v>
      </c>
      <c r="F80" s="86" t="s">
        <v>1133</v>
      </c>
      <c r="G80" s="86" t="s">
        <v>359</v>
      </c>
      <c r="H80" s="86" t="s">
        <v>102</v>
      </c>
      <c r="I80" s="87">
        <v>2700</v>
      </c>
      <c r="J80" s="87">
        <v>58970</v>
      </c>
      <c r="K80" s="87">
        <v>0</v>
      </c>
      <c r="L80" s="87">
        <v>1592.19</v>
      </c>
      <c r="M80" s="88">
        <v>5.0000000000000001E-4</v>
      </c>
      <c r="N80" s="88">
        <f t="shared" si="1"/>
        <v>6.2568306902411911E-3</v>
      </c>
      <c r="O80" s="88">
        <f>L80/'סכום נכסי הקרן'!$C$42</f>
        <v>2.374778823837811E-3</v>
      </c>
    </row>
    <row r="81" spans="2:15" s="83" customFormat="1">
      <c r="B81" s="86" t="s">
        <v>1134</v>
      </c>
      <c r="C81" s="86" t="s">
        <v>1135</v>
      </c>
      <c r="D81" s="86" t="s">
        <v>100</v>
      </c>
      <c r="E81" s="86" t="s">
        <v>123</v>
      </c>
      <c r="F81" s="86" t="s">
        <v>1136</v>
      </c>
      <c r="G81" s="86" t="s">
        <v>359</v>
      </c>
      <c r="H81" s="86" t="s">
        <v>102</v>
      </c>
      <c r="I81" s="87">
        <v>322955</v>
      </c>
      <c r="J81" s="87">
        <v>309.89999999999998</v>
      </c>
      <c r="K81" s="87">
        <v>9.8150200000000005</v>
      </c>
      <c r="L81" s="87">
        <v>1010.652565</v>
      </c>
      <c r="M81" s="88">
        <v>5.9999999999999995E-4</v>
      </c>
      <c r="N81" s="88">
        <f t="shared" si="1"/>
        <v>3.971562430277153E-3</v>
      </c>
      <c r="O81" s="88">
        <f>L81/'סכום נכסי הקרן'!$C$42</f>
        <v>1.5074057176714883E-3</v>
      </c>
    </row>
    <row r="82" spans="2:15" s="83" customFormat="1">
      <c r="B82" s="86" t="s">
        <v>1137</v>
      </c>
      <c r="C82" s="86" t="s">
        <v>1138</v>
      </c>
      <c r="D82" s="86" t="s">
        <v>100</v>
      </c>
      <c r="E82" s="86" t="s">
        <v>123</v>
      </c>
      <c r="F82" s="86" t="s">
        <v>1139</v>
      </c>
      <c r="G82" s="86" t="s">
        <v>1140</v>
      </c>
      <c r="H82" s="86" t="s">
        <v>102</v>
      </c>
      <c r="I82" s="87">
        <v>90000</v>
      </c>
      <c r="J82" s="87">
        <v>1500</v>
      </c>
      <c r="K82" s="87">
        <v>0</v>
      </c>
      <c r="L82" s="87">
        <v>1350</v>
      </c>
      <c r="M82" s="88">
        <v>5.0000000000000001E-4</v>
      </c>
      <c r="N82" s="88">
        <f t="shared" si="1"/>
        <v>5.3050963966772852E-3</v>
      </c>
      <c r="O82" s="88">
        <f>L82/'סכום נכסי הקרן'!$C$42</f>
        <v>2.0135482650820852E-3</v>
      </c>
    </row>
    <row r="83" spans="2:15" s="83" customFormat="1">
      <c r="B83" s="86" t="s">
        <v>1141</v>
      </c>
      <c r="C83" s="86" t="s">
        <v>1142</v>
      </c>
      <c r="D83" s="86" t="s">
        <v>100</v>
      </c>
      <c r="E83" s="86" t="s">
        <v>123</v>
      </c>
      <c r="F83" s="86" t="s">
        <v>1143</v>
      </c>
      <c r="G83" s="86" t="s">
        <v>1140</v>
      </c>
      <c r="H83" s="86" t="s">
        <v>102</v>
      </c>
      <c r="I83" s="87">
        <v>212000</v>
      </c>
      <c r="J83" s="87">
        <v>1581</v>
      </c>
      <c r="K83" s="87">
        <v>0</v>
      </c>
      <c r="L83" s="87">
        <v>3351.72</v>
      </c>
      <c r="M83" s="88">
        <v>1.1000000000000001E-3</v>
      </c>
      <c r="N83" s="88">
        <f t="shared" si="1"/>
        <v>1.3171257551608289E-2</v>
      </c>
      <c r="O83" s="88">
        <f>L83/'סכום נכסי הקרן'!$C$42</f>
        <v>4.9991481415117972E-3</v>
      </c>
    </row>
    <row r="84" spans="2:15" s="83" customFormat="1">
      <c r="B84" s="86" t="s">
        <v>1144</v>
      </c>
      <c r="C84" s="86" t="s">
        <v>1145</v>
      </c>
      <c r="D84" s="86" t="s">
        <v>100</v>
      </c>
      <c r="E84" s="86" t="s">
        <v>123</v>
      </c>
      <c r="F84" s="86" t="s">
        <v>1146</v>
      </c>
      <c r="G84" s="86" t="s">
        <v>129</v>
      </c>
      <c r="H84" s="86" t="s">
        <v>102</v>
      </c>
      <c r="I84" s="87">
        <v>46530.11</v>
      </c>
      <c r="J84" s="87">
        <v>5615</v>
      </c>
      <c r="K84" s="87">
        <v>30.114239999999999</v>
      </c>
      <c r="L84" s="87">
        <v>2642.7799165000001</v>
      </c>
      <c r="M84" s="88">
        <v>8.9999999999999998E-4</v>
      </c>
      <c r="N84" s="88">
        <f t="shared" si="1"/>
        <v>1.038533497202611E-2</v>
      </c>
      <c r="O84" s="88">
        <f>L84/'סכום נכסי הקרן'!$C$42</f>
        <v>3.9417517895276692E-3</v>
      </c>
    </row>
    <row r="85" spans="2:15" s="83" customFormat="1">
      <c r="B85" s="86" t="s">
        <v>1147</v>
      </c>
      <c r="C85" s="86" t="s">
        <v>1148</v>
      </c>
      <c r="D85" s="86" t="s">
        <v>100</v>
      </c>
      <c r="E85" s="86" t="s">
        <v>123</v>
      </c>
      <c r="F85" s="86" t="s">
        <v>1149</v>
      </c>
      <c r="G85" s="86" t="s">
        <v>129</v>
      </c>
      <c r="H85" s="86" t="s">
        <v>102</v>
      </c>
      <c r="I85" s="87">
        <v>19000</v>
      </c>
      <c r="J85" s="87">
        <v>588</v>
      </c>
      <c r="K85" s="87">
        <v>0</v>
      </c>
      <c r="L85" s="87">
        <v>111.72</v>
      </c>
      <c r="M85" s="88">
        <v>1E-4</v>
      </c>
      <c r="N85" s="88">
        <f t="shared" si="1"/>
        <v>4.3902619958280468E-4</v>
      </c>
      <c r="O85" s="88">
        <f>L85/'סכום נכסי הקרן'!$C$42</f>
        <v>1.6663230531479301E-4</v>
      </c>
    </row>
    <row r="86" spans="2:15" s="83" customFormat="1">
      <c r="B86" s="86" t="s">
        <v>1150</v>
      </c>
      <c r="C86" s="86" t="s">
        <v>1151</v>
      </c>
      <c r="D86" s="86" t="s">
        <v>100</v>
      </c>
      <c r="E86" s="86" t="s">
        <v>123</v>
      </c>
      <c r="F86" s="86" t="s">
        <v>894</v>
      </c>
      <c r="G86" s="86" t="s">
        <v>129</v>
      </c>
      <c r="H86" s="86" t="s">
        <v>102</v>
      </c>
      <c r="I86" s="87">
        <v>28200.09</v>
      </c>
      <c r="J86" s="87">
        <v>8112</v>
      </c>
      <c r="K86" s="87">
        <v>0</v>
      </c>
      <c r="L86" s="87">
        <v>2287.5913008000002</v>
      </c>
      <c r="M86" s="88">
        <v>5.0000000000000001E-4</v>
      </c>
      <c r="N86" s="88">
        <f t="shared" si="1"/>
        <v>8.9895499014402865E-3</v>
      </c>
      <c r="O86" s="88">
        <f>L86/'סכום נכסי הקרן'!$C$42</f>
        <v>3.4119818481057117E-3</v>
      </c>
    </row>
    <row r="87" spans="2:15" s="83" customFormat="1">
      <c r="B87" s="86" t="s">
        <v>1152</v>
      </c>
      <c r="C87" s="86" t="s">
        <v>1153</v>
      </c>
      <c r="D87" s="86" t="s">
        <v>100</v>
      </c>
      <c r="E87" s="86" t="s">
        <v>123</v>
      </c>
      <c r="F87" s="86" t="s">
        <v>672</v>
      </c>
      <c r="G87" s="86" t="s">
        <v>132</v>
      </c>
      <c r="H87" s="86" t="s">
        <v>102</v>
      </c>
      <c r="I87" s="87">
        <v>32870</v>
      </c>
      <c r="J87" s="87">
        <v>2658</v>
      </c>
      <c r="K87" s="87">
        <v>0</v>
      </c>
      <c r="L87" s="87">
        <v>873.68460000000005</v>
      </c>
      <c r="M87" s="88">
        <v>2.0000000000000001E-4</v>
      </c>
      <c r="N87" s="88">
        <f t="shared" si="1"/>
        <v>3.4333192765129156E-3</v>
      </c>
      <c r="O87" s="88">
        <f>L87/'סכום נכסי הקרן'!$C$42</f>
        <v>1.3031156374510634E-3</v>
      </c>
    </row>
    <row r="88" spans="2:15" s="83" customFormat="1">
      <c r="B88" s="82" t="s">
        <v>1154</v>
      </c>
      <c r="C88" s="91"/>
      <c r="D88" s="91"/>
      <c r="I88" s="84">
        <f>SUM(I89:I140)</f>
        <v>2188237.56</v>
      </c>
      <c r="K88" s="84">
        <v>38.809109999999997</v>
      </c>
      <c r="L88" s="84">
        <v>28649.730826260275</v>
      </c>
      <c r="N88" s="85">
        <f t="shared" si="1"/>
        <v>0.11258487686827225</v>
      </c>
      <c r="O88" s="85">
        <f>L88/'סכום נכסי הקרן'!$C$42</f>
        <v>4.273156725947045E-2</v>
      </c>
    </row>
    <row r="89" spans="2:15" s="83" customFormat="1">
      <c r="B89" s="86" t="s">
        <v>1155</v>
      </c>
      <c r="C89" s="86" t="s">
        <v>1156</v>
      </c>
      <c r="D89" s="86" t="s">
        <v>100</v>
      </c>
      <c r="E89" s="86" t="s">
        <v>123</v>
      </c>
      <c r="F89" s="86" t="s">
        <v>1157</v>
      </c>
      <c r="G89" s="86" t="s">
        <v>1158</v>
      </c>
      <c r="H89" s="86" t="s">
        <v>102</v>
      </c>
      <c r="I89" s="87">
        <v>33363</v>
      </c>
      <c r="J89" s="87">
        <v>4790</v>
      </c>
      <c r="K89" s="87">
        <v>0</v>
      </c>
      <c r="L89" s="87">
        <v>1598.0877</v>
      </c>
      <c r="M89" s="88">
        <v>1.2999999999999999E-3</v>
      </c>
      <c r="N89" s="88">
        <f t="shared" si="1"/>
        <v>6.2800068880328082E-3</v>
      </c>
      <c r="O89" s="88">
        <f>L89/'סכום נכסי הקרן'!$C$42</f>
        <v>2.3835753450252E-3</v>
      </c>
    </row>
    <row r="90" spans="2:15" s="83" customFormat="1">
      <c r="B90" s="86" t="s">
        <v>1159</v>
      </c>
      <c r="C90" s="86" t="s">
        <v>1160</v>
      </c>
      <c r="D90" s="86" t="s">
        <v>100</v>
      </c>
      <c r="E90" s="86" t="s">
        <v>123</v>
      </c>
      <c r="F90" s="86" t="s">
        <v>1161</v>
      </c>
      <c r="G90" s="86" t="s">
        <v>1158</v>
      </c>
      <c r="H90" s="86" t="s">
        <v>102</v>
      </c>
      <c r="I90" s="87">
        <v>64000</v>
      </c>
      <c r="J90" s="87">
        <v>386.8</v>
      </c>
      <c r="K90" s="87">
        <v>0</v>
      </c>
      <c r="L90" s="87">
        <v>247.55199999999999</v>
      </c>
      <c r="M90" s="88">
        <v>8.9999999999999998E-4</v>
      </c>
      <c r="N90" s="88">
        <f t="shared" si="1"/>
        <v>9.728053505113003E-4</v>
      </c>
      <c r="O90" s="88">
        <f>L90/'סכום נכסי הקרן'!$C$42</f>
        <v>3.6922807416118542E-4</v>
      </c>
    </row>
    <row r="91" spans="2:15" s="83" customFormat="1">
      <c r="B91" s="86" t="s">
        <v>1162</v>
      </c>
      <c r="C91" s="86" t="s">
        <v>1163</v>
      </c>
      <c r="D91" s="86" t="s">
        <v>100</v>
      </c>
      <c r="E91" s="86" t="s">
        <v>123</v>
      </c>
      <c r="F91" s="86" t="s">
        <v>661</v>
      </c>
      <c r="G91" s="86" t="s">
        <v>482</v>
      </c>
      <c r="H91" s="86" t="s">
        <v>102</v>
      </c>
      <c r="I91" s="87">
        <v>17800</v>
      </c>
      <c r="J91" s="87">
        <v>6311</v>
      </c>
      <c r="K91" s="87">
        <v>0</v>
      </c>
      <c r="L91" s="87">
        <v>1123.3579999999999</v>
      </c>
      <c r="M91" s="88">
        <v>1.1000000000000001E-3</v>
      </c>
      <c r="N91" s="88">
        <f t="shared" si="1"/>
        <v>4.4144610947989644E-3</v>
      </c>
      <c r="O91" s="88">
        <f>L91/'סכום נכסי הקרן'!$C$42</f>
        <v>1.675507816271171E-3</v>
      </c>
    </row>
    <row r="92" spans="2:15" s="83" customFormat="1">
      <c r="B92" s="86" t="s">
        <v>1164</v>
      </c>
      <c r="C92" s="86" t="s">
        <v>1165</v>
      </c>
      <c r="D92" s="86" t="s">
        <v>100</v>
      </c>
      <c r="E92" s="86" t="s">
        <v>123</v>
      </c>
      <c r="F92" s="86" t="s">
        <v>795</v>
      </c>
      <c r="G92" s="86" t="s">
        <v>538</v>
      </c>
      <c r="H92" s="86" t="s">
        <v>102</v>
      </c>
      <c r="I92" s="87">
        <v>25900</v>
      </c>
      <c r="J92" s="87">
        <v>8335</v>
      </c>
      <c r="K92" s="87">
        <v>0</v>
      </c>
      <c r="L92" s="87">
        <v>2158.7649999999999</v>
      </c>
      <c r="M92" s="88">
        <v>2E-3</v>
      </c>
      <c r="N92" s="88">
        <f t="shared" si="1"/>
        <v>8.4833010539059547E-3</v>
      </c>
      <c r="O92" s="88">
        <f>L92/'סכום נכסי הקרן'!$C$42</f>
        <v>3.2198352003480943E-3</v>
      </c>
    </row>
    <row r="93" spans="2:15" s="83" customFormat="1">
      <c r="B93" s="86" t="s">
        <v>1166</v>
      </c>
      <c r="C93" s="86" t="s">
        <v>1167</v>
      </c>
      <c r="D93" s="86" t="s">
        <v>100</v>
      </c>
      <c r="E93" s="86" t="s">
        <v>123</v>
      </c>
      <c r="F93" s="86" t="s">
        <v>843</v>
      </c>
      <c r="G93" s="86" t="s">
        <v>538</v>
      </c>
      <c r="H93" s="86" t="s">
        <v>102</v>
      </c>
      <c r="I93" s="87">
        <v>14800</v>
      </c>
      <c r="J93" s="87">
        <v>2109</v>
      </c>
      <c r="K93" s="87">
        <v>0</v>
      </c>
      <c r="L93" s="87">
        <v>312.13200000000001</v>
      </c>
      <c r="M93" s="88">
        <v>2.9999999999999997E-4</v>
      </c>
      <c r="N93" s="88">
        <f t="shared" si="1"/>
        <v>1.2265854433242034E-3</v>
      </c>
      <c r="O93" s="88">
        <f>L93/'סכום נכסי הקרן'!$C$42</f>
        <v>4.6555025709377879E-4</v>
      </c>
    </row>
    <row r="94" spans="2:15" s="83" customFormat="1">
      <c r="B94" s="86" t="s">
        <v>1168</v>
      </c>
      <c r="C94" s="86" t="s">
        <v>1169</v>
      </c>
      <c r="D94" s="86" t="s">
        <v>100</v>
      </c>
      <c r="E94" s="86" t="s">
        <v>123</v>
      </c>
      <c r="F94" s="86" t="s">
        <v>552</v>
      </c>
      <c r="G94" s="86" t="s">
        <v>538</v>
      </c>
      <c r="H94" s="86" t="s">
        <v>102</v>
      </c>
      <c r="I94" s="87">
        <v>64000</v>
      </c>
      <c r="J94" s="87">
        <v>380.7</v>
      </c>
      <c r="K94" s="87">
        <v>0</v>
      </c>
      <c r="L94" s="87">
        <v>243.648</v>
      </c>
      <c r="M94" s="88">
        <v>4.0000000000000002E-4</v>
      </c>
      <c r="N94" s="88">
        <f t="shared" si="1"/>
        <v>9.5746379767231652E-4</v>
      </c>
      <c r="O94" s="88">
        <f>L94/'סכום נכסי הקרן'!$C$42</f>
        <v>3.634051908820147E-4</v>
      </c>
    </row>
    <row r="95" spans="2:15" s="83" customFormat="1">
      <c r="B95" s="86" t="s">
        <v>1170</v>
      </c>
      <c r="C95" s="86" t="s">
        <v>1171</v>
      </c>
      <c r="D95" s="86" t="s">
        <v>100</v>
      </c>
      <c r="E95" s="86" t="s">
        <v>123</v>
      </c>
      <c r="F95" s="86" t="s">
        <v>558</v>
      </c>
      <c r="G95" s="86" t="s">
        <v>538</v>
      </c>
      <c r="H95" s="86" t="s">
        <v>102</v>
      </c>
      <c r="I95" s="87">
        <v>9500</v>
      </c>
      <c r="J95" s="87">
        <v>3731</v>
      </c>
      <c r="K95" s="87">
        <v>0</v>
      </c>
      <c r="L95" s="87">
        <v>354.44499999999999</v>
      </c>
      <c r="M95" s="88">
        <v>6.9999999999999999E-4</v>
      </c>
      <c r="N95" s="88">
        <f t="shared" si="1"/>
        <v>1.3928628832002078E-3</v>
      </c>
      <c r="O95" s="88">
        <f>L95/'סכום נכסי הקרן'!$C$42</f>
        <v>5.2866082579038488E-4</v>
      </c>
    </row>
    <row r="96" spans="2:15" s="83" customFormat="1">
      <c r="B96" s="86" t="s">
        <v>1172</v>
      </c>
      <c r="C96" s="86" t="s">
        <v>1173</v>
      </c>
      <c r="D96" s="86" t="s">
        <v>100</v>
      </c>
      <c r="E96" s="86" t="s">
        <v>123</v>
      </c>
      <c r="F96" s="86" t="s">
        <v>734</v>
      </c>
      <c r="G96" s="86" t="s">
        <v>511</v>
      </c>
      <c r="H96" s="86" t="s">
        <v>102</v>
      </c>
      <c r="I96" s="87">
        <v>118000</v>
      </c>
      <c r="J96" s="87">
        <v>274.39999999999998</v>
      </c>
      <c r="K96" s="87">
        <v>0</v>
      </c>
      <c r="L96" s="87">
        <v>323.79199999999997</v>
      </c>
      <c r="M96" s="88">
        <v>5.0000000000000001E-4</v>
      </c>
      <c r="N96" s="88">
        <f t="shared" si="1"/>
        <v>1.2724057573873567E-3</v>
      </c>
      <c r="O96" s="88">
        <f>L96/'סכום נכסי הקרן'!$C$42</f>
        <v>4.8294134803515438E-4</v>
      </c>
    </row>
    <row r="97" spans="2:20" s="83" customFormat="1">
      <c r="B97" s="86" t="s">
        <v>1174</v>
      </c>
      <c r="C97" s="86" t="s">
        <v>1175</v>
      </c>
      <c r="D97" s="86" t="s">
        <v>100</v>
      </c>
      <c r="E97" s="86" t="s">
        <v>123</v>
      </c>
      <c r="F97" s="86" t="s">
        <v>1176</v>
      </c>
      <c r="G97" s="86" t="s">
        <v>448</v>
      </c>
      <c r="H97" s="86" t="s">
        <v>102</v>
      </c>
      <c r="I97" s="87">
        <v>8000</v>
      </c>
      <c r="J97" s="87">
        <v>742.7</v>
      </c>
      <c r="K97" s="87">
        <v>0</v>
      </c>
      <c r="L97" s="87">
        <v>59.415999999999997</v>
      </c>
      <c r="M97" s="88">
        <v>2.0000000000000001E-4</v>
      </c>
      <c r="N97" s="88">
        <f t="shared" si="1"/>
        <v>2.3348711667035377E-4</v>
      </c>
      <c r="O97" s="88">
        <f>L97/'סכום נכסי הקרן'!$C$42</f>
        <v>8.861998793934604E-5</v>
      </c>
    </row>
    <row r="98" spans="2:20" s="83" customFormat="1">
      <c r="B98" s="86" t="s">
        <v>1177</v>
      </c>
      <c r="C98" s="86" t="s">
        <v>1178</v>
      </c>
      <c r="D98" s="86" t="s">
        <v>100</v>
      </c>
      <c r="E98" s="86" t="s">
        <v>123</v>
      </c>
      <c r="F98" s="86" t="s">
        <v>1179</v>
      </c>
      <c r="G98" s="86" t="s">
        <v>589</v>
      </c>
      <c r="H98" s="86" t="s">
        <v>102</v>
      </c>
      <c r="I98" s="87">
        <v>8610</v>
      </c>
      <c r="J98" s="87">
        <v>2165</v>
      </c>
      <c r="K98" s="87">
        <v>0</v>
      </c>
      <c r="L98" s="87">
        <v>186.40649999999999</v>
      </c>
      <c r="M98" s="88">
        <v>5.0000000000000001E-4</v>
      </c>
      <c r="N98" s="88">
        <f t="shared" si="1"/>
        <v>7.3252181590164776E-4</v>
      </c>
      <c r="O98" s="88">
        <f>L98/'סכום נכסי הקרן'!$C$42</f>
        <v>2.7802850716668418E-4</v>
      </c>
    </row>
    <row r="99" spans="2:20" s="83" customFormat="1">
      <c r="B99" s="86" t="s">
        <v>1180</v>
      </c>
      <c r="C99" s="86" t="s">
        <v>1181</v>
      </c>
      <c r="D99" s="86" t="s">
        <v>100</v>
      </c>
      <c r="E99" s="86" t="s">
        <v>123</v>
      </c>
      <c r="F99" s="86" t="s">
        <v>1182</v>
      </c>
      <c r="G99" s="86" t="s">
        <v>589</v>
      </c>
      <c r="H99" s="86" t="s">
        <v>102</v>
      </c>
      <c r="I99" s="87">
        <v>18700</v>
      </c>
      <c r="J99" s="87">
        <v>2256</v>
      </c>
      <c r="K99" s="87">
        <v>0</v>
      </c>
      <c r="L99" s="87">
        <v>421.87200000000001</v>
      </c>
      <c r="M99" s="88">
        <v>2.9999999999999997E-4</v>
      </c>
      <c r="N99" s="88">
        <f t="shared" si="1"/>
        <v>1.6578308348585481E-3</v>
      </c>
      <c r="O99" s="88">
        <f>L99/'סכום נכסי הקרן'!$C$42</f>
        <v>6.2922935828645143E-4</v>
      </c>
      <c r="T99" s="90"/>
    </row>
    <row r="100" spans="2:20" s="83" customFormat="1">
      <c r="B100" s="86" t="s">
        <v>1183</v>
      </c>
      <c r="C100" s="86">
        <v>11025320</v>
      </c>
      <c r="D100" s="86" t="s">
        <v>100</v>
      </c>
      <c r="E100" s="86" t="s">
        <v>123</v>
      </c>
      <c r="F100" s="86" t="s">
        <v>541</v>
      </c>
      <c r="G100" s="86" t="s">
        <v>520</v>
      </c>
      <c r="H100" s="86" t="s">
        <v>102</v>
      </c>
      <c r="I100" s="87">
        <v>4000</v>
      </c>
      <c r="J100" s="87">
        <f>L100*1000/I100*100</f>
        <v>5712.2568306011008</v>
      </c>
      <c r="K100" s="87">
        <v>2.9308700000000001</v>
      </c>
      <c r="L100" s="87">
        <f>228490.273224044/1000</f>
        <v>228.49027322404402</v>
      </c>
      <c r="M100" s="88">
        <v>6.9999999999999999E-4</v>
      </c>
      <c r="N100" s="88">
        <f t="shared" si="1"/>
        <v>8.9789846307902548E-4</v>
      </c>
      <c r="O100" s="88">
        <f>L100/'סכום נכסי הקרן'!$C$42</f>
        <v>3.4079718017659662E-4</v>
      </c>
    </row>
    <row r="101" spans="2:20" s="83" customFormat="1">
      <c r="B101" s="86" t="s">
        <v>1183</v>
      </c>
      <c r="C101" s="86">
        <v>1102532</v>
      </c>
      <c r="D101" s="86" t="s">
        <v>100</v>
      </c>
      <c r="E101" s="86" t="s">
        <v>123</v>
      </c>
      <c r="F101" s="86" t="s">
        <v>541</v>
      </c>
      <c r="G101" s="86" t="s">
        <v>520</v>
      </c>
      <c r="H101" s="86" t="s">
        <v>102</v>
      </c>
      <c r="I101" s="87">
        <v>9000</v>
      </c>
      <c r="J101" s="87">
        <f>L101*1000/I101*100</f>
        <v>5775.5652222222234</v>
      </c>
      <c r="K101" s="87">
        <v>0</v>
      </c>
      <c r="L101" s="87">
        <f>519800.87/1000</f>
        <v>519.80087000000003</v>
      </c>
      <c r="M101" s="88">
        <v>0</v>
      </c>
      <c r="N101" s="88">
        <f t="shared" si="1"/>
        <v>2.042662016612384E-3</v>
      </c>
      <c r="O101" s="88">
        <f>L101/'סכום נכסי הקרן'!$C$42</f>
        <v>7.7529195553826559E-4</v>
      </c>
      <c r="R101" s="90"/>
    </row>
    <row r="102" spans="2:20" s="83" customFormat="1">
      <c r="B102" s="86" t="s">
        <v>1184</v>
      </c>
      <c r="C102" s="86" t="s">
        <v>1185</v>
      </c>
      <c r="D102" s="86" t="s">
        <v>100</v>
      </c>
      <c r="E102" s="86" t="s">
        <v>123</v>
      </c>
      <c r="F102" s="86" t="s">
        <v>801</v>
      </c>
      <c r="G102" s="86" t="s">
        <v>520</v>
      </c>
      <c r="H102" s="86" t="s">
        <v>102</v>
      </c>
      <c r="I102" s="87">
        <v>18100</v>
      </c>
      <c r="J102" s="87">
        <v>3669</v>
      </c>
      <c r="K102" s="87">
        <v>0</v>
      </c>
      <c r="L102" s="87">
        <v>664.08900000000006</v>
      </c>
      <c r="M102" s="88">
        <v>8.9999999999999998E-4</v>
      </c>
      <c r="N102" s="88">
        <f t="shared" si="1"/>
        <v>2.6096712303503868E-3</v>
      </c>
      <c r="O102" s="88">
        <f>L102/'סכום נכסי הקרן'!$C$42</f>
        <v>9.9050018800747922E-4</v>
      </c>
    </row>
    <row r="103" spans="2:20" s="83" customFormat="1">
      <c r="B103" s="86" t="s">
        <v>1186</v>
      </c>
      <c r="C103" s="86" t="s">
        <v>1187</v>
      </c>
      <c r="D103" s="86" t="s">
        <v>100</v>
      </c>
      <c r="E103" s="86" t="s">
        <v>123</v>
      </c>
      <c r="F103" s="86" t="s">
        <v>1188</v>
      </c>
      <c r="G103" s="86" t="s">
        <v>500</v>
      </c>
      <c r="H103" s="86" t="s">
        <v>102</v>
      </c>
      <c r="I103" s="87">
        <v>455000</v>
      </c>
      <c r="J103" s="87">
        <v>579.79999999999995</v>
      </c>
      <c r="K103" s="87">
        <v>0</v>
      </c>
      <c r="L103" s="87">
        <v>2638.09</v>
      </c>
      <c r="M103" s="88">
        <v>1.9E-3</v>
      </c>
      <c r="N103" s="88">
        <f t="shared" si="1"/>
        <v>1.0366905002303986E-2</v>
      </c>
      <c r="O103" s="88">
        <f>L103/'סכום נכסי הקרן'!$C$42</f>
        <v>3.9347566982447391E-3</v>
      </c>
    </row>
    <row r="104" spans="2:20" s="83" customFormat="1">
      <c r="B104" s="86" t="s">
        <v>1189</v>
      </c>
      <c r="C104" s="86" t="s">
        <v>1190</v>
      </c>
      <c r="D104" s="86" t="s">
        <v>100</v>
      </c>
      <c r="E104" s="86" t="s">
        <v>123</v>
      </c>
      <c r="F104" s="86" t="s">
        <v>1191</v>
      </c>
      <c r="G104" s="86" t="s">
        <v>500</v>
      </c>
      <c r="H104" s="86" t="s">
        <v>102</v>
      </c>
      <c r="I104" s="87">
        <v>23500</v>
      </c>
      <c r="J104" s="87">
        <v>10770</v>
      </c>
      <c r="K104" s="87">
        <v>0</v>
      </c>
      <c r="L104" s="87">
        <v>2530.9499999999998</v>
      </c>
      <c r="M104" s="88">
        <v>2.2000000000000001E-3</v>
      </c>
      <c r="N104" s="88">
        <f t="shared" si="1"/>
        <v>9.9458768334595368E-3</v>
      </c>
      <c r="O104" s="88">
        <f>L104/'סכום נכסי הקרן'!$C$42</f>
        <v>3.7749555418588911E-3</v>
      </c>
    </row>
    <row r="105" spans="2:20" s="83" customFormat="1">
      <c r="B105" s="86" t="s">
        <v>1192</v>
      </c>
      <c r="C105" s="86" t="s">
        <v>1193</v>
      </c>
      <c r="D105" s="86" t="s">
        <v>100</v>
      </c>
      <c r="E105" s="86" t="s">
        <v>123</v>
      </c>
      <c r="F105" s="86" t="s">
        <v>1194</v>
      </c>
      <c r="G105" s="86" t="s">
        <v>500</v>
      </c>
      <c r="H105" s="86" t="s">
        <v>102</v>
      </c>
      <c r="I105" s="87">
        <v>21230</v>
      </c>
      <c r="J105" s="87">
        <v>3086</v>
      </c>
      <c r="K105" s="87">
        <v>6.7935999999999996</v>
      </c>
      <c r="L105" s="87">
        <v>661.95140000000004</v>
      </c>
      <c r="M105" s="88">
        <v>1.2999999999999999E-3</v>
      </c>
      <c r="N105" s="88">
        <f t="shared" si="1"/>
        <v>2.6012711014188777E-3</v>
      </c>
      <c r="O105" s="88">
        <f>L105/'סכום נכסי הקרן'!$C$42</f>
        <v>9.8731192076937594E-4</v>
      </c>
    </row>
    <row r="106" spans="2:20" s="83" customFormat="1">
      <c r="B106" s="86" t="s">
        <v>1195</v>
      </c>
      <c r="C106" s="86" t="s">
        <v>1196</v>
      </c>
      <c r="D106" s="86" t="s">
        <v>100</v>
      </c>
      <c r="E106" s="86" t="s">
        <v>123</v>
      </c>
      <c r="F106" s="86" t="s">
        <v>1197</v>
      </c>
      <c r="G106" s="86" t="s">
        <v>1198</v>
      </c>
      <c r="H106" s="86" t="s">
        <v>102</v>
      </c>
      <c r="I106" s="87">
        <v>70397.91</v>
      </c>
      <c r="J106" s="87">
        <v>86.3</v>
      </c>
      <c r="K106" s="87">
        <v>0</v>
      </c>
      <c r="L106" s="87">
        <v>60.753396330000001</v>
      </c>
      <c r="M106" s="88">
        <v>5.0000000000000001E-4</v>
      </c>
      <c r="N106" s="88">
        <f t="shared" si="1"/>
        <v>2.3874268441199261E-4</v>
      </c>
      <c r="O106" s="88">
        <f>L106/'סכום נכסי הקרן'!$C$42</f>
        <v>9.0614737613419125E-5</v>
      </c>
    </row>
    <row r="107" spans="2:20" s="83" customFormat="1">
      <c r="B107" s="86" t="s">
        <v>1199</v>
      </c>
      <c r="C107" s="86" t="s">
        <v>1200</v>
      </c>
      <c r="D107" s="86" t="s">
        <v>100</v>
      </c>
      <c r="E107" s="86" t="s">
        <v>123</v>
      </c>
      <c r="F107" s="86" t="s">
        <v>1201</v>
      </c>
      <c r="G107" s="86" t="s">
        <v>602</v>
      </c>
      <c r="H107" s="86" t="s">
        <v>102</v>
      </c>
      <c r="I107" s="87">
        <v>22359</v>
      </c>
      <c r="J107" s="87">
        <v>2119</v>
      </c>
      <c r="K107" s="87">
        <v>0</v>
      </c>
      <c r="L107" s="87">
        <v>473.78721000000002</v>
      </c>
      <c r="M107" s="88">
        <v>1.5E-3</v>
      </c>
      <c r="N107" s="88">
        <f t="shared" si="1"/>
        <v>1.8618420893057664E-3</v>
      </c>
      <c r="O107" s="88">
        <f>L107/'סכום נכסי הקרן'!$C$42</f>
        <v>7.0666178867672704E-4</v>
      </c>
    </row>
    <row r="108" spans="2:20" s="83" customFormat="1">
      <c r="B108" s="86" t="s">
        <v>1202</v>
      </c>
      <c r="C108" s="86" t="s">
        <v>1203</v>
      </c>
      <c r="D108" s="86" t="s">
        <v>100</v>
      </c>
      <c r="E108" s="86" t="s">
        <v>123</v>
      </c>
      <c r="F108" s="86" t="s">
        <v>1204</v>
      </c>
      <c r="G108" s="86" t="s">
        <v>602</v>
      </c>
      <c r="H108" s="86" t="s">
        <v>102</v>
      </c>
      <c r="I108" s="87">
        <v>10710</v>
      </c>
      <c r="J108" s="87">
        <v>2549</v>
      </c>
      <c r="K108" s="87">
        <v>0</v>
      </c>
      <c r="L108" s="87">
        <v>272.99790000000002</v>
      </c>
      <c r="M108" s="88">
        <v>4.0000000000000002E-4</v>
      </c>
      <c r="N108" s="88">
        <f t="shared" si="1"/>
        <v>1.0728001300670119E-3</v>
      </c>
      <c r="O108" s="88">
        <f>L108/'סכום נכסי הקרן'!$C$42</f>
        <v>4.0718107253040931E-4</v>
      </c>
    </row>
    <row r="109" spans="2:20" s="83" customFormat="1">
      <c r="B109" s="86" t="s">
        <v>1205</v>
      </c>
      <c r="C109" s="86" t="s">
        <v>1206</v>
      </c>
      <c r="D109" s="86" t="s">
        <v>100</v>
      </c>
      <c r="E109" s="86" t="s">
        <v>123</v>
      </c>
      <c r="F109" s="86" t="s">
        <v>871</v>
      </c>
      <c r="G109" s="86" t="s">
        <v>602</v>
      </c>
      <c r="H109" s="86" t="s">
        <v>102</v>
      </c>
      <c r="I109" s="87">
        <v>97000</v>
      </c>
      <c r="J109" s="87">
        <v>605.4</v>
      </c>
      <c r="K109" s="87">
        <v>0</v>
      </c>
      <c r="L109" s="87">
        <v>587.23800000000006</v>
      </c>
      <c r="M109" s="88">
        <v>1.1000000000000001E-3</v>
      </c>
      <c r="N109" s="88">
        <f t="shared" si="1"/>
        <v>2.3076697761422044E-3</v>
      </c>
      <c r="O109" s="88">
        <f>L109/'סכום נכסי הקרן'!$C$42</f>
        <v>8.7587559710390638E-4</v>
      </c>
    </row>
    <row r="110" spans="2:20" s="83" customFormat="1">
      <c r="B110" s="86" t="s">
        <v>1207</v>
      </c>
      <c r="C110" s="86" t="s">
        <v>1208</v>
      </c>
      <c r="D110" s="86" t="s">
        <v>100</v>
      </c>
      <c r="E110" s="86" t="s">
        <v>123</v>
      </c>
      <c r="F110" s="86" t="s">
        <v>1209</v>
      </c>
      <c r="G110" s="86" t="s">
        <v>602</v>
      </c>
      <c r="H110" s="86" t="s">
        <v>102</v>
      </c>
      <c r="I110" s="87">
        <v>14400</v>
      </c>
      <c r="J110" s="87">
        <v>1742</v>
      </c>
      <c r="K110" s="87">
        <v>2.1669700000000001</v>
      </c>
      <c r="L110" s="87">
        <v>253.01497000000001</v>
      </c>
      <c r="M110" s="88">
        <v>8.0000000000000004E-4</v>
      </c>
      <c r="N110" s="88">
        <f t="shared" si="1"/>
        <v>9.9427318937215679E-4</v>
      </c>
      <c r="O110" s="88">
        <f>L110/'סכום נכסי הקרן'!$C$42</f>
        <v>3.7737618806170061E-4</v>
      </c>
    </row>
    <row r="111" spans="2:20" s="83" customFormat="1">
      <c r="B111" s="86" t="s">
        <v>1210</v>
      </c>
      <c r="C111" s="86" t="s">
        <v>1211</v>
      </c>
      <c r="D111" s="86" t="s">
        <v>100</v>
      </c>
      <c r="E111" s="86" t="s">
        <v>123</v>
      </c>
      <c r="F111" s="86" t="s">
        <v>868</v>
      </c>
      <c r="G111" s="86" t="s">
        <v>622</v>
      </c>
      <c r="H111" s="86" t="s">
        <v>102</v>
      </c>
      <c r="I111" s="87">
        <v>5310</v>
      </c>
      <c r="J111" s="87">
        <v>9732</v>
      </c>
      <c r="K111" s="87">
        <v>0</v>
      </c>
      <c r="L111" s="87">
        <v>516.76919999999996</v>
      </c>
      <c r="M111" s="88">
        <v>4.0000000000000002E-4</v>
      </c>
      <c r="N111" s="88">
        <f t="shared" si="1"/>
        <v>2.0307484598768915E-3</v>
      </c>
      <c r="O111" s="88">
        <f>L111/'סכום נכסי הקרן'!$C$42</f>
        <v>7.7077016748730142E-4</v>
      </c>
    </row>
    <row r="112" spans="2:20" s="83" customFormat="1">
      <c r="B112" s="86" t="s">
        <v>1212</v>
      </c>
      <c r="C112" s="86" t="s">
        <v>1213</v>
      </c>
      <c r="D112" s="86" t="s">
        <v>100</v>
      </c>
      <c r="E112" s="86" t="s">
        <v>123</v>
      </c>
      <c r="F112" s="86" t="s">
        <v>1214</v>
      </c>
      <c r="G112" s="86" t="s">
        <v>584</v>
      </c>
      <c r="H112" s="86" t="s">
        <v>102</v>
      </c>
      <c r="I112" s="87">
        <v>8800</v>
      </c>
      <c r="J112" s="87">
        <v>1905</v>
      </c>
      <c r="K112" s="87">
        <v>0</v>
      </c>
      <c r="L112" s="87">
        <v>167.64</v>
      </c>
      <c r="M112" s="88">
        <v>5.9999999999999995E-4</v>
      </c>
      <c r="N112" s="88">
        <f t="shared" si="1"/>
        <v>6.5877508143628155E-4</v>
      </c>
      <c r="O112" s="88">
        <f>L112/'סכום נכסי הקרן'!$C$42</f>
        <v>2.5003794900619312E-4</v>
      </c>
    </row>
    <row r="113" spans="2:15" s="83" customFormat="1">
      <c r="B113" s="86" t="s">
        <v>1215</v>
      </c>
      <c r="C113" s="86" t="s">
        <v>1216</v>
      </c>
      <c r="D113" s="86" t="s">
        <v>100</v>
      </c>
      <c r="E113" s="86" t="s">
        <v>123</v>
      </c>
      <c r="F113" s="86" t="s">
        <v>1217</v>
      </c>
      <c r="G113" s="86" t="s">
        <v>584</v>
      </c>
      <c r="H113" s="86" t="s">
        <v>102</v>
      </c>
      <c r="I113" s="87">
        <v>22433</v>
      </c>
      <c r="J113" s="87">
        <v>3707</v>
      </c>
      <c r="K113" s="87">
        <v>0</v>
      </c>
      <c r="L113" s="87">
        <v>831.59131000000002</v>
      </c>
      <c r="M113" s="88">
        <v>2.2000000000000001E-3</v>
      </c>
      <c r="N113" s="88">
        <f t="shared" si="1"/>
        <v>3.2679052312512176E-3</v>
      </c>
      <c r="O113" s="88">
        <f>L113/'סכום נכסי הקרן'!$C$42</f>
        <v>1.2403327700058063E-3</v>
      </c>
    </row>
    <row r="114" spans="2:15" s="83" customFormat="1">
      <c r="B114" s="86" t="s">
        <v>1218</v>
      </c>
      <c r="C114" s="86" t="s">
        <v>1219</v>
      </c>
      <c r="D114" s="86" t="s">
        <v>100</v>
      </c>
      <c r="E114" s="86" t="s">
        <v>123</v>
      </c>
      <c r="F114" s="86" t="s">
        <v>1220</v>
      </c>
      <c r="G114" s="86" t="s">
        <v>584</v>
      </c>
      <c r="H114" s="86" t="s">
        <v>102</v>
      </c>
      <c r="I114" s="87">
        <v>2560</v>
      </c>
      <c r="J114" s="87">
        <v>17960</v>
      </c>
      <c r="K114" s="87">
        <v>0</v>
      </c>
      <c r="L114" s="87">
        <v>459.77600000000001</v>
      </c>
      <c r="M114" s="88">
        <v>8.0000000000000004E-4</v>
      </c>
      <c r="N114" s="88">
        <f t="shared" si="1"/>
        <v>1.806782222873108E-3</v>
      </c>
      <c r="O114" s="88">
        <f>L114/'סכום נכסי הקרן'!$C$42</f>
        <v>6.8576382750102282E-4</v>
      </c>
    </row>
    <row r="115" spans="2:15" s="83" customFormat="1">
      <c r="B115" s="86" t="s">
        <v>1221</v>
      </c>
      <c r="C115" s="86" t="s">
        <v>1222</v>
      </c>
      <c r="D115" s="86" t="s">
        <v>100</v>
      </c>
      <c r="E115" s="86" t="s">
        <v>123</v>
      </c>
      <c r="F115" s="86" t="s">
        <v>1223</v>
      </c>
      <c r="G115" s="86" t="s">
        <v>584</v>
      </c>
      <c r="H115" s="86" t="s">
        <v>102</v>
      </c>
      <c r="I115" s="87">
        <v>1500</v>
      </c>
      <c r="J115" s="87">
        <v>22680</v>
      </c>
      <c r="K115" s="87">
        <v>0</v>
      </c>
      <c r="L115" s="87">
        <v>340.2</v>
      </c>
      <c r="M115" s="88">
        <v>4.0000000000000002E-4</v>
      </c>
      <c r="N115" s="88">
        <f t="shared" si="1"/>
        <v>1.336884291962676E-3</v>
      </c>
      <c r="O115" s="88">
        <f>L115/'סכום נכסי הקרן'!$C$42</f>
        <v>5.0741416280068545E-4</v>
      </c>
    </row>
    <row r="116" spans="2:15" s="83" customFormat="1">
      <c r="B116" s="86" t="s">
        <v>1224</v>
      </c>
      <c r="C116" s="86" t="s">
        <v>1225</v>
      </c>
      <c r="D116" s="86" t="s">
        <v>100</v>
      </c>
      <c r="E116" s="86" t="s">
        <v>123</v>
      </c>
      <c r="F116" s="86" t="s">
        <v>1226</v>
      </c>
      <c r="G116" s="86" t="s">
        <v>584</v>
      </c>
      <c r="H116" s="86" t="s">
        <v>102</v>
      </c>
      <c r="I116" s="87">
        <v>2120.14</v>
      </c>
      <c r="J116" s="87">
        <v>8502</v>
      </c>
      <c r="K116" s="87">
        <v>4.2141400000000004</v>
      </c>
      <c r="L116" s="87">
        <v>184.46844279999999</v>
      </c>
      <c r="M116" s="88">
        <v>2.0000000000000001E-4</v>
      </c>
      <c r="N116" s="88">
        <f t="shared" si="1"/>
        <v>7.2490583051774071E-4</v>
      </c>
      <c r="O116" s="88">
        <f>L116/'סכום נכסי הקרן'!$C$42</f>
        <v>2.7513786145358062E-4</v>
      </c>
    </row>
    <row r="117" spans="2:15" s="83" customFormat="1">
      <c r="B117" s="86" t="s">
        <v>1227</v>
      </c>
      <c r="C117" s="86" t="s">
        <v>1228</v>
      </c>
      <c r="D117" s="86" t="s">
        <v>100</v>
      </c>
      <c r="E117" s="86" t="s">
        <v>123</v>
      </c>
      <c r="F117" s="86" t="s">
        <v>1229</v>
      </c>
      <c r="G117" s="86" t="s">
        <v>1230</v>
      </c>
      <c r="H117" s="86" t="s">
        <v>102</v>
      </c>
      <c r="I117" s="87">
        <v>7101</v>
      </c>
      <c r="J117" s="87">
        <v>1984</v>
      </c>
      <c r="K117" s="87">
        <v>0</v>
      </c>
      <c r="L117" s="87">
        <v>140.88383999999999</v>
      </c>
      <c r="M117" s="88">
        <v>2.0000000000000001E-4</v>
      </c>
      <c r="N117" s="88">
        <f t="shared" si="1"/>
        <v>5.5363137180300685E-4</v>
      </c>
      <c r="O117" s="88">
        <f>L117/'סכום נכסי הקרן'!$C$42</f>
        <v>2.1013067526674226E-4</v>
      </c>
    </row>
    <row r="118" spans="2:15" s="83" customFormat="1">
      <c r="B118" s="86" t="s">
        <v>1231</v>
      </c>
      <c r="C118" s="86" t="s">
        <v>1232</v>
      </c>
      <c r="D118" s="86" t="s">
        <v>100</v>
      </c>
      <c r="E118" s="86" t="s">
        <v>123</v>
      </c>
      <c r="F118" s="86" t="s">
        <v>1233</v>
      </c>
      <c r="G118" s="86" t="s">
        <v>1230</v>
      </c>
      <c r="H118" s="86" t="s">
        <v>102</v>
      </c>
      <c r="I118" s="87">
        <v>25115</v>
      </c>
      <c r="J118" s="87">
        <v>1131</v>
      </c>
      <c r="K118" s="87">
        <v>0</v>
      </c>
      <c r="L118" s="87">
        <v>284.05065000000002</v>
      </c>
      <c r="M118" s="88">
        <v>5.0000000000000001E-4</v>
      </c>
      <c r="N118" s="88">
        <f t="shared" si="1"/>
        <v>1.1162341331769192E-3</v>
      </c>
      <c r="O118" s="88">
        <f>L118/'סכום נכסי הקרן'!$C$42</f>
        <v>4.2366643963180639E-4</v>
      </c>
    </row>
    <row r="119" spans="2:15" s="83" customFormat="1">
      <c r="B119" s="86" t="s">
        <v>1234</v>
      </c>
      <c r="C119" s="86">
        <v>10810740</v>
      </c>
      <c r="D119" s="86" t="s">
        <v>100</v>
      </c>
      <c r="E119" s="86" t="s">
        <v>123</v>
      </c>
      <c r="F119" s="86" t="s">
        <v>1235</v>
      </c>
      <c r="G119" s="86" t="s">
        <v>778</v>
      </c>
      <c r="H119" s="86" t="s">
        <v>102</v>
      </c>
      <c r="I119" s="87">
        <v>4300</v>
      </c>
      <c r="J119" s="87">
        <f>L119*1000/I119*100</f>
        <v>10172.762866946248</v>
      </c>
      <c r="K119" s="87">
        <v>0</v>
      </c>
      <c r="L119" s="87">
        <f>493.21-55.7811967213113</f>
        <v>437.42880327868869</v>
      </c>
      <c r="M119" s="88">
        <v>2.9999999999999997E-4</v>
      </c>
      <c r="N119" s="88">
        <f t="shared" si="1"/>
        <v>1.7189644207975027E-3</v>
      </c>
      <c r="O119" s="88">
        <f>L119/'סכום נכסי הקרן'!$C$42</f>
        <v>6.5243259847313801E-4</v>
      </c>
    </row>
    <row r="120" spans="2:15" s="83" customFormat="1">
      <c r="B120" s="86" t="s">
        <v>1236</v>
      </c>
      <c r="C120" s="86" t="s">
        <v>1237</v>
      </c>
      <c r="D120" s="86" t="s">
        <v>100</v>
      </c>
      <c r="E120" s="86" t="s">
        <v>123</v>
      </c>
      <c r="F120" s="86" t="s">
        <v>1238</v>
      </c>
      <c r="G120" s="86" t="s">
        <v>778</v>
      </c>
      <c r="H120" s="86" t="s">
        <v>102</v>
      </c>
      <c r="I120" s="87">
        <v>3400</v>
      </c>
      <c r="J120" s="87">
        <v>10300</v>
      </c>
      <c r="K120" s="87">
        <v>0</v>
      </c>
      <c r="L120" s="87">
        <v>350.2</v>
      </c>
      <c r="M120" s="88">
        <v>1E-4</v>
      </c>
      <c r="N120" s="88">
        <f t="shared" si="1"/>
        <v>1.3761813023084337E-3</v>
      </c>
      <c r="O120" s="88">
        <f>L120/'סכום נכסי הקרן'!$C$42</f>
        <v>5.2232933513462684E-4</v>
      </c>
    </row>
    <row r="121" spans="2:15" s="83" customFormat="1">
      <c r="B121" s="86" t="s">
        <v>1239</v>
      </c>
      <c r="C121" s="86" t="s">
        <v>1240</v>
      </c>
      <c r="D121" s="86" t="s">
        <v>100</v>
      </c>
      <c r="E121" s="86" t="s">
        <v>123</v>
      </c>
      <c r="F121" s="86" t="s">
        <v>1241</v>
      </c>
      <c r="G121" s="86" t="s">
        <v>431</v>
      </c>
      <c r="H121" s="86" t="s">
        <v>102</v>
      </c>
      <c r="I121" s="87">
        <v>560.47</v>
      </c>
      <c r="J121" s="87">
        <v>41710</v>
      </c>
      <c r="K121" s="87">
        <v>0</v>
      </c>
      <c r="L121" s="87">
        <v>233.77203700000001</v>
      </c>
      <c r="M121" s="88">
        <v>5.0000000000000001E-4</v>
      </c>
      <c r="N121" s="88">
        <f t="shared" si="1"/>
        <v>9.1865421565378452E-4</v>
      </c>
      <c r="O121" s="88">
        <f>L121/'סכום נכסי הקרן'!$C$42</f>
        <v>3.4867502187115187E-4</v>
      </c>
    </row>
    <row r="122" spans="2:15" s="83" customFormat="1">
      <c r="B122" s="86" t="s">
        <v>1242</v>
      </c>
      <c r="C122" s="86" t="s">
        <v>1243</v>
      </c>
      <c r="D122" s="86" t="s">
        <v>100</v>
      </c>
      <c r="E122" s="86" t="s">
        <v>123</v>
      </c>
      <c r="F122" s="86" t="s">
        <v>1244</v>
      </c>
      <c r="G122" s="86" t="s">
        <v>1089</v>
      </c>
      <c r="H122" s="86" t="s">
        <v>102</v>
      </c>
      <c r="I122" s="87">
        <v>3500.84</v>
      </c>
      <c r="J122" s="87">
        <v>8663</v>
      </c>
      <c r="K122" s="87">
        <v>0</v>
      </c>
      <c r="L122" s="87">
        <v>303.27776920000002</v>
      </c>
      <c r="M122" s="88">
        <v>4.0000000000000002E-4</v>
      </c>
      <c r="N122" s="88">
        <f t="shared" si="1"/>
        <v>1.1917909633890709E-3</v>
      </c>
      <c r="O122" s="88">
        <f>L122/'סכום נכסי הקרן'!$C$42</f>
        <v>4.523440192671297E-4</v>
      </c>
    </row>
    <row r="123" spans="2:15" s="83" customFormat="1">
      <c r="B123" s="86" t="s">
        <v>1245</v>
      </c>
      <c r="C123" s="86" t="s">
        <v>1246</v>
      </c>
      <c r="D123" s="86" t="s">
        <v>100</v>
      </c>
      <c r="E123" s="86" t="s">
        <v>123</v>
      </c>
      <c r="F123" s="86" t="s">
        <v>1247</v>
      </c>
      <c r="G123" s="86" t="s">
        <v>1089</v>
      </c>
      <c r="H123" s="86" t="s">
        <v>102</v>
      </c>
      <c r="I123" s="87">
        <v>4183</v>
      </c>
      <c r="J123" s="87">
        <v>27780</v>
      </c>
      <c r="K123" s="87">
        <v>0</v>
      </c>
      <c r="L123" s="87">
        <v>1162.0373999999999</v>
      </c>
      <c r="M123" s="88">
        <v>1.5E-3</v>
      </c>
      <c r="N123" s="88">
        <f t="shared" si="1"/>
        <v>4.5664595729957343E-3</v>
      </c>
      <c r="O123" s="88">
        <f>L123/'סכום נכסי הקרן'!$C$42</f>
        <v>1.7331988079485161E-3</v>
      </c>
    </row>
    <row r="124" spans="2:15" s="83" customFormat="1">
      <c r="B124" s="86" t="s">
        <v>1248</v>
      </c>
      <c r="C124" s="86" t="s">
        <v>1249</v>
      </c>
      <c r="D124" s="86" t="s">
        <v>100</v>
      </c>
      <c r="E124" s="86" t="s">
        <v>123</v>
      </c>
      <c r="F124" s="86" t="s">
        <v>1250</v>
      </c>
      <c r="G124" s="86" t="s">
        <v>427</v>
      </c>
      <c r="H124" s="86" t="s">
        <v>102</v>
      </c>
      <c r="I124" s="87">
        <v>148260</v>
      </c>
      <c r="J124" s="87">
        <v>754</v>
      </c>
      <c r="K124" s="87">
        <v>13.62829</v>
      </c>
      <c r="L124" s="87">
        <v>1131.5086899999999</v>
      </c>
      <c r="M124" s="88">
        <v>8.9999999999999998E-4</v>
      </c>
      <c r="N124" s="88">
        <f t="shared" si="1"/>
        <v>4.4464908697244704E-3</v>
      </c>
      <c r="O124" s="88">
        <f>L124/'סכום נכסי הקרן'!$C$42</f>
        <v>1.6876647108702242E-3</v>
      </c>
    </row>
    <row r="125" spans="2:15" s="83" customFormat="1">
      <c r="B125" s="86" t="s">
        <v>1251</v>
      </c>
      <c r="C125" s="86" t="s">
        <v>1252</v>
      </c>
      <c r="D125" s="86" t="s">
        <v>100</v>
      </c>
      <c r="E125" s="86" t="s">
        <v>123</v>
      </c>
      <c r="F125" s="86" t="s">
        <v>1253</v>
      </c>
      <c r="G125" s="86" t="s">
        <v>427</v>
      </c>
      <c r="H125" s="86" t="s">
        <v>102</v>
      </c>
      <c r="I125" s="87">
        <v>4010.15</v>
      </c>
      <c r="J125" s="87">
        <v>8400</v>
      </c>
      <c r="K125" s="87">
        <v>0</v>
      </c>
      <c r="L125" s="87">
        <v>336.8526</v>
      </c>
      <c r="M125" s="88">
        <v>6.9999999999999999E-4</v>
      </c>
      <c r="N125" s="88">
        <f t="shared" si="1"/>
        <v>1.323730010719537E-3</v>
      </c>
      <c r="O125" s="88">
        <f>L125/'סכום נכסי הקרן'!$C$42</f>
        <v>5.0242145801362189E-4</v>
      </c>
    </row>
    <row r="126" spans="2:15" s="83" customFormat="1">
      <c r="B126" s="86" t="s">
        <v>1254</v>
      </c>
      <c r="C126" s="86" t="s">
        <v>1255</v>
      </c>
      <c r="D126" s="86" t="s">
        <v>100</v>
      </c>
      <c r="E126" s="86" t="s">
        <v>123</v>
      </c>
      <c r="F126" s="86" t="s">
        <v>353</v>
      </c>
      <c r="G126" s="86" t="s">
        <v>354</v>
      </c>
      <c r="H126" s="86" t="s">
        <v>102</v>
      </c>
      <c r="I126" s="87">
        <v>3260.3</v>
      </c>
      <c r="J126" s="87">
        <v>18680</v>
      </c>
      <c r="K126" s="87">
        <v>0</v>
      </c>
      <c r="L126" s="87">
        <v>609.02404000000001</v>
      </c>
      <c r="M126" s="88">
        <v>1E-4</v>
      </c>
      <c r="N126" s="88">
        <f t="shared" si="1"/>
        <v>2.3932824000695136E-3</v>
      </c>
      <c r="O126" s="88">
        <f>L126/'סכום נכסי הקרן'!$C$42</f>
        <v>9.083698512113203E-4</v>
      </c>
    </row>
    <row r="127" spans="2:15" s="83" customFormat="1">
      <c r="B127" s="86" t="s">
        <v>1256</v>
      </c>
      <c r="C127" s="86" t="s">
        <v>1257</v>
      </c>
      <c r="D127" s="86" t="s">
        <v>100</v>
      </c>
      <c r="E127" s="86" t="s">
        <v>123</v>
      </c>
      <c r="F127" s="86" t="s">
        <v>1258</v>
      </c>
      <c r="G127" s="86" t="s">
        <v>1259</v>
      </c>
      <c r="H127" s="86" t="s">
        <v>102</v>
      </c>
      <c r="I127" s="87">
        <v>236000</v>
      </c>
      <c r="J127" s="87">
        <v>246.1</v>
      </c>
      <c r="K127" s="87">
        <v>0</v>
      </c>
      <c r="L127" s="87">
        <v>580.79600000000005</v>
      </c>
      <c r="M127" s="88">
        <v>8.0000000000000004E-4</v>
      </c>
      <c r="N127" s="88">
        <f t="shared" si="1"/>
        <v>2.2823546420774675E-3</v>
      </c>
      <c r="O127" s="88">
        <f>L127/'סכום נכסי הקרן'!$C$42</f>
        <v>8.6626724308638131E-4</v>
      </c>
    </row>
    <row r="128" spans="2:15" s="83" customFormat="1">
      <c r="B128" s="86" t="s">
        <v>1260</v>
      </c>
      <c r="C128" s="86" t="s">
        <v>1261</v>
      </c>
      <c r="D128" s="86" t="s">
        <v>100</v>
      </c>
      <c r="E128" s="86" t="s">
        <v>123</v>
      </c>
      <c r="F128" s="86" t="s">
        <v>1262</v>
      </c>
      <c r="G128" s="86" t="s">
        <v>1259</v>
      </c>
      <c r="H128" s="86" t="s">
        <v>102</v>
      </c>
      <c r="I128" s="87">
        <v>3650</v>
      </c>
      <c r="J128" s="87">
        <v>2085</v>
      </c>
      <c r="K128" s="87">
        <v>0</v>
      </c>
      <c r="L128" s="87">
        <v>76.102500000000006</v>
      </c>
      <c r="M128" s="88">
        <v>4.0000000000000002E-4</v>
      </c>
      <c r="N128" s="88">
        <f t="shared" si="1"/>
        <v>2.9906007298380235E-4</v>
      </c>
      <c r="O128" s="88">
        <f>L128/'סכום נכסי הקרן'!$C$42</f>
        <v>1.1350819025437733E-4</v>
      </c>
    </row>
    <row r="129" spans="2:15" s="83" customFormat="1">
      <c r="B129" s="86" t="s">
        <v>1263</v>
      </c>
      <c r="C129" s="86" t="s">
        <v>1264</v>
      </c>
      <c r="D129" s="86" t="s">
        <v>100</v>
      </c>
      <c r="E129" s="86" t="s">
        <v>123</v>
      </c>
      <c r="F129" s="86" t="s">
        <v>1265</v>
      </c>
      <c r="G129" s="86" t="s">
        <v>1259</v>
      </c>
      <c r="H129" s="86" t="s">
        <v>102</v>
      </c>
      <c r="I129" s="87">
        <v>38800</v>
      </c>
      <c r="J129" s="87">
        <v>593.1</v>
      </c>
      <c r="K129" s="87">
        <v>0</v>
      </c>
      <c r="L129" s="87">
        <v>230.12280000000001</v>
      </c>
      <c r="M129" s="88">
        <v>5.9999999999999995E-4</v>
      </c>
      <c r="N129" s="88">
        <f t="shared" si="1"/>
        <v>9.0431380523947245E-4</v>
      </c>
      <c r="O129" s="88">
        <f>L129/'סכום נכסי הקרן'!$C$42</f>
        <v>3.4323212199691236E-4</v>
      </c>
    </row>
    <row r="130" spans="2:15" s="83" customFormat="1">
      <c r="B130" s="86" t="s">
        <v>1266</v>
      </c>
      <c r="C130" s="86" t="s">
        <v>1267</v>
      </c>
      <c r="D130" s="86" t="s">
        <v>100</v>
      </c>
      <c r="E130" s="86" t="s">
        <v>123</v>
      </c>
      <c r="F130" s="86" t="s">
        <v>1268</v>
      </c>
      <c r="G130" s="86" t="s">
        <v>125</v>
      </c>
      <c r="H130" s="86" t="s">
        <v>102</v>
      </c>
      <c r="I130" s="87">
        <v>36100</v>
      </c>
      <c r="J130" s="87">
        <v>727</v>
      </c>
      <c r="K130" s="87">
        <v>0</v>
      </c>
      <c r="L130" s="87">
        <v>262.447</v>
      </c>
      <c r="M130" s="88">
        <v>2.9999999999999997E-4</v>
      </c>
      <c r="N130" s="88">
        <f t="shared" si="1"/>
        <v>1.0313382474213064E-3</v>
      </c>
      <c r="O130" s="88">
        <f>L130/'סכום נכסי הקרן'!$C$42</f>
        <v>3.914442233525911E-4</v>
      </c>
    </row>
    <row r="131" spans="2:15" s="83" customFormat="1">
      <c r="B131" s="86" t="s">
        <v>1269</v>
      </c>
      <c r="C131" s="86" t="s">
        <v>1270</v>
      </c>
      <c r="D131" s="86" t="s">
        <v>100</v>
      </c>
      <c r="E131" s="86" t="s">
        <v>123</v>
      </c>
      <c r="F131" s="86" t="s">
        <v>1271</v>
      </c>
      <c r="G131" s="86" t="s">
        <v>125</v>
      </c>
      <c r="H131" s="86" t="s">
        <v>102</v>
      </c>
      <c r="I131" s="87">
        <v>84800</v>
      </c>
      <c r="J131" s="87">
        <v>724.8</v>
      </c>
      <c r="K131" s="87">
        <v>0</v>
      </c>
      <c r="L131" s="87">
        <v>614.63040000000001</v>
      </c>
      <c r="M131" s="88">
        <v>1.1000000000000001E-3</v>
      </c>
      <c r="N131" s="88">
        <f t="shared" si="1"/>
        <v>2.4153137187617178E-3</v>
      </c>
      <c r="O131" s="88">
        <f>L131/'סכום נכסי הקרן'!$C$42</f>
        <v>9.1673183376793181E-4</v>
      </c>
    </row>
    <row r="132" spans="2:15" s="83" customFormat="1">
      <c r="B132" s="86" t="s">
        <v>1272</v>
      </c>
      <c r="C132" s="86" t="s">
        <v>1273</v>
      </c>
      <c r="D132" s="86" t="s">
        <v>100</v>
      </c>
      <c r="E132" s="86" t="s">
        <v>123</v>
      </c>
      <c r="F132" s="86" t="s">
        <v>1274</v>
      </c>
      <c r="G132" s="86" t="s">
        <v>125</v>
      </c>
      <c r="H132" s="86" t="s">
        <v>102</v>
      </c>
      <c r="I132" s="87">
        <v>86000</v>
      </c>
      <c r="J132" s="87">
        <v>291.60000000000002</v>
      </c>
      <c r="K132" s="87">
        <v>0</v>
      </c>
      <c r="L132" s="87">
        <v>250.77600000000001</v>
      </c>
      <c r="M132" s="88">
        <v>1.2999999999999999E-3</v>
      </c>
      <c r="N132" s="88">
        <f t="shared" si="1"/>
        <v>9.8547470664677264E-4</v>
      </c>
      <c r="O132" s="88">
        <f>L132/'סכום נכסי הקרן'!$C$42</f>
        <v>3.7403672572164815E-4</v>
      </c>
    </row>
    <row r="133" spans="2:15" s="83" customFormat="1">
      <c r="B133" s="86" t="s">
        <v>1275</v>
      </c>
      <c r="C133" s="86" t="s">
        <v>1276</v>
      </c>
      <c r="D133" s="86" t="s">
        <v>100</v>
      </c>
      <c r="E133" s="86" t="s">
        <v>123</v>
      </c>
      <c r="F133" s="86" t="s">
        <v>1277</v>
      </c>
      <c r="G133" s="86" t="s">
        <v>1023</v>
      </c>
      <c r="H133" s="86" t="s">
        <v>102</v>
      </c>
      <c r="I133" s="87">
        <v>17530</v>
      </c>
      <c r="J133" s="87">
        <v>193.2</v>
      </c>
      <c r="K133" s="87">
        <v>0</v>
      </c>
      <c r="L133" s="87">
        <v>33.867959999999997</v>
      </c>
      <c r="M133" s="88">
        <v>5.0000000000000001E-4</v>
      </c>
      <c r="N133" s="88">
        <f t="shared" si="1"/>
        <v>1.3309095745097068E-4</v>
      </c>
      <c r="O133" s="88">
        <f>L133/'סכום נכסי הקרן'!$C$42</f>
        <v>5.0514645999903294E-5</v>
      </c>
    </row>
    <row r="134" spans="2:15" s="83" customFormat="1">
      <c r="B134" s="86" t="s">
        <v>1278</v>
      </c>
      <c r="C134" s="86">
        <v>11699450</v>
      </c>
      <c r="D134" s="86" t="s">
        <v>100</v>
      </c>
      <c r="E134" s="86" t="s">
        <v>123</v>
      </c>
      <c r="F134" s="86" t="s">
        <v>1279</v>
      </c>
      <c r="G134" s="86" t="s">
        <v>1023</v>
      </c>
      <c r="H134" s="86" t="s">
        <v>102</v>
      </c>
      <c r="I134" s="87">
        <v>135000</v>
      </c>
      <c r="J134" s="87">
        <f>L134*1000/I134*100</f>
        <v>258.54972677595629</v>
      </c>
      <c r="K134" s="87">
        <v>0</v>
      </c>
      <c r="L134" s="87">
        <f>370.17-21.127868852459</f>
        <v>349.042131147541</v>
      </c>
      <c r="M134" s="88">
        <v>1.5E-3</v>
      </c>
      <c r="N134" s="88">
        <f t="shared" si="1"/>
        <v>1.3716312238810226E-3</v>
      </c>
      <c r="O134" s="88">
        <f>L134/'סכום נכסי הקרן'!$C$42</f>
        <v>5.2060235378717393E-4</v>
      </c>
    </row>
    <row r="135" spans="2:15" s="83" customFormat="1">
      <c r="B135" s="86" t="s">
        <v>1280</v>
      </c>
      <c r="C135" s="86" t="s">
        <v>1281</v>
      </c>
      <c r="D135" s="86" t="s">
        <v>100</v>
      </c>
      <c r="E135" s="86" t="s">
        <v>123</v>
      </c>
      <c r="F135" s="86" t="s">
        <v>729</v>
      </c>
      <c r="G135" s="86" t="s">
        <v>412</v>
      </c>
      <c r="H135" s="86" t="s">
        <v>102</v>
      </c>
      <c r="I135" s="87">
        <v>10950</v>
      </c>
      <c r="J135" s="87">
        <v>5879</v>
      </c>
      <c r="K135" s="87">
        <v>0</v>
      </c>
      <c r="L135" s="87">
        <v>643.75049999999999</v>
      </c>
      <c r="M135" s="88">
        <v>8.0000000000000004E-4</v>
      </c>
      <c r="N135" s="88">
        <f t="shared" si="1"/>
        <v>2.5297470058586674E-3</v>
      </c>
      <c r="O135" s="88">
        <f>L135/'סכום נכסי הקרן'!$C$42</f>
        <v>9.601649647560924E-4</v>
      </c>
    </row>
    <row r="136" spans="2:15" s="83" customFormat="1">
      <c r="B136" s="86" t="s">
        <v>1282</v>
      </c>
      <c r="C136" s="86" t="s">
        <v>1283</v>
      </c>
      <c r="D136" s="86" t="s">
        <v>100</v>
      </c>
      <c r="E136" s="86" t="s">
        <v>123</v>
      </c>
      <c r="F136" s="86" t="s">
        <v>1284</v>
      </c>
      <c r="G136" s="86" t="s">
        <v>632</v>
      </c>
      <c r="H136" s="86" t="s">
        <v>102</v>
      </c>
      <c r="I136" s="87">
        <v>910</v>
      </c>
      <c r="J136" s="87">
        <v>33080</v>
      </c>
      <c r="K136" s="87">
        <v>0</v>
      </c>
      <c r="L136" s="87">
        <v>301.02800000000002</v>
      </c>
      <c r="M136" s="88">
        <v>2.0000000000000001E-4</v>
      </c>
      <c r="N136" s="88">
        <f t="shared" si="1"/>
        <v>1.1829500430362741E-3</v>
      </c>
      <c r="O136" s="88">
        <f>L136/'סכום נכסי הקרן'!$C$42</f>
        <v>4.4898844973417031E-4</v>
      </c>
    </row>
    <row r="137" spans="2:15" s="83" customFormat="1">
      <c r="B137" s="86" t="s">
        <v>1285</v>
      </c>
      <c r="C137" s="86" t="s">
        <v>1286</v>
      </c>
      <c r="D137" s="86" t="s">
        <v>100</v>
      </c>
      <c r="E137" s="86" t="s">
        <v>123</v>
      </c>
      <c r="F137" s="86" t="s">
        <v>1287</v>
      </c>
      <c r="G137" s="86" t="s">
        <v>359</v>
      </c>
      <c r="H137" s="86" t="s">
        <v>102</v>
      </c>
      <c r="I137" s="87">
        <v>107827.78</v>
      </c>
      <c r="J137" s="87">
        <v>431.6</v>
      </c>
      <c r="K137" s="87">
        <v>9.0752400000000009</v>
      </c>
      <c r="L137" s="87">
        <v>474.45993848000001</v>
      </c>
      <c r="M137" s="88">
        <v>2E-3</v>
      </c>
      <c r="N137" s="88">
        <f t="shared" si="1"/>
        <v>1.8644857111096108E-3</v>
      </c>
      <c r="O137" s="88">
        <f>L137/'סכום נכסי הקרן'!$C$42</f>
        <v>7.0766517479804204E-4</v>
      </c>
    </row>
    <row r="138" spans="2:15" s="83" customFormat="1">
      <c r="B138" s="86" t="s">
        <v>1288</v>
      </c>
      <c r="C138" s="86" t="s">
        <v>1289</v>
      </c>
      <c r="D138" s="86" t="s">
        <v>100</v>
      </c>
      <c r="E138" s="86" t="s">
        <v>123</v>
      </c>
      <c r="F138" s="86" t="s">
        <v>749</v>
      </c>
      <c r="G138" s="86" t="s">
        <v>359</v>
      </c>
      <c r="H138" s="86" t="s">
        <v>102</v>
      </c>
      <c r="I138" s="87">
        <v>23900</v>
      </c>
      <c r="J138" s="87">
        <v>3695</v>
      </c>
      <c r="K138" s="87">
        <v>0</v>
      </c>
      <c r="L138" s="87">
        <v>883.10500000000002</v>
      </c>
      <c r="M138" s="88">
        <v>1.4E-3</v>
      </c>
      <c r="N138" s="88">
        <f t="shared" si="1"/>
        <v>3.4703386321390329E-3</v>
      </c>
      <c r="O138" s="88">
        <f>L138/'סכום נכסי הקרן'!$C$42</f>
        <v>1.3171663263965294E-3</v>
      </c>
    </row>
    <row r="139" spans="2:15" s="83" customFormat="1">
      <c r="B139" s="86" t="s">
        <v>1290</v>
      </c>
      <c r="C139" s="86" t="s">
        <v>1291</v>
      </c>
      <c r="D139" s="86" t="s">
        <v>100</v>
      </c>
      <c r="E139" s="86" t="s">
        <v>123</v>
      </c>
      <c r="F139" s="86" t="s">
        <v>1292</v>
      </c>
      <c r="G139" s="86" t="s">
        <v>129</v>
      </c>
      <c r="H139" s="86" t="s">
        <v>102</v>
      </c>
      <c r="I139" s="87">
        <v>2665</v>
      </c>
      <c r="J139" s="87">
        <v>3916</v>
      </c>
      <c r="K139" s="87">
        <v>0</v>
      </c>
      <c r="L139" s="87">
        <v>104.3614</v>
      </c>
      <c r="M139" s="88">
        <v>2.0000000000000001E-4</v>
      </c>
      <c r="N139" s="88">
        <f t="shared" si="1"/>
        <v>4.1010910154977545E-4</v>
      </c>
      <c r="O139" s="88">
        <f>L139/'סכום נכסי הקרן'!$C$42</f>
        <v>1.5565682660113891E-4</v>
      </c>
    </row>
    <row r="140" spans="2:15" s="83" customFormat="1">
      <c r="B140" s="86" t="s">
        <v>1293</v>
      </c>
      <c r="C140" s="86" t="s">
        <v>1294</v>
      </c>
      <c r="D140" s="86" t="s">
        <v>100</v>
      </c>
      <c r="E140" s="86" t="s">
        <v>123</v>
      </c>
      <c r="F140" s="86" t="s">
        <v>827</v>
      </c>
      <c r="G140" s="86" t="s">
        <v>132</v>
      </c>
      <c r="H140" s="86" t="s">
        <v>102</v>
      </c>
      <c r="I140" s="87">
        <v>29320.97</v>
      </c>
      <c r="J140" s="87">
        <v>1484</v>
      </c>
      <c r="K140" s="87">
        <v>0</v>
      </c>
      <c r="L140" s="87">
        <v>435.12319480000002</v>
      </c>
      <c r="M140" s="88">
        <v>2.9999999999999997E-4</v>
      </c>
      <c r="N140" s="88">
        <f t="shared" ref="N140:N158" si="2">L140/$L$11</f>
        <v>1.7099040687734732E-3</v>
      </c>
      <c r="O140" s="88">
        <f>L140/'סכום נכסי הקרן'!$C$42</f>
        <v>6.4899374369371419E-4</v>
      </c>
    </row>
    <row r="141" spans="2:15" s="83" customFormat="1">
      <c r="B141" s="82" t="s">
        <v>1295</v>
      </c>
      <c r="C141" s="91"/>
      <c r="D141" s="91"/>
      <c r="I141" s="84">
        <v>0</v>
      </c>
      <c r="K141" s="84">
        <v>0</v>
      </c>
      <c r="L141" s="84">
        <v>0</v>
      </c>
      <c r="N141" s="85">
        <f t="shared" si="2"/>
        <v>0</v>
      </c>
      <c r="O141" s="85">
        <f>L141/'סכום נכסי הקרן'!$C$42</f>
        <v>0</v>
      </c>
    </row>
    <row r="142" spans="2:15" s="83" customFormat="1">
      <c r="B142" s="86" t="s">
        <v>210</v>
      </c>
      <c r="C142" s="86" t="s">
        <v>210</v>
      </c>
      <c r="D142" s="91"/>
      <c r="G142" s="86" t="s">
        <v>210</v>
      </c>
      <c r="H142" s="86" t="s">
        <v>210</v>
      </c>
      <c r="I142" s="87">
        <v>0</v>
      </c>
      <c r="J142" s="87">
        <v>0</v>
      </c>
      <c r="L142" s="87">
        <v>0</v>
      </c>
      <c r="M142" s="88">
        <v>0</v>
      </c>
      <c r="N142" s="88">
        <f t="shared" si="2"/>
        <v>0</v>
      </c>
      <c r="O142" s="88">
        <f>L142/'סכום נכסי הקרן'!$C$42</f>
        <v>0</v>
      </c>
    </row>
    <row r="143" spans="2:15" s="83" customFormat="1">
      <c r="B143" s="82" t="s">
        <v>231</v>
      </c>
      <c r="C143" s="91"/>
      <c r="D143" s="91"/>
      <c r="I143" s="84">
        <v>98770.04</v>
      </c>
      <c r="K143" s="84">
        <v>3.4033899999999999</v>
      </c>
      <c r="L143" s="84">
        <v>6996.2955284965601</v>
      </c>
      <c r="N143" s="85">
        <f t="shared" si="2"/>
        <v>2.7493349776530746E-2</v>
      </c>
      <c r="O143" s="85">
        <f>L143/'סכום נכסי הקרן'!$C$42</f>
        <v>1.0435095350670961E-2</v>
      </c>
    </row>
    <row r="144" spans="2:15" s="83" customFormat="1">
      <c r="B144" s="82" t="s">
        <v>297</v>
      </c>
      <c r="C144" s="91"/>
      <c r="D144" s="91"/>
      <c r="I144" s="84">
        <v>23428</v>
      </c>
      <c r="K144" s="84">
        <v>0.47114</v>
      </c>
      <c r="L144" s="84">
        <v>4772.48263176</v>
      </c>
      <c r="N144" s="85">
        <f t="shared" si="2"/>
        <v>1.8754429935522152E-2</v>
      </c>
      <c r="O144" s="85">
        <f>L144/'סכום נכסי הקרן'!$C$42</f>
        <v>7.1182400913442452E-3</v>
      </c>
    </row>
    <row r="145" spans="2:15" s="83" customFormat="1">
      <c r="B145" s="86" t="s">
        <v>1296</v>
      </c>
      <c r="C145" s="86" t="s">
        <v>1297</v>
      </c>
      <c r="D145" s="86" t="s">
        <v>1298</v>
      </c>
      <c r="E145" s="86" t="s">
        <v>910</v>
      </c>
      <c r="F145" s="86" t="s">
        <v>1299</v>
      </c>
      <c r="G145" s="86" t="s">
        <v>1300</v>
      </c>
      <c r="H145" s="86" t="s">
        <v>106</v>
      </c>
      <c r="I145" s="87">
        <v>4107</v>
      </c>
      <c r="J145" s="87">
        <v>3691</v>
      </c>
      <c r="K145" s="87">
        <v>0</v>
      </c>
      <c r="L145" s="87">
        <v>481.44783912000003</v>
      </c>
      <c r="M145" s="88">
        <v>0</v>
      </c>
      <c r="N145" s="88">
        <f t="shared" si="2"/>
        <v>1.8919460714841316E-3</v>
      </c>
      <c r="O145" s="88">
        <f>L145/'סכום נכסי הקרן'!$C$42</f>
        <v>7.1808774902784806E-4</v>
      </c>
    </row>
    <row r="146" spans="2:15" s="83" customFormat="1">
      <c r="B146" s="86" t="s">
        <v>1301</v>
      </c>
      <c r="C146" s="86" t="s">
        <v>1302</v>
      </c>
      <c r="D146" s="86" t="s">
        <v>1298</v>
      </c>
      <c r="E146" s="86" t="s">
        <v>910</v>
      </c>
      <c r="F146" s="86" t="s">
        <v>1303</v>
      </c>
      <c r="G146" s="86" t="s">
        <v>1304</v>
      </c>
      <c r="H146" s="86" t="s">
        <v>106</v>
      </c>
      <c r="I146" s="87">
        <v>1705</v>
      </c>
      <c r="J146" s="87">
        <v>1052</v>
      </c>
      <c r="K146" s="87">
        <v>0</v>
      </c>
      <c r="L146" s="87">
        <v>56.966641600000003</v>
      </c>
      <c r="M146" s="88">
        <v>0</v>
      </c>
      <c r="N146" s="88">
        <f t="shared" si="2"/>
        <v>2.2386187043182693E-4</v>
      </c>
      <c r="O146" s="88">
        <f>L146/'סכום נכסי הקרן'!$C$42</f>
        <v>8.4966727674987364E-5</v>
      </c>
    </row>
    <row r="147" spans="2:15" s="83" customFormat="1">
      <c r="B147" s="86" t="s">
        <v>1305</v>
      </c>
      <c r="C147" s="86" t="s">
        <v>1306</v>
      </c>
      <c r="D147" s="86" t="s">
        <v>1307</v>
      </c>
      <c r="E147" s="86" t="s">
        <v>910</v>
      </c>
      <c r="F147" s="86" t="s">
        <v>1308</v>
      </c>
      <c r="G147" s="86" t="s">
        <v>1304</v>
      </c>
      <c r="H147" s="86" t="s">
        <v>106</v>
      </c>
      <c r="I147" s="87">
        <v>3393</v>
      </c>
      <c r="J147" s="87">
        <v>8269</v>
      </c>
      <c r="K147" s="87">
        <v>0</v>
      </c>
      <c r="L147" s="87">
        <v>891.08133192000003</v>
      </c>
      <c r="M147" s="88">
        <v>1E-4</v>
      </c>
      <c r="N147" s="88">
        <f t="shared" si="2"/>
        <v>3.5016832319371767E-3</v>
      </c>
      <c r="O147" s="88">
        <f>L147/'סכום נכסי הקרן'!$C$42</f>
        <v>1.3290631629144813E-3</v>
      </c>
    </row>
    <row r="148" spans="2:15" s="83" customFormat="1">
      <c r="B148" s="86" t="s">
        <v>1309</v>
      </c>
      <c r="C148" s="86" t="s">
        <v>1310</v>
      </c>
      <c r="D148" s="86" t="s">
        <v>1298</v>
      </c>
      <c r="E148" s="86" t="s">
        <v>910</v>
      </c>
      <c r="F148" s="86" t="s">
        <v>1311</v>
      </c>
      <c r="G148" s="86" t="s">
        <v>1312</v>
      </c>
      <c r="H148" s="86" t="s">
        <v>106</v>
      </c>
      <c r="I148" s="87">
        <v>1375</v>
      </c>
      <c r="J148" s="87">
        <v>10446</v>
      </c>
      <c r="K148" s="87">
        <v>0</v>
      </c>
      <c r="L148" s="87">
        <v>456.17682000000002</v>
      </c>
      <c r="M148" s="88">
        <v>0</v>
      </c>
      <c r="N148" s="88">
        <f t="shared" si="2"/>
        <v>1.7926385215034837E-3</v>
      </c>
      <c r="O148" s="88">
        <f>L148/'סכום נכסי הקרן'!$C$42</f>
        <v>6.803955885049353E-4</v>
      </c>
    </row>
    <row r="149" spans="2:15" s="83" customFormat="1">
      <c r="B149" s="86" t="s">
        <v>1313</v>
      </c>
      <c r="C149" s="86" t="s">
        <v>1314</v>
      </c>
      <c r="D149" s="86" t="s">
        <v>1298</v>
      </c>
      <c r="E149" s="86" t="s">
        <v>910</v>
      </c>
      <c r="F149" s="86" t="s">
        <v>1315</v>
      </c>
      <c r="G149" s="86" t="s">
        <v>1316</v>
      </c>
      <c r="H149" s="86" t="s">
        <v>106</v>
      </c>
      <c r="I149" s="87">
        <v>2900</v>
      </c>
      <c r="J149" s="87">
        <v>3197</v>
      </c>
      <c r="K149" s="87">
        <v>0</v>
      </c>
      <c r="L149" s="87">
        <v>294.45648799999998</v>
      </c>
      <c r="M149" s="88">
        <v>1E-4</v>
      </c>
      <c r="N149" s="88">
        <f t="shared" si="2"/>
        <v>1.157125965531147E-3</v>
      </c>
      <c r="O149" s="88">
        <f>L149/'סכום נכסי הקרן'!$C$42</f>
        <v>4.3918692633671387E-4</v>
      </c>
    </row>
    <row r="150" spans="2:15" s="83" customFormat="1">
      <c r="B150" s="86" t="s">
        <v>1317</v>
      </c>
      <c r="C150" s="86" t="s">
        <v>1318</v>
      </c>
      <c r="D150" s="86" t="s">
        <v>1307</v>
      </c>
      <c r="E150" s="86" t="s">
        <v>910</v>
      </c>
      <c r="F150" s="86" t="s">
        <v>1319</v>
      </c>
      <c r="G150" s="86" t="s">
        <v>1316</v>
      </c>
      <c r="H150" s="86" t="s">
        <v>106</v>
      </c>
      <c r="I150" s="87">
        <v>2033</v>
      </c>
      <c r="J150" s="87">
        <v>32237</v>
      </c>
      <c r="K150" s="87">
        <v>0</v>
      </c>
      <c r="L150" s="87">
        <v>2081.4811949599998</v>
      </c>
      <c r="M150" s="88">
        <v>0</v>
      </c>
      <c r="N150" s="88">
        <f t="shared" si="2"/>
        <v>8.1795988052843147E-3</v>
      </c>
      <c r="O150" s="88">
        <f>L150/'סכום נכסי הקרן'!$C$42</f>
        <v>3.1045650732686612E-3</v>
      </c>
    </row>
    <row r="151" spans="2:15" s="83" customFormat="1">
      <c r="B151" s="86" t="s">
        <v>1320</v>
      </c>
      <c r="C151" s="86" t="s">
        <v>1321</v>
      </c>
      <c r="D151" s="86" t="s">
        <v>1307</v>
      </c>
      <c r="E151" s="86" t="s">
        <v>910</v>
      </c>
      <c r="F151" s="86" t="s">
        <v>1322</v>
      </c>
      <c r="G151" s="86" t="s">
        <v>1316</v>
      </c>
      <c r="H151" s="86" t="s">
        <v>106</v>
      </c>
      <c r="I151" s="87">
        <v>1664</v>
      </c>
      <c r="J151" s="87">
        <v>3937</v>
      </c>
      <c r="K151" s="87">
        <v>0</v>
      </c>
      <c r="L151" s="87">
        <v>208.06509568000001</v>
      </c>
      <c r="M151" s="88">
        <v>2.0000000000000001E-4</v>
      </c>
      <c r="N151" s="88">
        <f t="shared" si="2"/>
        <v>8.1763362175280203E-4</v>
      </c>
      <c r="O151" s="88">
        <f>L151/'סכום נכסי הקרן'!$C$42</f>
        <v>3.1033267587452006E-4</v>
      </c>
    </row>
    <row r="152" spans="2:15" s="83" customFormat="1">
      <c r="B152" s="86" t="s">
        <v>1323</v>
      </c>
      <c r="C152" s="86" t="s">
        <v>1324</v>
      </c>
      <c r="D152" s="86" t="s">
        <v>1307</v>
      </c>
      <c r="E152" s="86" t="s">
        <v>910</v>
      </c>
      <c r="F152" s="86" t="s">
        <v>1325</v>
      </c>
      <c r="G152" s="86" t="s">
        <v>926</v>
      </c>
      <c r="H152" s="86" t="s">
        <v>106</v>
      </c>
      <c r="I152" s="87">
        <v>1400</v>
      </c>
      <c r="J152" s="87">
        <v>2302</v>
      </c>
      <c r="K152" s="87">
        <v>0.47114</v>
      </c>
      <c r="L152" s="87">
        <v>102.827268</v>
      </c>
      <c r="M152" s="88">
        <v>1E-4</v>
      </c>
      <c r="N152" s="88">
        <f t="shared" si="2"/>
        <v>4.0408042144219968E-4</v>
      </c>
      <c r="O152" s="88">
        <f>L152/'סכום נכסי הקרן'!$C$42</f>
        <v>1.5336864228483748E-4</v>
      </c>
    </row>
    <row r="153" spans="2:15" s="83" customFormat="1">
      <c r="B153" s="86" t="s">
        <v>1326</v>
      </c>
      <c r="C153" s="86" t="s">
        <v>1327</v>
      </c>
      <c r="D153" s="86" t="s">
        <v>1307</v>
      </c>
      <c r="E153" s="86" t="s">
        <v>910</v>
      </c>
      <c r="F153" s="86" t="s">
        <v>1328</v>
      </c>
      <c r="G153" s="86" t="s">
        <v>926</v>
      </c>
      <c r="H153" s="86" t="s">
        <v>106</v>
      </c>
      <c r="I153" s="87">
        <v>4851</v>
      </c>
      <c r="J153" s="87">
        <v>1298</v>
      </c>
      <c r="K153" s="87">
        <v>0</v>
      </c>
      <c r="L153" s="87">
        <v>199.97995248000001</v>
      </c>
      <c r="M153" s="88">
        <v>2.9999999999999997E-4</v>
      </c>
      <c r="N153" s="88">
        <f t="shared" si="2"/>
        <v>7.8586142615506881E-4</v>
      </c>
      <c r="O153" s="88">
        <f>L153/'סכום נכסי הקרן'!$C$42</f>
        <v>2.9827354545726063E-4</v>
      </c>
    </row>
    <row r="154" spans="2:15" s="83" customFormat="1">
      <c r="B154" s="82" t="s">
        <v>298</v>
      </c>
      <c r="C154" s="91"/>
      <c r="D154" s="91"/>
      <c r="I154" s="84">
        <v>75342.039999999994</v>
      </c>
      <c r="K154" s="84">
        <v>2.9322499999999998</v>
      </c>
      <c r="L154" s="84">
        <v>2223.8128967365601</v>
      </c>
      <c r="N154" s="85">
        <f t="shared" si="2"/>
        <v>8.7389198410085939E-3</v>
      </c>
      <c r="O154" s="85">
        <f>L154/'סכום נכסי הקרן'!$C$42</f>
        <v>3.316855259326716E-3</v>
      </c>
    </row>
    <row r="155" spans="2:15" s="83" customFormat="1">
      <c r="B155" s="86" t="s">
        <v>1329</v>
      </c>
      <c r="C155" s="86" t="s">
        <v>1330</v>
      </c>
      <c r="D155" s="86" t="s">
        <v>1307</v>
      </c>
      <c r="E155" s="86" t="s">
        <v>910</v>
      </c>
      <c r="F155" s="86" t="s">
        <v>1331</v>
      </c>
      <c r="G155" s="86" t="s">
        <v>1332</v>
      </c>
      <c r="H155" s="86" t="s">
        <v>106</v>
      </c>
      <c r="I155" s="87">
        <v>1544.14</v>
      </c>
      <c r="J155" s="87">
        <v>13133</v>
      </c>
      <c r="K155" s="87">
        <v>2.9322499999999998</v>
      </c>
      <c r="L155" s="87">
        <v>646.99934409119999</v>
      </c>
      <c r="M155" s="88">
        <v>0</v>
      </c>
      <c r="N155" s="88">
        <f t="shared" si="2"/>
        <v>2.5425139918450312E-3</v>
      </c>
      <c r="O155" s="88">
        <f>L155/'סכום נכסי הקרן'!$C$42</f>
        <v>9.6501067170672798E-4</v>
      </c>
    </row>
    <row r="156" spans="2:15" s="83" customFormat="1">
      <c r="B156" s="86" t="s">
        <v>1333</v>
      </c>
      <c r="C156" s="86" t="s">
        <v>1334</v>
      </c>
      <c r="D156" s="86" t="s">
        <v>1298</v>
      </c>
      <c r="E156" s="86" t="s">
        <v>910</v>
      </c>
      <c r="F156" s="86" t="s">
        <v>1335</v>
      </c>
      <c r="G156" s="86" t="s">
        <v>1300</v>
      </c>
      <c r="H156" s="86" t="s">
        <v>106</v>
      </c>
      <c r="I156" s="87">
        <v>1150</v>
      </c>
      <c r="J156" s="87">
        <v>1088</v>
      </c>
      <c r="K156" s="87">
        <v>0</v>
      </c>
      <c r="L156" s="87">
        <v>39.738112000000001</v>
      </c>
      <c r="M156" s="88">
        <v>0</v>
      </c>
      <c r="N156" s="88">
        <f t="shared" si="2"/>
        <v>1.561588998384877E-4</v>
      </c>
      <c r="O156" s="88">
        <f>L156/'סכום נכסי הקרן'!$C$42</f>
        <v>5.9270078870546358E-5</v>
      </c>
    </row>
    <row r="157" spans="2:15" s="83" customFormat="1">
      <c r="B157" s="86" t="s">
        <v>1336</v>
      </c>
      <c r="C157" s="86" t="s">
        <v>1337</v>
      </c>
      <c r="D157" s="86" t="s">
        <v>1307</v>
      </c>
      <c r="E157" s="86" t="s">
        <v>910</v>
      </c>
      <c r="F157" s="86" t="s">
        <v>1338</v>
      </c>
      <c r="G157" s="86" t="s">
        <v>912</v>
      </c>
      <c r="H157" s="86" t="s">
        <v>106</v>
      </c>
      <c r="I157" s="87">
        <v>2000</v>
      </c>
      <c r="J157" s="87">
        <v>3843</v>
      </c>
      <c r="K157" s="87">
        <v>0</v>
      </c>
      <c r="L157" s="87">
        <v>244.10736</v>
      </c>
      <c r="M157" s="88">
        <v>0</v>
      </c>
      <c r="N157" s="88">
        <f t="shared" si="2"/>
        <v>9.5926894513955927E-4</v>
      </c>
      <c r="O157" s="88">
        <f>L157/'סכום נכסי הקרן'!$C$42</f>
        <v>3.6409033423834665E-4</v>
      </c>
    </row>
    <row r="158" spans="2:15" s="83" customFormat="1">
      <c r="B158" s="86" t="s">
        <v>1339</v>
      </c>
      <c r="C158" s="86" t="s">
        <v>1340</v>
      </c>
      <c r="D158" s="86" t="s">
        <v>1341</v>
      </c>
      <c r="E158" s="86" t="s">
        <v>910</v>
      </c>
      <c r="F158" s="86" t="s">
        <v>1342</v>
      </c>
      <c r="G158" s="86" t="s">
        <v>933</v>
      </c>
      <c r="H158" s="86" t="s">
        <v>110</v>
      </c>
      <c r="I158" s="87">
        <v>70647.899999999994</v>
      </c>
      <c r="J158" s="87">
        <v>519.4</v>
      </c>
      <c r="K158" s="87">
        <v>0</v>
      </c>
      <c r="L158" s="87">
        <v>1292.96808064536</v>
      </c>
      <c r="M158" s="88">
        <v>0</v>
      </c>
      <c r="N158" s="88">
        <f t="shared" si="2"/>
        <v>5.0809780041855155E-3</v>
      </c>
      <c r="O158" s="88">
        <f>L158/'סכום נכסי הקרן'!$C$42</f>
        <v>1.9284841745110949E-3</v>
      </c>
    </row>
    <row r="159" spans="2:15" s="83" customFormat="1">
      <c r="B159" s="86" t="s">
        <v>233</v>
      </c>
      <c r="C159" s="91"/>
      <c r="D159" s="91"/>
    </row>
    <row r="160" spans="2:15" s="83" customFormat="1">
      <c r="B160" s="86" t="s">
        <v>291</v>
      </c>
      <c r="C160" s="91"/>
      <c r="D160" s="91"/>
    </row>
    <row r="161" spans="2:7" s="83" customFormat="1">
      <c r="B161" s="86" t="s">
        <v>292</v>
      </c>
      <c r="C161" s="91"/>
      <c r="D161" s="91"/>
    </row>
    <row r="162" spans="2:7" s="83" customFormat="1">
      <c r="B162" s="86" t="s">
        <v>293</v>
      </c>
      <c r="C162" s="91"/>
      <c r="D162" s="91"/>
    </row>
    <row r="163" spans="2:7" s="83" customFormat="1">
      <c r="B163" s="86" t="s">
        <v>294</v>
      </c>
      <c r="C163" s="91"/>
      <c r="D163" s="91"/>
    </row>
    <row r="164" spans="2:7"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B248" s="16"/>
      <c r="E248" s="16"/>
      <c r="F248" s="16"/>
      <c r="G248" s="16"/>
    </row>
    <row r="249" spans="2:7">
      <c r="B249" s="16"/>
      <c r="E249" s="16"/>
      <c r="F249" s="16"/>
      <c r="G249" s="16"/>
    </row>
    <row r="250" spans="2:7">
      <c r="B250" s="19"/>
      <c r="E250" s="16"/>
      <c r="F250" s="16"/>
      <c r="G250" s="16"/>
    </row>
    <row r="251" spans="2:7">
      <c r="E251" s="16"/>
      <c r="F251" s="16"/>
      <c r="G251" s="16"/>
    </row>
    <row r="252" spans="2:7"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B269" s="16"/>
      <c r="E269" s="16"/>
      <c r="F269" s="16"/>
      <c r="G269" s="16"/>
    </row>
    <row r="270" spans="2:7">
      <c r="B270" s="16"/>
      <c r="E270" s="16"/>
      <c r="F270" s="16"/>
      <c r="G270" s="16"/>
    </row>
    <row r="271" spans="2:7">
      <c r="B271" s="19"/>
      <c r="E271" s="16"/>
      <c r="F271" s="16"/>
      <c r="G271" s="16"/>
    </row>
    <row r="272" spans="2:7">
      <c r="E272" s="16"/>
      <c r="F272" s="16"/>
      <c r="G272" s="16"/>
    </row>
    <row r="273" spans="5:7">
      <c r="E273" s="16"/>
      <c r="F273" s="16"/>
      <c r="G273" s="16"/>
    </row>
    <row r="274" spans="5:7">
      <c r="E274" s="16"/>
      <c r="F274" s="16"/>
      <c r="G274" s="16"/>
    </row>
    <row r="275" spans="5:7">
      <c r="E275" s="16"/>
      <c r="F275" s="16"/>
      <c r="G275" s="16"/>
    </row>
    <row r="276" spans="5:7">
      <c r="E276" s="16"/>
      <c r="F276" s="16"/>
      <c r="G276" s="16"/>
    </row>
    <row r="277" spans="5:7">
      <c r="E277" s="16"/>
      <c r="F277" s="16"/>
      <c r="G277" s="16"/>
    </row>
    <row r="278" spans="5:7">
      <c r="E278" s="16"/>
      <c r="F278" s="16"/>
      <c r="G278" s="16"/>
    </row>
    <row r="279" spans="5:7">
      <c r="E279" s="16"/>
      <c r="F279" s="16"/>
      <c r="G279" s="16"/>
    </row>
    <row r="280" spans="5:7">
      <c r="E280" s="16"/>
      <c r="F280" s="16"/>
      <c r="G280" s="16"/>
    </row>
    <row r="281" spans="5:7">
      <c r="E281" s="16"/>
      <c r="F281" s="16"/>
      <c r="G281" s="16"/>
    </row>
    <row r="282" spans="5:7">
      <c r="E282" s="16"/>
      <c r="F282" s="16"/>
      <c r="G282" s="16"/>
    </row>
    <row r="283" spans="5:7">
      <c r="E283" s="16"/>
      <c r="F283" s="16"/>
      <c r="G283" s="16"/>
    </row>
    <row r="284" spans="5:7">
      <c r="E284" s="16"/>
      <c r="F284" s="16"/>
      <c r="G284" s="16"/>
    </row>
    <row r="285" spans="5:7">
      <c r="E285" s="16"/>
      <c r="F285" s="16"/>
      <c r="G285" s="16"/>
    </row>
    <row r="286" spans="5:7">
      <c r="E286" s="16"/>
      <c r="F286" s="16"/>
      <c r="G286" s="16"/>
    </row>
    <row r="287" spans="5:7">
      <c r="E287" s="16"/>
      <c r="F287" s="16"/>
      <c r="G287" s="16"/>
    </row>
    <row r="288" spans="5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2:7">
      <c r="E321" s="16"/>
      <c r="F321" s="16"/>
      <c r="G321" s="16"/>
    </row>
    <row r="322" spans="2:7">
      <c r="E322" s="16"/>
      <c r="F322" s="16"/>
      <c r="G322" s="16"/>
    </row>
    <row r="323" spans="2:7">
      <c r="E323" s="16"/>
      <c r="F323" s="16"/>
      <c r="G323" s="16"/>
    </row>
    <row r="324" spans="2:7">
      <c r="E324" s="16"/>
      <c r="F324" s="16"/>
      <c r="G324" s="16"/>
    </row>
    <row r="325" spans="2:7">
      <c r="E325" s="16"/>
      <c r="F325" s="16"/>
      <c r="G325" s="16"/>
    </row>
    <row r="326" spans="2:7">
      <c r="E326" s="16"/>
      <c r="F326" s="16"/>
      <c r="G326" s="16"/>
    </row>
    <row r="327" spans="2:7">
      <c r="E327" s="16"/>
      <c r="F327" s="16"/>
      <c r="G327" s="16"/>
    </row>
    <row r="328" spans="2:7">
      <c r="E328" s="16"/>
      <c r="F328" s="16"/>
      <c r="G328" s="16"/>
    </row>
    <row r="329" spans="2:7">
      <c r="E329" s="16"/>
      <c r="F329" s="16"/>
      <c r="G329" s="16"/>
    </row>
    <row r="330" spans="2:7">
      <c r="E330" s="16"/>
      <c r="F330" s="16"/>
      <c r="G330" s="16"/>
    </row>
    <row r="331" spans="2:7">
      <c r="E331" s="16"/>
      <c r="F331" s="16"/>
      <c r="G331" s="16"/>
    </row>
    <row r="332" spans="2:7">
      <c r="E332" s="16"/>
      <c r="F332" s="16"/>
      <c r="G332" s="16"/>
    </row>
    <row r="333" spans="2:7">
      <c r="E333" s="16"/>
      <c r="F333" s="16"/>
      <c r="G333" s="16"/>
    </row>
    <row r="334" spans="2:7">
      <c r="E334" s="16"/>
      <c r="F334" s="16"/>
      <c r="G334" s="16"/>
    </row>
    <row r="335" spans="2:7">
      <c r="E335" s="16"/>
      <c r="F335" s="16"/>
      <c r="G335" s="16"/>
    </row>
    <row r="336" spans="2:7">
      <c r="B336" s="16"/>
      <c r="E336" s="16"/>
      <c r="F336" s="16"/>
      <c r="G336" s="16"/>
    </row>
    <row r="337" spans="2:7">
      <c r="B337" s="16"/>
      <c r="E337" s="16"/>
      <c r="F337" s="16"/>
      <c r="G337" s="16"/>
    </row>
    <row r="338" spans="2:7">
      <c r="B338" s="19"/>
    </row>
  </sheetData>
  <mergeCells count="2">
    <mergeCell ref="B6:O6"/>
    <mergeCell ref="B7:O7"/>
  </mergeCells>
  <dataValidations count="4">
    <dataValidation allowBlank="1" showInputMessage="1" showErrorMessage="1" sqref="A1 K9"/>
    <dataValidation type="list" allowBlank="1" showInputMessage="1" showErrorMessage="1" sqref="G12:G338">
      <formula1>$BH$6:$BH$11</formula1>
    </dataValidation>
    <dataValidation type="list" allowBlank="1" showInputMessage="1" showErrorMessage="1" sqref="H12:H332">
      <formula1>$BJ$6:$BJ$11</formula1>
    </dataValidation>
    <dataValidation type="list" allowBlank="1" showInputMessage="1" showErrorMessage="1" sqref="E12:E332">
      <formula1>$BF$6:$BF$11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1578658</v>
      </c>
      <c r="I11" s="7"/>
      <c r="J11" s="75">
        <v>35.993780000000001</v>
      </c>
      <c r="K11" s="75">
        <v>197129.69809876801</v>
      </c>
      <c r="L11" s="7"/>
      <c r="M11" s="76">
        <v>1</v>
      </c>
      <c r="N11" s="76">
        <v>0.29520000000000002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1325064</v>
      </c>
      <c r="J12" s="81">
        <v>0</v>
      </c>
      <c r="K12" s="81">
        <v>109447.85204</v>
      </c>
      <c r="M12" s="80">
        <v>0.55520000000000003</v>
      </c>
      <c r="N12" s="80">
        <v>0.16389999999999999</v>
      </c>
    </row>
    <row r="13" spans="2:63">
      <c r="B13" s="79" t="s">
        <v>1343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1344</v>
      </c>
      <c r="D15" s="16"/>
      <c r="E15" s="16"/>
      <c r="F15" s="16"/>
      <c r="G15" s="16"/>
      <c r="H15" s="81">
        <v>1325064</v>
      </c>
      <c r="J15" s="81">
        <v>0</v>
      </c>
      <c r="K15" s="81">
        <v>109447.85204</v>
      </c>
      <c r="M15" s="80">
        <v>0.55520000000000003</v>
      </c>
      <c r="N15" s="80">
        <v>0.16389999999999999</v>
      </c>
    </row>
    <row r="16" spans="2:63">
      <c r="B16" t="s">
        <v>1345</v>
      </c>
      <c r="C16" t="s">
        <v>1346</v>
      </c>
      <c r="D16" t="s">
        <v>100</v>
      </c>
      <c r="E16" t="s">
        <v>1347</v>
      </c>
      <c r="F16" t="s">
        <v>1348</v>
      </c>
      <c r="G16" t="s">
        <v>102</v>
      </c>
      <c r="H16" s="77">
        <v>76037</v>
      </c>
      <c r="I16" s="77">
        <v>12990</v>
      </c>
      <c r="J16" s="77">
        <v>0</v>
      </c>
      <c r="K16" s="77">
        <v>9877.2062999999998</v>
      </c>
      <c r="L16" s="78">
        <v>1.03E-2</v>
      </c>
      <c r="M16" s="78">
        <v>5.0099999999999999E-2</v>
      </c>
      <c r="N16" s="78">
        <v>1.4800000000000001E-2</v>
      </c>
    </row>
    <row r="17" spans="2:14">
      <c r="B17" t="s">
        <v>1349</v>
      </c>
      <c r="C17" t="s">
        <v>1350</v>
      </c>
      <c r="D17" t="s">
        <v>100</v>
      </c>
      <c r="E17" t="s">
        <v>1347</v>
      </c>
      <c r="F17" t="s">
        <v>1348</v>
      </c>
      <c r="G17" t="s">
        <v>102</v>
      </c>
      <c r="H17" s="77">
        <v>283220</v>
      </c>
      <c r="I17" s="77">
        <v>1651</v>
      </c>
      <c r="J17" s="77">
        <v>0</v>
      </c>
      <c r="K17" s="77">
        <v>4675.9621999999999</v>
      </c>
      <c r="L17" s="78">
        <v>2.4400000000000002E-2</v>
      </c>
      <c r="M17" s="78">
        <v>2.3699999999999999E-2</v>
      </c>
      <c r="N17" s="78">
        <v>7.0000000000000001E-3</v>
      </c>
    </row>
    <row r="18" spans="2:14">
      <c r="B18" t="s">
        <v>1351</v>
      </c>
      <c r="C18" t="s">
        <v>1352</v>
      </c>
      <c r="D18" t="s">
        <v>100</v>
      </c>
      <c r="E18" t="s">
        <v>1353</v>
      </c>
      <c r="F18" t="s">
        <v>1348</v>
      </c>
      <c r="G18" t="s">
        <v>102</v>
      </c>
      <c r="H18" s="77">
        <v>21582</v>
      </c>
      <c r="I18" s="77">
        <v>100410</v>
      </c>
      <c r="J18" s="77">
        <v>0</v>
      </c>
      <c r="K18" s="77">
        <v>21670.486199999999</v>
      </c>
      <c r="L18" s="78">
        <v>0.1958</v>
      </c>
      <c r="M18" s="78">
        <v>0.1099</v>
      </c>
      <c r="N18" s="78">
        <v>3.2500000000000001E-2</v>
      </c>
    </row>
    <row r="19" spans="2:14">
      <c r="B19" t="s">
        <v>1354</v>
      </c>
      <c r="C19" t="s">
        <v>1355</v>
      </c>
      <c r="D19" t="s">
        <v>100</v>
      </c>
      <c r="E19" t="s">
        <v>1356</v>
      </c>
      <c r="F19" t="s">
        <v>1348</v>
      </c>
      <c r="G19" t="s">
        <v>102</v>
      </c>
      <c r="H19" s="77">
        <v>310844</v>
      </c>
      <c r="I19" s="77">
        <v>5754</v>
      </c>
      <c r="J19" s="77">
        <v>0</v>
      </c>
      <c r="K19" s="77">
        <v>17885.963759999999</v>
      </c>
      <c r="L19" s="78">
        <v>6.9099999999999995E-2</v>
      </c>
      <c r="M19" s="78">
        <v>9.0700000000000003E-2</v>
      </c>
      <c r="N19" s="78">
        <v>2.6800000000000001E-2</v>
      </c>
    </row>
    <row r="20" spans="2:14">
      <c r="B20" t="s">
        <v>1357</v>
      </c>
      <c r="C20" t="s">
        <v>1358</v>
      </c>
      <c r="D20" t="s">
        <v>100</v>
      </c>
      <c r="E20" t="s">
        <v>1356</v>
      </c>
      <c r="F20" t="s">
        <v>1348</v>
      </c>
      <c r="G20" t="s">
        <v>102</v>
      </c>
      <c r="H20" s="77">
        <v>315382</v>
      </c>
      <c r="I20" s="77">
        <v>6067</v>
      </c>
      <c r="J20" s="77">
        <v>0</v>
      </c>
      <c r="K20" s="77">
        <v>19134.22594</v>
      </c>
      <c r="L20" s="78">
        <v>9.1999999999999998E-3</v>
      </c>
      <c r="M20" s="78">
        <v>9.7100000000000006E-2</v>
      </c>
      <c r="N20" s="78">
        <v>2.87E-2</v>
      </c>
    </row>
    <row r="21" spans="2:14">
      <c r="B21" t="s">
        <v>1359</v>
      </c>
      <c r="C21" t="s">
        <v>1360</v>
      </c>
      <c r="D21" t="s">
        <v>100</v>
      </c>
      <c r="E21" t="s">
        <v>1361</v>
      </c>
      <c r="F21" t="s">
        <v>1348</v>
      </c>
      <c r="G21" t="s">
        <v>102</v>
      </c>
      <c r="H21" s="77">
        <v>27453</v>
      </c>
      <c r="I21" s="77">
        <v>24920</v>
      </c>
      <c r="J21" s="77">
        <v>0</v>
      </c>
      <c r="K21" s="77">
        <v>6841.2875999999997</v>
      </c>
      <c r="L21" s="78">
        <v>1.6000000000000001E-3</v>
      </c>
      <c r="M21" s="78">
        <v>3.4700000000000002E-2</v>
      </c>
      <c r="N21" s="78">
        <v>1.0200000000000001E-2</v>
      </c>
    </row>
    <row r="22" spans="2:14">
      <c r="B22" t="s">
        <v>1362</v>
      </c>
      <c r="C22" t="s">
        <v>1363</v>
      </c>
      <c r="D22" t="s">
        <v>100</v>
      </c>
      <c r="E22" t="s">
        <v>1361</v>
      </c>
      <c r="F22" t="s">
        <v>1348</v>
      </c>
      <c r="G22" t="s">
        <v>102</v>
      </c>
      <c r="H22" s="77">
        <v>200878</v>
      </c>
      <c r="I22" s="77">
        <v>7118</v>
      </c>
      <c r="J22" s="77">
        <v>0</v>
      </c>
      <c r="K22" s="77">
        <v>14298.49604</v>
      </c>
      <c r="L22" s="78">
        <v>2.1499999999999998E-2</v>
      </c>
      <c r="M22" s="78">
        <v>7.2499999999999995E-2</v>
      </c>
      <c r="N22" s="78">
        <v>2.1399999999999999E-2</v>
      </c>
    </row>
    <row r="23" spans="2:14">
      <c r="B23" t="s">
        <v>1364</v>
      </c>
      <c r="C23" t="s">
        <v>1365</v>
      </c>
      <c r="D23" t="s">
        <v>100</v>
      </c>
      <c r="E23" t="s">
        <v>1361</v>
      </c>
      <c r="F23" t="s">
        <v>1348</v>
      </c>
      <c r="G23" t="s">
        <v>102</v>
      </c>
      <c r="H23" s="77">
        <v>89668</v>
      </c>
      <c r="I23" s="77">
        <v>16800</v>
      </c>
      <c r="J23" s="77">
        <v>0</v>
      </c>
      <c r="K23" s="77">
        <v>15064.224</v>
      </c>
      <c r="L23" s="78">
        <v>3.5000000000000001E-3</v>
      </c>
      <c r="M23" s="78">
        <v>7.6399999999999996E-2</v>
      </c>
      <c r="N23" s="78">
        <v>2.2599999999999999E-2</v>
      </c>
    </row>
    <row r="24" spans="2:14">
      <c r="B24" s="79" t="s">
        <v>1366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1367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907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1368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231</v>
      </c>
      <c r="D32" s="16"/>
      <c r="E32" s="16"/>
      <c r="F32" s="16"/>
      <c r="G32" s="16"/>
      <c r="H32" s="81">
        <v>253594</v>
      </c>
      <c r="J32" s="81">
        <v>35.993780000000001</v>
      </c>
      <c r="K32" s="81">
        <v>87681.846058768002</v>
      </c>
      <c r="M32" s="80">
        <v>0.44479999999999997</v>
      </c>
      <c r="N32" s="80">
        <v>0.1313</v>
      </c>
    </row>
    <row r="33" spans="2:14">
      <c r="B33" s="79" t="s">
        <v>1369</v>
      </c>
      <c r="D33" s="16"/>
      <c r="E33" s="16"/>
      <c r="F33" s="16"/>
      <c r="G33" s="16"/>
      <c r="H33" s="81">
        <v>253594</v>
      </c>
      <c r="J33" s="81">
        <v>35.993780000000001</v>
      </c>
      <c r="K33" s="81">
        <v>87681.846058768002</v>
      </c>
      <c r="M33" s="80">
        <v>0.44479999999999997</v>
      </c>
      <c r="N33" s="80">
        <v>0.1313</v>
      </c>
    </row>
    <row r="34" spans="2:14">
      <c r="B34" t="s">
        <v>1370</v>
      </c>
      <c r="C34" t="s">
        <v>1371</v>
      </c>
      <c r="D34" t="s">
        <v>1298</v>
      </c>
      <c r="E34" t="s">
        <v>1372</v>
      </c>
      <c r="F34" t="s">
        <v>1348</v>
      </c>
      <c r="G34" t="s">
        <v>106</v>
      </c>
      <c r="H34" s="77">
        <v>35569</v>
      </c>
      <c r="I34" s="77">
        <v>36254</v>
      </c>
      <c r="J34" s="77">
        <v>35.993780000000001</v>
      </c>
      <c r="K34" s="77">
        <v>40991.102165759999</v>
      </c>
      <c r="L34" s="78">
        <v>0</v>
      </c>
      <c r="M34" s="78">
        <v>0.2079</v>
      </c>
      <c r="N34" s="78">
        <v>6.1400000000000003E-2</v>
      </c>
    </row>
    <row r="35" spans="2:14">
      <c r="B35" t="s">
        <v>1373</v>
      </c>
      <c r="C35" t="s">
        <v>1374</v>
      </c>
      <c r="D35" t="s">
        <v>123</v>
      </c>
      <c r="E35" t="s">
        <v>1375</v>
      </c>
      <c r="F35" t="s">
        <v>1348</v>
      </c>
      <c r="G35" t="s">
        <v>106</v>
      </c>
      <c r="H35" s="77">
        <v>133754</v>
      </c>
      <c r="I35" s="77">
        <v>3317</v>
      </c>
      <c r="J35" s="77">
        <v>0</v>
      </c>
      <c r="K35" s="77">
        <v>14090.705691679999</v>
      </c>
      <c r="L35" s="78">
        <v>0</v>
      </c>
      <c r="M35" s="78">
        <v>7.1499999999999994E-2</v>
      </c>
      <c r="N35" s="78">
        <v>2.1100000000000001E-2</v>
      </c>
    </row>
    <row r="36" spans="2:14">
      <c r="B36" t="s">
        <v>1376</v>
      </c>
      <c r="C36" t="s">
        <v>1377</v>
      </c>
      <c r="D36" t="s">
        <v>123</v>
      </c>
      <c r="E36" t="s">
        <v>1378</v>
      </c>
      <c r="F36" t="s">
        <v>1348</v>
      </c>
      <c r="G36" t="s">
        <v>110</v>
      </c>
      <c r="H36" s="77">
        <v>30854</v>
      </c>
      <c r="I36" s="77">
        <v>19682</v>
      </c>
      <c r="J36" s="77">
        <v>0</v>
      </c>
      <c r="K36" s="77">
        <v>21397.710329008001</v>
      </c>
      <c r="L36" s="78">
        <v>0</v>
      </c>
      <c r="M36" s="78">
        <v>0.1085</v>
      </c>
      <c r="N36" s="78">
        <v>3.2000000000000001E-2</v>
      </c>
    </row>
    <row r="37" spans="2:14">
      <c r="B37" t="s">
        <v>1379</v>
      </c>
      <c r="C37" t="s">
        <v>1380</v>
      </c>
      <c r="D37" t="s">
        <v>1307</v>
      </c>
      <c r="E37" t="s">
        <v>1381</v>
      </c>
      <c r="F37" t="s">
        <v>1348</v>
      </c>
      <c r="G37" t="s">
        <v>106</v>
      </c>
      <c r="H37" s="77">
        <v>9110</v>
      </c>
      <c r="I37" s="77">
        <v>13699</v>
      </c>
      <c r="J37" s="77">
        <v>0</v>
      </c>
      <c r="K37" s="77">
        <v>3963.5809863999998</v>
      </c>
      <c r="L37" s="78">
        <v>0</v>
      </c>
      <c r="M37" s="78">
        <v>2.01E-2</v>
      </c>
      <c r="N37" s="78">
        <v>5.8999999999999999E-3</v>
      </c>
    </row>
    <row r="38" spans="2:14">
      <c r="B38" t="s">
        <v>1382</v>
      </c>
      <c r="C38" t="s">
        <v>1383</v>
      </c>
      <c r="D38" t="s">
        <v>1307</v>
      </c>
      <c r="E38" t="s">
        <v>1381</v>
      </c>
      <c r="F38" t="s">
        <v>1348</v>
      </c>
      <c r="G38" t="s">
        <v>106</v>
      </c>
      <c r="H38" s="77">
        <v>28833</v>
      </c>
      <c r="I38" s="77">
        <v>3832</v>
      </c>
      <c r="J38" s="77">
        <v>0</v>
      </c>
      <c r="K38" s="77">
        <v>3509.1006585599998</v>
      </c>
      <c r="L38" s="78">
        <v>0</v>
      </c>
      <c r="M38" s="78">
        <v>1.78E-2</v>
      </c>
      <c r="N38" s="78">
        <v>5.3E-3</v>
      </c>
    </row>
    <row r="39" spans="2:14">
      <c r="B39" t="s">
        <v>1384</v>
      </c>
      <c r="C39" t="s">
        <v>1385</v>
      </c>
      <c r="D39" t="s">
        <v>1307</v>
      </c>
      <c r="E39" t="s">
        <v>1381</v>
      </c>
      <c r="F39" t="s">
        <v>1348</v>
      </c>
      <c r="G39" t="s">
        <v>106</v>
      </c>
      <c r="H39" s="77">
        <v>15474</v>
      </c>
      <c r="I39" s="77">
        <v>7589</v>
      </c>
      <c r="J39" s="77">
        <v>0</v>
      </c>
      <c r="K39" s="77">
        <v>3729.64622736</v>
      </c>
      <c r="L39" s="78">
        <v>0</v>
      </c>
      <c r="M39" s="78">
        <v>1.89E-2</v>
      </c>
      <c r="N39" s="78">
        <v>5.5999999999999999E-3</v>
      </c>
    </row>
    <row r="40" spans="2:14">
      <c r="B40" s="79" t="s">
        <v>1386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210</v>
      </c>
      <c r="C41" t="s">
        <v>210</v>
      </c>
      <c r="D41" s="16"/>
      <c r="E41" s="16"/>
      <c r="F41" t="s">
        <v>210</v>
      </c>
      <c r="G41" t="s">
        <v>210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907</v>
      </c>
      <c r="D42" s="16"/>
      <c r="E42" s="16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210</v>
      </c>
      <c r="C43" t="s">
        <v>210</v>
      </c>
      <c r="D43" s="16"/>
      <c r="E43" s="16"/>
      <c r="F43" t="s">
        <v>210</v>
      </c>
      <c r="G43" t="s">
        <v>210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1368</v>
      </c>
      <c r="D44" s="16"/>
      <c r="E44" s="16"/>
      <c r="F44" s="16"/>
      <c r="G44" s="16"/>
      <c r="H44" s="81">
        <v>0</v>
      </c>
      <c r="J44" s="81">
        <v>0</v>
      </c>
      <c r="K44" s="81">
        <v>0</v>
      </c>
      <c r="M44" s="80">
        <v>0</v>
      </c>
      <c r="N44" s="80">
        <v>0</v>
      </c>
    </row>
    <row r="45" spans="2:14">
      <c r="B45" t="s">
        <v>210</v>
      </c>
      <c r="C45" t="s">
        <v>210</v>
      </c>
      <c r="D45" s="16"/>
      <c r="E45" s="16"/>
      <c r="F45" t="s">
        <v>210</v>
      </c>
      <c r="G45" t="s">
        <v>210</v>
      </c>
      <c r="H45" s="77">
        <v>0</v>
      </c>
      <c r="I45" s="77">
        <v>0</v>
      </c>
      <c r="K45" s="77">
        <v>0</v>
      </c>
      <c r="L45" s="78">
        <v>0</v>
      </c>
      <c r="M45" s="78">
        <v>0</v>
      </c>
      <c r="N45" s="78">
        <v>0</v>
      </c>
    </row>
    <row r="46" spans="2:14">
      <c r="B46" t="s">
        <v>233</v>
      </c>
      <c r="D46" s="16"/>
      <c r="E46" s="16"/>
      <c r="F46" s="16"/>
      <c r="G46" s="16"/>
    </row>
    <row r="47" spans="2:14">
      <c r="B47" t="s">
        <v>291</v>
      </c>
      <c r="D47" s="16"/>
      <c r="E47" s="16"/>
      <c r="F47" s="16"/>
      <c r="G47" s="16"/>
    </row>
    <row r="48" spans="2:14">
      <c r="B48" t="s">
        <v>292</v>
      </c>
      <c r="D48" s="16"/>
      <c r="E48" s="16"/>
      <c r="F48" s="16"/>
      <c r="G48" s="16"/>
    </row>
    <row r="49" spans="2:7">
      <c r="B49" t="s">
        <v>293</v>
      </c>
      <c r="D49" s="16"/>
      <c r="E49" s="16"/>
      <c r="F49" s="16"/>
      <c r="G49" s="16"/>
    </row>
    <row r="50" spans="2:7">
      <c r="B50" t="s">
        <v>294</v>
      </c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1387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1388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907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1387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1388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I25" t="s">
        <v>210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I27" t="s">
        <v>210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907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I29" t="s">
        <v>210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291</v>
      </c>
      <c r="C31" s="16"/>
      <c r="D31" s="16"/>
      <c r="E31" s="16"/>
    </row>
    <row r="32" spans="2:15">
      <c r="B32" t="s">
        <v>292</v>
      </c>
      <c r="C32" s="16"/>
      <c r="D32" s="16"/>
      <c r="E32" s="16"/>
    </row>
    <row r="33" spans="2:5">
      <c r="B33" t="s">
        <v>293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opLeftCell="A13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139350.64000000001</v>
      </c>
      <c r="H11" s="7"/>
      <c r="I11" s="75">
        <v>179.87063900000001</v>
      </c>
      <c r="J11" s="25"/>
      <c r="K11" s="76">
        <v>1</v>
      </c>
      <c r="L11" s="76">
        <v>2.9999999999999997E-4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139350.64000000001</v>
      </c>
      <c r="I12" s="81">
        <v>179.87063900000001</v>
      </c>
      <c r="K12" s="80">
        <v>1</v>
      </c>
      <c r="L12" s="80">
        <v>2.9999999999999997E-4</v>
      </c>
    </row>
    <row r="13" spans="2:60">
      <c r="B13" s="79" t="s">
        <v>1389</v>
      </c>
      <c r="D13" s="16"/>
      <c r="E13" s="16"/>
      <c r="G13" s="81">
        <v>139350.64000000001</v>
      </c>
      <c r="I13" s="81">
        <v>179.87063900000001</v>
      </c>
      <c r="K13" s="80">
        <v>1</v>
      </c>
      <c r="L13" s="80">
        <v>2.9999999999999997E-4</v>
      </c>
    </row>
    <row r="14" spans="2:60">
      <c r="B14" t="s">
        <v>1390</v>
      </c>
      <c r="C14" t="s">
        <v>1391</v>
      </c>
      <c r="D14" t="s">
        <v>100</v>
      </c>
      <c r="E14" t="s">
        <v>538</v>
      </c>
      <c r="F14" t="s">
        <v>102</v>
      </c>
      <c r="G14" s="77">
        <v>85</v>
      </c>
      <c r="H14" s="77">
        <v>917.9</v>
      </c>
      <c r="I14" s="77">
        <v>0.78021499999999999</v>
      </c>
      <c r="J14" s="78">
        <v>2.0000000000000001E-4</v>
      </c>
      <c r="K14" s="78">
        <v>4.3E-3</v>
      </c>
      <c r="L14" s="78">
        <v>0</v>
      </c>
    </row>
    <row r="15" spans="2:60">
      <c r="B15" t="s">
        <v>1392</v>
      </c>
      <c r="C15" t="s">
        <v>1393</v>
      </c>
      <c r="D15" t="s">
        <v>100</v>
      </c>
      <c r="E15" t="s">
        <v>354</v>
      </c>
      <c r="F15" t="s">
        <v>102</v>
      </c>
      <c r="G15" s="77">
        <v>865.64</v>
      </c>
      <c r="H15" s="77">
        <v>10660</v>
      </c>
      <c r="I15" s="77">
        <v>92.277224000000004</v>
      </c>
      <c r="J15" s="78">
        <v>6.9999999999999999E-4</v>
      </c>
      <c r="K15" s="78">
        <v>0.51300000000000001</v>
      </c>
      <c r="L15" s="78">
        <v>1E-4</v>
      </c>
    </row>
    <row r="16" spans="2:60">
      <c r="B16" t="s">
        <v>1394</v>
      </c>
      <c r="C16" t="s">
        <v>1395</v>
      </c>
      <c r="D16" t="s">
        <v>100</v>
      </c>
      <c r="E16" t="s">
        <v>354</v>
      </c>
      <c r="F16" t="s">
        <v>102</v>
      </c>
      <c r="G16" s="77">
        <v>82500</v>
      </c>
      <c r="H16" s="77">
        <v>39.299999999999997</v>
      </c>
      <c r="I16" s="77">
        <v>32.422499999999999</v>
      </c>
      <c r="J16" s="78">
        <v>3.5000000000000001E-3</v>
      </c>
      <c r="K16" s="78">
        <v>0.18029999999999999</v>
      </c>
      <c r="L16" s="78">
        <v>0</v>
      </c>
    </row>
    <row r="17" spans="2:12">
      <c r="B17" t="s">
        <v>1396</v>
      </c>
      <c r="C17" t="s">
        <v>1397</v>
      </c>
      <c r="D17" t="s">
        <v>100</v>
      </c>
      <c r="E17" t="s">
        <v>125</v>
      </c>
      <c r="F17" t="s">
        <v>102</v>
      </c>
      <c r="G17" s="77">
        <v>55900</v>
      </c>
      <c r="H17" s="77">
        <v>97.3</v>
      </c>
      <c r="I17" s="77">
        <v>54.390700000000002</v>
      </c>
      <c r="J17" s="78">
        <v>2E-3</v>
      </c>
      <c r="K17" s="78">
        <v>0.3024</v>
      </c>
      <c r="L17" s="78">
        <v>1E-4</v>
      </c>
    </row>
    <row r="18" spans="2:12">
      <c r="B18" s="79" t="s">
        <v>231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s="79" t="s">
        <v>1398</v>
      </c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t="s">
        <v>233</v>
      </c>
      <c r="D21" s="16"/>
      <c r="E21" s="16"/>
    </row>
    <row r="22" spans="2:12">
      <c r="B22" t="s">
        <v>291</v>
      </c>
      <c r="D22" s="16"/>
      <c r="E22" s="16"/>
    </row>
    <row r="23" spans="2:12">
      <c r="B23" t="s">
        <v>292</v>
      </c>
      <c r="D23" s="16"/>
      <c r="E23" s="16"/>
    </row>
    <row r="24" spans="2:12">
      <c r="B24" t="s">
        <v>293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false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84148E-7477-4DC0-9AF1-CC25F6CD29B0}"/>
</file>

<file path=customXml/itemProps2.xml><?xml version="1.0" encoding="utf-8"?>
<ds:datastoreItem xmlns:ds="http://schemas.openxmlformats.org/officeDocument/2006/customXml" ds:itemID="{F003A4FE-D194-4655-8EA8-7F5DF4065444}"/>
</file>

<file path=customXml/itemProps3.xml><?xml version="1.0" encoding="utf-8"?>
<ds:datastoreItem xmlns:ds="http://schemas.openxmlformats.org/officeDocument/2006/customXml" ds:itemID="{95E3445E-8326-4AE0-AF30-EB9C914BA4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Yuli</dc:creator>
  <cp:lastModifiedBy>אינסה קלאוז</cp:lastModifiedBy>
  <dcterms:created xsi:type="dcterms:W3CDTF">2015-11-10T09:34:27Z</dcterms:created>
  <dcterms:modified xsi:type="dcterms:W3CDTF">2022-05-03T04:54:58Z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