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"/>
    </mc:Choice>
  </mc:AlternateContent>
  <bookViews>
    <workbookView xWindow="0" yWindow="105" windowWidth="24240" windowHeight="12585" firstSheet="18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קונצרני'!$A$11:$BN$264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 iterate="1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42" i="1"/>
  <c r="C11" i="1"/>
  <c r="L20" i="2"/>
  <c r="L19" i="2"/>
  <c r="L18" i="2"/>
  <c r="L17" i="2"/>
  <c r="L16" i="2"/>
  <c r="L15" i="2"/>
  <c r="L14" i="2"/>
  <c r="L13" i="2"/>
  <c r="L12" i="2"/>
  <c r="L11" i="2"/>
  <c r="K18" i="2"/>
  <c r="K17" i="2"/>
  <c r="K16" i="2"/>
  <c r="K15" i="2"/>
  <c r="K14" i="2"/>
  <c r="K13" i="2"/>
  <c r="K12" i="2"/>
  <c r="K11" i="2"/>
  <c r="J11" i="2"/>
  <c r="J12" i="2"/>
  <c r="J13" i="2"/>
  <c r="J14" i="2"/>
  <c r="O126" i="5" l="1"/>
  <c r="O13" i="5"/>
  <c r="U161" i="5"/>
  <c r="T161" i="5"/>
  <c r="P161" i="5"/>
  <c r="R161" i="5"/>
  <c r="U196" i="5"/>
  <c r="T196" i="5"/>
  <c r="P196" i="5"/>
  <c r="R195" i="5"/>
  <c r="U195" i="5" s="1"/>
  <c r="R196" i="5"/>
  <c r="U229" i="5"/>
  <c r="T229" i="5"/>
  <c r="R229" i="5"/>
  <c r="P229" i="5" s="1"/>
  <c r="U151" i="5"/>
  <c r="T151" i="5"/>
  <c r="R151" i="5"/>
  <c r="P151" i="5" s="1"/>
  <c r="T198" i="5"/>
  <c r="R198" i="5"/>
  <c r="P198" i="5" s="1"/>
  <c r="R188" i="5"/>
  <c r="T188" i="5" s="1"/>
  <c r="R120" i="5"/>
  <c r="U120" i="5" s="1"/>
  <c r="R119" i="5"/>
  <c r="T119" i="5" s="1"/>
  <c r="R118" i="5"/>
  <c r="U118" i="5" s="1"/>
  <c r="R107" i="5"/>
  <c r="P107" i="5" s="1"/>
  <c r="O12" i="5" l="1"/>
  <c r="O11" i="5" s="1"/>
  <c r="U188" i="5"/>
  <c r="P195" i="5"/>
  <c r="T195" i="5"/>
  <c r="U198" i="5"/>
  <c r="P188" i="5"/>
  <c r="T118" i="5"/>
  <c r="P119" i="5"/>
  <c r="P118" i="5"/>
  <c r="U119" i="5"/>
  <c r="T120" i="5"/>
  <c r="P120" i="5"/>
  <c r="T107" i="5"/>
  <c r="U107" i="5"/>
  <c r="R224" i="5"/>
  <c r="U224" i="5" s="1"/>
  <c r="R223" i="5"/>
  <c r="P223" i="5" s="1"/>
  <c r="T223" i="5" l="1"/>
  <c r="T224" i="5"/>
  <c r="U223" i="5"/>
  <c r="P224" i="5"/>
  <c r="R117" i="5"/>
  <c r="U117" i="5" s="1"/>
  <c r="R116" i="5"/>
  <c r="T116" i="5" s="1"/>
  <c r="R111" i="5"/>
  <c r="P111" i="5" s="1"/>
  <c r="R58" i="5"/>
  <c r="P58" i="5" s="1"/>
  <c r="R121" i="5"/>
  <c r="P121" i="5" s="1"/>
  <c r="R208" i="5"/>
  <c r="U208" i="5" s="1"/>
  <c r="R207" i="5"/>
  <c r="T207" i="5" s="1"/>
  <c r="T86" i="5"/>
  <c r="R85" i="5"/>
  <c r="T85" i="5" s="1"/>
  <c r="R94" i="5"/>
  <c r="U94" i="5" s="1"/>
  <c r="R70" i="5"/>
  <c r="T70" i="5" s="1"/>
  <c r="U86" i="5"/>
  <c r="U85" i="5"/>
  <c r="U116" i="5" l="1"/>
  <c r="T111" i="5"/>
  <c r="P116" i="5"/>
  <c r="T117" i="5"/>
  <c r="T121" i="5"/>
  <c r="U111" i="5"/>
  <c r="P117" i="5"/>
  <c r="U70" i="5"/>
  <c r="T208" i="5"/>
  <c r="P70" i="5"/>
  <c r="T58" i="5"/>
  <c r="U58" i="5"/>
  <c r="T94" i="5"/>
  <c r="U121" i="5"/>
  <c r="P207" i="5"/>
  <c r="P94" i="5"/>
  <c r="P208" i="5"/>
  <c r="U207" i="5"/>
</calcChain>
</file>

<file path=xl/sharedStrings.xml><?xml version="1.0" encoding="utf-8"?>
<sst xmlns="http://schemas.openxmlformats.org/spreadsheetml/2006/main" count="5038" uniqueCount="1174">
  <si>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</si>
  <si>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</si>
  <si>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</si>
  <si>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</si>
  <si>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</si>
  <si>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</si>
  <si>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</si>
  <si>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</si>
  <si>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</si>
  <si>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</si>
  <si>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</si>
  <si>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</si>
  <si>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</si>
  <si>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</si>
  <si>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</si>
  <si>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</si>
  <si>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</si>
  <si>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</si>
  <si>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</si>
  <si>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</si>
  <si>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</si>
  <si>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</si>
  <si>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</si>
  <si>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</si>
  <si>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</si>
  <si>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</si>
  <si>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</si>
  <si>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</si>
  <si>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</si>
  <si>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</si>
  <si>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</si>
  <si>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</si>
  <si>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</si>
  <si>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</si>
  <si>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</si>
  <si>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</si>
  <si>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</si>
  <si>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</si>
  <si>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</si>
  <si>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</si>
  <si>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</si>
  <si>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</si>
  <si>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</si>
  <si>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</si>
  <si>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</si>
  <si>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</si>
  <si>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</si>
  <si>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</si>
  <si>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</si>
  <si>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</si>
  <si>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</si>
  <si>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</si>
  <si>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</si>
  <si>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</si>
  <si>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</si>
  <si>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</si>
  <si>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</si>
  <si>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</si>
  <si>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</si>
  <si>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</si>
  <si>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</si>
  <si>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</si>
  <si>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</si>
  <si>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</si>
  <si>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</si>
  <si>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</si>
  <si>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</si>
  <si>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</si>
  <si>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</si>
  <si>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</si>
  <si>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</si>
  <si>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</si>
  <si>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</si>
  <si>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</si>
  <si>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</si>
  <si>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</si>
  <si>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</si>
  <si>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</si>
  <si>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</si>
  <si>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</si>
  <si>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</si>
  <si>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</si>
  <si>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</si>
  <si>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</si>
  <si>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</si>
  <si>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</si>
  <si>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</si>
  <si>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</si>
  <si>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</si>
  <si>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</si>
  <si>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</si>
  <si>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</si>
  <si>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</si>
  <si>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</si>
  <si>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</si>
  <si>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</si>
  <si>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</si>
  <si>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</si>
  <si>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</si>
  <si>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</si>
  <si>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</si>
  <si>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</si>
  <si>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</si>
  <si>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</si>
  <si>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</si>
  <si>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</si>
  <si>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</si>
  <si>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</si>
  <si>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</si>
  <si>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</si>
  <si>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</si>
  <si>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</si>
  <si>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</si>
  <si>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</si>
  <si>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</si>
  <si>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</si>
  <si>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</si>
  <si>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</si>
  <si>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</si>
  <si>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</si>
  <si>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</si>
  <si>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</si>
  <si>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</si>
  <si>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</si>
  <si>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</si>
  <si>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</si>
  <si>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</si>
  <si>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</si>
  <si>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</si>
  <si>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</si>
  <si>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</si>
  <si>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</si>
  <si>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</si>
  <si>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</si>
  <si>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</si>
  <si>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</si>
  <si>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</si>
  <si>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</si>
  <si>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</si>
  <si>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</si>
  <si>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</si>
  <si>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</si>
  <si>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</si>
  <si>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</si>
  <si>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</si>
  <si>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</si>
  <si>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</si>
  <si>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</si>
  <si>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</si>
  <si>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</si>
  <si>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</si>
  <si>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</si>
  <si>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</si>
  <si>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</si>
  <si>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</si>
  <si>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</si>
  <si>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</si>
  <si>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</si>
  <si>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</si>
  <si>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</si>
  <si>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</si>
  <si>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</si>
  <si>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</si>
  <si>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</si>
  <si>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</si>
  <si>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</si>
  <si>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</si>
  <si>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</si>
  <si>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</si>
  <si>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</si>
  <si>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</si>
  <si>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</si>
  <si>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</si>
  <si>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</si>
  <si>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</si>
  <si>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</si>
  <si>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</si>
  <si>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</si>
  <si>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</si>
  <si>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</si>
  <si>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</si>
  <si>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</si>
  <si>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</si>
  <si>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</si>
  <si>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</si>
  <si>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</si>
  <si>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</si>
  <si>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</si>
  <si>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</si>
  <si>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</si>
  <si>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</si>
  <si>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</si>
  <si>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</si>
  <si>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</si>
  <si>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</si>
  <si>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</si>
  <si>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</si>
  <si>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</si>
  <si>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ילין לפידות אגח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</si>
  <si>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</si>
  <si>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</si>
  <si>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</si>
  <si>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</si>
  <si>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</si>
  <si>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</si>
  <si>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</si>
  <si>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</si>
  <si>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</si>
  <si>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</si>
  <si>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</si>
  <si>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</si>
  <si>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</si>
  <si>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</si>
  <si>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</si>
  <si>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</si>
  <si>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</si>
  <si>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</si>
  <si>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</si>
  <si>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</si>
  <si>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</si>
  <si>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</si>
  <si>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</si>
  <si>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</si>
  <si>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</si>
  <si>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</si>
  <si>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</si>
  <si>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30/11/21</t>
  </si>
  <si>
    <t>ממצמ0922- האוצר - ממשלתית צמודה</t>
  </si>
  <si>
    <t>1124056</t>
  </si>
  <si>
    <t>21/12/21</t>
  </si>
  <si>
    <t>ממצמ0923</t>
  </si>
  <si>
    <t>1128081</t>
  </si>
  <si>
    <t>20/12/21</t>
  </si>
  <si>
    <t>ממשל צמודה 0529- האוצר - ממשלתית צמודה</t>
  </si>
  <si>
    <t>1157023</t>
  </si>
  <si>
    <t>02/11/20</t>
  </si>
  <si>
    <t>ממשל צמודה 0726- האוצר - ממשלתית צמודה</t>
  </si>
  <si>
    <t>1169564</t>
  </si>
  <si>
    <t>15/12/21</t>
  </si>
  <si>
    <t>ממשל צמודה 1025- האוצר - ממשלתית צמודה</t>
  </si>
  <si>
    <t>1135912</t>
  </si>
  <si>
    <t>ממשלתי צמוד 0527- האוצר - ממשלתית צמודה</t>
  </si>
  <si>
    <t>1140847</t>
  </si>
  <si>
    <t>14/10/20</t>
  </si>
  <si>
    <t>ממשלתי צמוד 0545</t>
  </si>
  <si>
    <t>1134865</t>
  </si>
  <si>
    <t>08/06/20</t>
  </si>
  <si>
    <t>סה"כ לא צמודות</t>
  </si>
  <si>
    <t>סה"כ מלווה קצר מועד</t>
  </si>
  <si>
    <t>סה"כ שחר</t>
  </si>
  <si>
    <t>ממשל שקלי 0226</t>
  </si>
  <si>
    <t>1174697</t>
  </si>
  <si>
    <t>17/10/21</t>
  </si>
  <si>
    <t>ממשל שקלי 1024- האוצר - ממשלתית שקלית</t>
  </si>
  <si>
    <t>1175777</t>
  </si>
  <si>
    <t>10/10/21</t>
  </si>
  <si>
    <t>ממשל שקלית 0327</t>
  </si>
  <si>
    <t>1139344</t>
  </si>
  <si>
    <t>ממשל שקלית 0330- האוצר - ממשלתית שקלית</t>
  </si>
  <si>
    <t>1160985</t>
  </si>
  <si>
    <t>12/09/21</t>
  </si>
  <si>
    <t>ממשל שקלית 0347</t>
  </si>
  <si>
    <t>1140193</t>
  </si>
  <si>
    <t>01/12/21</t>
  </si>
  <si>
    <t>ממשל שקלית 0432- האוצר - ממשלתית שקלית</t>
  </si>
  <si>
    <t>1180660</t>
  </si>
  <si>
    <t>23/12/21</t>
  </si>
  <si>
    <t>ממשל שקלית 0537- האוצר - ממשלתית שקלית</t>
  </si>
  <si>
    <t>1166180</t>
  </si>
  <si>
    <t>17/08/21</t>
  </si>
  <si>
    <t>ממשל שקלית 0722- האוצר - ממשלתית שקלית</t>
  </si>
  <si>
    <t>1158104</t>
  </si>
  <si>
    <t>16/11/21</t>
  </si>
  <si>
    <t>ממשל שקלית 0928</t>
  </si>
  <si>
    <t>1150879</t>
  </si>
  <si>
    <t>15/12/20</t>
  </si>
  <si>
    <t>ממשל שקלית 1122- האוצר - ממשלתית שקלית</t>
  </si>
  <si>
    <t>1141225</t>
  </si>
  <si>
    <t>28/12/21</t>
  </si>
  <si>
    <t>ממשל שקלית 1123- האוצר - ממשלתית שקלית</t>
  </si>
  <si>
    <t>1155068</t>
  </si>
  <si>
    <t>27/12/21</t>
  </si>
  <si>
    <t>ממשלתי 0323</t>
  </si>
  <si>
    <t>1126747</t>
  </si>
  <si>
    <t>10/11/21</t>
  </si>
  <si>
    <t>ממשלתי 0324- האוצר - ממשלתית שקלית</t>
  </si>
  <si>
    <t>1130848</t>
  </si>
  <si>
    <t>ממשלתי 0825- האוצר - ממשלתית שקלית</t>
  </si>
  <si>
    <t>1135557</t>
  </si>
  <si>
    <t>12/12/21</t>
  </si>
  <si>
    <t>ממשלתי שקלי 0425- האוצר - ממשלתית שקלית</t>
  </si>
  <si>
    <t>1162668</t>
  </si>
  <si>
    <t>ממשלתי שקלי 723</t>
  </si>
  <si>
    <t>1167105</t>
  </si>
  <si>
    <t>22/12/21</t>
  </si>
  <si>
    <t>סה"כ גילון</t>
  </si>
  <si>
    <t>ממשל משתנה 0526- האוצר - ממשלתית משתנה</t>
  </si>
  <si>
    <t>1141795</t>
  </si>
  <si>
    <t>סה"כ צמודות לדולר</t>
  </si>
  <si>
    <t>סה"כ אג"ח של ממשלת ישראל שהונפקו בחו"ל</t>
  </si>
  <si>
    <t>ממשל גלובל01/24- האוצר - ממשלתית גלובלית</t>
  </si>
  <si>
    <t>1181247</t>
  </si>
  <si>
    <t>ilRF</t>
  </si>
  <si>
    <t>ממשל גלובל07/30- האוצר - ממשלתית גלובלית</t>
  </si>
  <si>
    <t>1181197</t>
  </si>
  <si>
    <t>ISRAEL 2.5 15/1/30</t>
  </si>
  <si>
    <t>US46513JXM88</t>
  </si>
  <si>
    <t>A1</t>
  </si>
  <si>
    <t>Moodys</t>
  </si>
  <si>
    <t>09/01/20</t>
  </si>
  <si>
    <t>ISRAEL 3.25 17.01.2028</t>
  </si>
  <si>
    <t>US46513YJH27</t>
  </si>
  <si>
    <t>NYSE</t>
  </si>
  <si>
    <t>10/01/18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</si>
  <si>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</si>
  <si>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</si>
  <si>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</si>
  <si>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</si>
  <si>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</si>
  <si>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</si>
  <si>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</si>
  <si>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</si>
  <si>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</si>
  <si>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</si>
  <si>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</si>
  <si>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</si>
  <si>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</si>
  <si>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01/11/21</t>
  </si>
  <si>
    <t>אלה פקדון אגח ה- אלה פקדונות</t>
  </si>
  <si>
    <t>1162577</t>
  </si>
  <si>
    <t>בינל הנפק אגח י- בינלאומי הנפקות</t>
  </si>
  <si>
    <t>1160290</t>
  </si>
  <si>
    <t>513141879</t>
  </si>
  <si>
    <t>בנקים</t>
  </si>
  <si>
    <t>27/06/21</t>
  </si>
  <si>
    <t>בינל הנפק אגח יב- בינלאומי הנפקות</t>
  </si>
  <si>
    <t>1182385</t>
  </si>
  <si>
    <t>07/12/21</t>
  </si>
  <si>
    <t>דיסק מנ אגח טו- דיסקונט מנפיקים</t>
  </si>
  <si>
    <t>7480304</t>
  </si>
  <si>
    <t>520029935</t>
  </si>
  <si>
    <t>29/11/21</t>
  </si>
  <si>
    <t>לאומי אג"ח 181- לאומי</t>
  </si>
  <si>
    <t>6040505</t>
  </si>
  <si>
    <t>520018078</t>
  </si>
  <si>
    <t>Aaa.il</t>
  </si>
  <si>
    <t>לאומי אגח 182- לאומי</t>
  </si>
  <si>
    <t>6040539</t>
  </si>
  <si>
    <t>28/11/21</t>
  </si>
  <si>
    <t>מז טפ הנ אגח 62- מזרחי טפחות הנפק</t>
  </si>
  <si>
    <t>2310498</t>
  </si>
  <si>
    <t>520032046</t>
  </si>
  <si>
    <t>21/10/21</t>
  </si>
  <si>
    <t>מז טפ הנפ אגח 57- מזרחי טפחות הנפק</t>
  </si>
  <si>
    <t>2310423</t>
  </si>
  <si>
    <t>בלומברג</t>
  </si>
  <si>
    <t>07/10/21</t>
  </si>
  <si>
    <t>מז טפ הנפ אגח 58- מזרחי טפחות הנפק</t>
  </si>
  <si>
    <t>2310431</t>
  </si>
  <si>
    <t>21/06/21</t>
  </si>
  <si>
    <t>מז טפ הנפ אגח 59- מזרחי טפחות הנפק</t>
  </si>
  <si>
    <t>2310449</t>
  </si>
  <si>
    <t>29/12/21</t>
  </si>
  <si>
    <t>מז טפ הנפ אגח 61- מזרחי טפחות הנפק</t>
  </si>
  <si>
    <t>2310464</t>
  </si>
  <si>
    <t>מז טפ הנפק   45- מזרחי טפחות הנפק</t>
  </si>
  <si>
    <t>2310217</t>
  </si>
  <si>
    <t>18/11/21</t>
  </si>
  <si>
    <t>מז טפ הנפק   46- מזרחי טפחות הנפק</t>
  </si>
  <si>
    <t>2310225</t>
  </si>
  <si>
    <t>מז טפ הנפק 51- מזרחי טפחות הנפק</t>
  </si>
  <si>
    <t>2310324</t>
  </si>
  <si>
    <t>30/12/21</t>
  </si>
  <si>
    <t>מז טפ הנפק 52- מזרחי טפחות הנפק</t>
  </si>
  <si>
    <t>2310381</t>
  </si>
  <si>
    <t>מזרחי הנפקות אג"ח 49- מזרחי טפחות הנפק</t>
  </si>
  <si>
    <t>2310282</t>
  </si>
  <si>
    <t>23/08/21</t>
  </si>
  <si>
    <t>מזרחי טפחות  הנפקות אג"ח 44</t>
  </si>
  <si>
    <t>2310209</t>
  </si>
  <si>
    <t>מקורות  אגח 11- מקורות</t>
  </si>
  <si>
    <t>1158476</t>
  </si>
  <si>
    <t>520010869</t>
  </si>
  <si>
    <t>שרותים</t>
  </si>
  <si>
    <t>06/10/21</t>
  </si>
  <si>
    <t>מקורות אגח 10- מקורות</t>
  </si>
  <si>
    <t>1158468</t>
  </si>
  <si>
    <t>מרכנתיל הנ אגח ג- מרכנתיל הנפקות</t>
  </si>
  <si>
    <t>1171297</t>
  </si>
  <si>
    <t>513686154</t>
  </si>
  <si>
    <t>03/01/21</t>
  </si>
  <si>
    <t>מרכנתיל הנ אגח ד- מרכנתיל הנפקות</t>
  </si>
  <si>
    <t>1171305</t>
  </si>
  <si>
    <t>פועלים  אגח 200- פועלים</t>
  </si>
  <si>
    <t>6620496</t>
  </si>
  <si>
    <t>520000118</t>
  </si>
  <si>
    <t>פועלים הנ אג34- פועלים הנפקות</t>
  </si>
  <si>
    <t>1940576</t>
  </si>
  <si>
    <t>520032640</t>
  </si>
  <si>
    <t>פועלים הנ אגח35- פועלים הנפקות</t>
  </si>
  <si>
    <t>1940618</t>
  </si>
  <si>
    <t>11/08/21</t>
  </si>
  <si>
    <t>פועלים הנפ אג32- פועלים הנפקות</t>
  </si>
  <si>
    <t>1940535</t>
  </si>
  <si>
    <t>17/11/20</t>
  </si>
  <si>
    <t>פועלים הנפקות  אג"ח 36- פועלים הנפקות</t>
  </si>
  <si>
    <t>1940659</t>
  </si>
  <si>
    <t>11/05/20</t>
  </si>
  <si>
    <t>דיסקונט מנפיקים 4- דיסקונט מנפיקים</t>
  </si>
  <si>
    <t>7480049</t>
  </si>
  <si>
    <t>ilAA+</t>
  </si>
  <si>
    <t>29/01/20</t>
  </si>
  <si>
    <t>וילאר אג"ח 6- וילאר</t>
  </si>
  <si>
    <t>4160115</t>
  </si>
  <si>
    <t>520038910</t>
  </si>
  <si>
    <t>נדלן מניב בישראל</t>
  </si>
  <si>
    <t>חשמל     אגח 29- חשמל</t>
  </si>
  <si>
    <t>6000236</t>
  </si>
  <si>
    <t>520000472</t>
  </si>
  <si>
    <t>אנרגיה</t>
  </si>
  <si>
    <t>חשמל  אג"ח 31- חשמל</t>
  </si>
  <si>
    <t>6000285</t>
  </si>
  <si>
    <t>חשמל אג27</t>
  </si>
  <si>
    <t>6000210</t>
  </si>
  <si>
    <t>24/06/20</t>
  </si>
  <si>
    <t>חשמל אגח 32- חשמל</t>
  </si>
  <si>
    <t>6000384</t>
  </si>
  <si>
    <t>30/09/21</t>
  </si>
  <si>
    <t>נמלי ישראל אג "ח א- נמלי ישראל</t>
  </si>
  <si>
    <t>1145564</t>
  </si>
  <si>
    <t>513569780</t>
  </si>
  <si>
    <t>Aa1.il</t>
  </si>
  <si>
    <t>07/05/18</t>
  </si>
  <si>
    <t>נמלי ישראל אג"ח ב- נמלי ישראל</t>
  </si>
  <si>
    <t>1145572</t>
  </si>
  <si>
    <t>19/12/19</t>
  </si>
  <si>
    <t>נתיבי הגז אג"ח ד- נתיבי הגז</t>
  </si>
  <si>
    <t>1147503</t>
  </si>
  <si>
    <t>513436394</t>
  </si>
  <si>
    <t>04/10/21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</si>
  <si>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</si>
  <si>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</si>
  <si>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</si>
  <si>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</si>
  <si>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</si>
  <si>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</si>
  <si>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12/08/21</t>
  </si>
  <si>
    <t>עזריאלי אג"ח ה- קבוצת עזריאלי</t>
  </si>
  <si>
    <t>1156603</t>
  </si>
  <si>
    <t>01/09/21</t>
  </si>
  <si>
    <t>עזריאלי אג"ח ו- קבוצת עזריאלי</t>
  </si>
  <si>
    <t>1156611</t>
  </si>
  <si>
    <t>עזריאלי אג2- קבוצת עזריאלי</t>
  </si>
  <si>
    <t>1134436</t>
  </si>
  <si>
    <t>פועלים הנפקות אגח 15- פועלים הנפקות</t>
  </si>
  <si>
    <t>1940543</t>
  </si>
  <si>
    <t>07/01/20</t>
  </si>
  <si>
    <t>פועלים הנפקות התח.14- פועלים הנפקות</t>
  </si>
  <si>
    <t>1940501</t>
  </si>
  <si>
    <t>08/07/21</t>
  </si>
  <si>
    <t>רכבת ישר  אגח ג- רכבת ישראל</t>
  </si>
  <si>
    <t>1177625</t>
  </si>
  <si>
    <t>520043613</t>
  </si>
  <si>
    <t>21/11/21</t>
  </si>
  <si>
    <t>אמות  אגח ח- אמות</t>
  </si>
  <si>
    <t>520026683</t>
  </si>
  <si>
    <t>ilAA</t>
  </si>
  <si>
    <t>ביג אגח ח- ביג</t>
  </si>
  <si>
    <t>1138924</t>
  </si>
  <si>
    <t>513623314</t>
  </si>
  <si>
    <t>ביג אגח יד- ביג</t>
  </si>
  <si>
    <t>1161512</t>
  </si>
  <si>
    <t>11/10/21</t>
  </si>
  <si>
    <t>ביג אגח יז</t>
  </si>
  <si>
    <t>1168459</t>
  </si>
  <si>
    <t>מבני תעש אגח יח</t>
  </si>
  <si>
    <t>2260479</t>
  </si>
  <si>
    <t>520024126</t>
  </si>
  <si>
    <t>מבני תעשיה אגח יט</t>
  </si>
  <si>
    <t>2260487</t>
  </si>
  <si>
    <t>24/12/18</t>
  </si>
  <si>
    <t>מליסרון  אגח יד</t>
  </si>
  <si>
    <t>3230232</t>
  </si>
  <si>
    <t>520037789</t>
  </si>
  <si>
    <t>מליסרון  אגח יט</t>
  </si>
  <si>
    <t>3230398</t>
  </si>
  <si>
    <t>28/10/21</t>
  </si>
  <si>
    <t>מליסרון  אגח16- מליסרון</t>
  </si>
  <si>
    <t>3230265</t>
  </si>
  <si>
    <t>01/03/20</t>
  </si>
  <si>
    <t>מליסרון אג10- מליסרון</t>
  </si>
  <si>
    <t>3230190</t>
  </si>
  <si>
    <t>מליסרון אג8- מליסרון</t>
  </si>
  <si>
    <t>3230166</t>
  </si>
  <si>
    <t>מליסרון אגח יח- מליסרון</t>
  </si>
  <si>
    <t>3230372</t>
  </si>
  <si>
    <t>03/03/20</t>
  </si>
  <si>
    <t>רבוע נדלן אגח ח- רבוע נדלן</t>
  </si>
  <si>
    <t>513765859</t>
  </si>
  <si>
    <t>02/11/21</t>
  </si>
  <si>
    <t>ריט 1     אגח ו</t>
  </si>
  <si>
    <t>1138544</t>
  </si>
  <si>
    <t>513821488</t>
  </si>
  <si>
    <t>22/11/21</t>
  </si>
  <si>
    <t>ריט 1  אגח ז- ריט1</t>
  </si>
  <si>
    <t>1171271</t>
  </si>
  <si>
    <t>21/04/21</t>
  </si>
  <si>
    <t>שופרסל    אגח ו- שופרסל</t>
  </si>
  <si>
    <t>7770217</t>
  </si>
  <si>
    <t>520022732</t>
  </si>
  <si>
    <t>רשתות שיווק</t>
  </si>
  <si>
    <t>29/06/20</t>
  </si>
  <si>
    <t>שלמה החזקות אג18- שלמה החזקות</t>
  </si>
  <si>
    <t>1410307</t>
  </si>
  <si>
    <t>520034372</t>
  </si>
  <si>
    <t>אדמה אגח  2</t>
  </si>
  <si>
    <t>1110915</t>
  </si>
  <si>
    <t>520043605</t>
  </si>
  <si>
    <t>כימיה, גומי ופלסטיק</t>
  </si>
  <si>
    <t>ilAA-</t>
  </si>
  <si>
    <t>06/05/20</t>
  </si>
  <si>
    <t>בזק אגח 12- בזק</t>
  </si>
  <si>
    <t>2300242</t>
  </si>
  <si>
    <t>520031931</t>
  </si>
  <si>
    <t>26/04/20</t>
  </si>
  <si>
    <t>בזק אגח 14- בזק</t>
  </si>
  <si>
    <t>2300317</t>
  </si>
  <si>
    <t>בזק.ק6- בזק</t>
  </si>
  <si>
    <t>2300143</t>
  </si>
  <si>
    <t>14/11/21</t>
  </si>
  <si>
    <t>גזית גלוב אגח יד- גזית גלוב</t>
  </si>
  <si>
    <t>1260736</t>
  </si>
  <si>
    <t>520033234</t>
  </si>
  <si>
    <t>נדלן מניב בחו"ל</t>
  </si>
  <si>
    <t>22/06/20</t>
  </si>
  <si>
    <t>גזית גלוב אגחטז- גזית גלוב</t>
  </si>
  <si>
    <t>1260785</t>
  </si>
  <si>
    <t>24/10/21</t>
  </si>
  <si>
    <t>יוניברסל אג1- יוניברסל מוטורס-UMI</t>
  </si>
  <si>
    <t>1141639</t>
  </si>
  <si>
    <t>511809071</t>
  </si>
  <si>
    <t>מסחר</t>
  </si>
  <si>
    <t>05/07/20</t>
  </si>
  <si>
    <t>יוניברסל אגח ג- יוניברסל מוטורס-UMI</t>
  </si>
  <si>
    <t>1160670</t>
  </si>
  <si>
    <t>ירושלים הנ אגח טו- ירושלים הנפקות</t>
  </si>
  <si>
    <t>1161769</t>
  </si>
  <si>
    <t>513682146</t>
  </si>
  <si>
    <t>22/04/20</t>
  </si>
  <si>
    <t>ירושלים הנ אגח יח- ירושלים הנפקות</t>
  </si>
  <si>
    <t>1182054</t>
  </si>
  <si>
    <t>25/11/21</t>
  </si>
  <si>
    <t>ירושלים הנפקות 13- ירושלים הנפקות</t>
  </si>
  <si>
    <t>11/07/21</t>
  </si>
  <si>
    <t>מגה אור אג8- מגה אור</t>
  </si>
  <si>
    <t>1147602</t>
  </si>
  <si>
    <t>513257873</t>
  </si>
  <si>
    <t>מליסרון   אגח ו- מליסרון</t>
  </si>
  <si>
    <t>3230125</t>
  </si>
  <si>
    <t>25/03/19</t>
  </si>
  <si>
    <t>מליסרון אג"ח יג- מליסרון</t>
  </si>
  <si>
    <t>3230224</t>
  </si>
  <si>
    <t>18/04/19</t>
  </si>
  <si>
    <t>מנורה מבטחים גיוס הון אג"ח א'- מנורה מבטחים גיוס הון בע"מ</t>
  </si>
  <si>
    <t>1103670</t>
  </si>
  <si>
    <t>513937714</t>
  </si>
  <si>
    <t>ביטוח</t>
  </si>
  <si>
    <t>Aa3.il</t>
  </si>
  <si>
    <t>16/11/17</t>
  </si>
  <si>
    <t>סלע נדל"ן אג"ח 2- סלע קפיטל נדל"ן</t>
  </si>
  <si>
    <t>1132927</t>
  </si>
  <si>
    <t>513992529</t>
  </si>
  <si>
    <t>09/09/21</t>
  </si>
  <si>
    <t>סלע נדל"ן אג3</t>
  </si>
  <si>
    <t>1138973</t>
  </si>
  <si>
    <t>סלע נדלן  אגח ד- סלע קפיטל נדל"ן</t>
  </si>
  <si>
    <t>1167147</t>
  </si>
  <si>
    <t>רבוע נדלן אגח ז- רבוע נדלן</t>
  </si>
  <si>
    <t>1140615</t>
  </si>
  <si>
    <t>אשטרום נכ אגח 12- אשטרום נכסים</t>
  </si>
  <si>
    <t>2510279</t>
  </si>
  <si>
    <t>520036617</t>
  </si>
  <si>
    <t>ilA+</t>
  </si>
  <si>
    <t>30/06/20</t>
  </si>
  <si>
    <t>אשטרום נכסים אג"ח 11</t>
  </si>
  <si>
    <t>2510238</t>
  </si>
  <si>
    <t>גירון     אגח ו- גירון פיתוח</t>
  </si>
  <si>
    <t>1139849</t>
  </si>
  <si>
    <t>520044520</t>
  </si>
  <si>
    <t>A1.il</t>
  </si>
  <si>
    <t>גירון  אגח ח- גירון פיתוח</t>
  </si>
  <si>
    <t>1183151</t>
  </si>
  <si>
    <t>גירון אג"ח 7</t>
  </si>
  <si>
    <t>1142629</t>
  </si>
  <si>
    <t>05/08/21</t>
  </si>
  <si>
    <t>ג'נרישן קפ אגח ב- ג'נריישן קפיטל</t>
  </si>
  <si>
    <t>1177526</t>
  </si>
  <si>
    <t>515846558</t>
  </si>
  <si>
    <t>20/06/21</t>
  </si>
  <si>
    <t>מגה אור  אגח  י- מגה אור</t>
  </si>
  <si>
    <t>1178367</t>
  </si>
  <si>
    <t>12/07/21</t>
  </si>
  <si>
    <t>מגה אור  אגח יא- מגה אור</t>
  </si>
  <si>
    <t>1178375</t>
  </si>
  <si>
    <t>פז נפט    אגח ז- פז חברת הנפט</t>
  </si>
  <si>
    <t>1142595</t>
  </si>
  <si>
    <t>510216054</t>
  </si>
  <si>
    <t>05/08/19</t>
  </si>
  <si>
    <t>רבוע נדלן אגח ו- רבוע נדלן</t>
  </si>
  <si>
    <t>1140607</t>
  </si>
  <si>
    <t>אדגר אגח יא</t>
  </si>
  <si>
    <t>1820281</t>
  </si>
  <si>
    <t>520035171</t>
  </si>
  <si>
    <t>A2.il</t>
  </si>
  <si>
    <t>19/07/21</t>
  </si>
  <si>
    <t>510560188</t>
  </si>
  <si>
    <t>אפי נכסים אגח יג- אפי נכסים</t>
  </si>
  <si>
    <t>אשטרום נכסים אגח 8- אשטרום נכסים</t>
  </si>
  <si>
    <t>2510162</t>
  </si>
  <si>
    <t>ilA</t>
  </si>
  <si>
    <t>22/02/18</t>
  </si>
  <si>
    <t>דיסקונט שה א</t>
  </si>
  <si>
    <t>6910095</t>
  </si>
  <si>
    <t>520007030</t>
  </si>
  <si>
    <t>מימון ישיר אג ב- מימון ישיר קב</t>
  </si>
  <si>
    <t>1168145</t>
  </si>
  <si>
    <t>513893123</t>
  </si>
  <si>
    <t>אשראי חוץ בנקאי</t>
  </si>
  <si>
    <t>26/08/20</t>
  </si>
  <si>
    <t>מימון ישיר אגח ד- מימון ישיר קב</t>
  </si>
  <si>
    <t>מימון ישיר אגחג</t>
  </si>
  <si>
    <t>1171214</t>
  </si>
  <si>
    <t>26/04/21</t>
  </si>
  <si>
    <t>שיכון ובינוי אגח 5- שיכון ובינוי</t>
  </si>
  <si>
    <t>1125210</t>
  </si>
  <si>
    <t>520036104</t>
  </si>
  <si>
    <t>בנייה</t>
  </si>
  <si>
    <t>הכשרת הישוב אג23- הכשרת הישוב</t>
  </si>
  <si>
    <t>6120323</t>
  </si>
  <si>
    <t>520020116</t>
  </si>
  <si>
    <t>ilA-</t>
  </si>
  <si>
    <t>מגוריט אג1- מגוריט</t>
  </si>
  <si>
    <t>1141712</t>
  </si>
  <si>
    <t>515434074</t>
  </si>
  <si>
    <t>מגוריט אגח ג- מגוריט</t>
  </si>
  <si>
    <t>מישורים אגח ט- מישורים</t>
  </si>
  <si>
    <t>511491839</t>
  </si>
  <si>
    <t>Baa1.il</t>
  </si>
  <si>
    <t>18/10/21</t>
  </si>
  <si>
    <t>דוראל  אגח א- דוראל אנרגיה</t>
  </si>
  <si>
    <t>515364891</t>
  </si>
  <si>
    <t>אנרגיה מתחדשת</t>
  </si>
  <si>
    <t>לא מדורג</t>
  </si>
  <si>
    <t>12/10/21</t>
  </si>
  <si>
    <t>חנן מור אג 9- חנן מור</t>
  </si>
  <si>
    <t>513605519</t>
  </si>
  <si>
    <t>29/09/21</t>
  </si>
  <si>
    <t>מניבים ריט אג"ח 1- מניבים ריט</t>
  </si>
  <si>
    <t>1140581</t>
  </si>
  <si>
    <t>515327120</t>
  </si>
  <si>
    <t>29/07/21</t>
  </si>
  <si>
    <t>מניבים ריט אג"ח ב- מניבים ריט</t>
  </si>
  <si>
    <t>1155928</t>
  </si>
  <si>
    <t>15/01/20</t>
  </si>
  <si>
    <t>מניבים ריט אגחג- מניבים ריט</t>
  </si>
  <si>
    <t>1177658</t>
  </si>
  <si>
    <t>22/06/21</t>
  </si>
  <si>
    <t>נופר אנרג אגח א- נופר אנרג'י</t>
  </si>
  <si>
    <t>1179340</t>
  </si>
  <si>
    <t>514599943</t>
  </si>
  <si>
    <t>16/08/21</t>
  </si>
  <si>
    <t>דיסק מנ מסחרי 1- דיסקונט מנפיקים</t>
  </si>
  <si>
    <t>7480320</t>
  </si>
  <si>
    <t>דיסקונט מנפיקים אג"ח יג</t>
  </si>
  <si>
    <t>7480155</t>
  </si>
  <si>
    <t>דיסקונט מנפיקים אג"ח יד</t>
  </si>
  <si>
    <t>7480163</t>
  </si>
  <si>
    <t>31/05/20</t>
  </si>
  <si>
    <t>הראל פיקד אגח א- הראל פיקדון סחיר</t>
  </si>
  <si>
    <t>1159623</t>
  </si>
  <si>
    <t>515989440</t>
  </si>
  <si>
    <t>14/10/21</t>
  </si>
  <si>
    <t>הראל פיקדון אגח ב- הראל פיקדון סחיר</t>
  </si>
  <si>
    <t>1162502</t>
  </si>
  <si>
    <t>15/11/21</t>
  </si>
  <si>
    <t>לאומי   אגח 178- לאומי</t>
  </si>
  <si>
    <t>6040323</t>
  </si>
  <si>
    <t>לאומי אג"ח 180- לאומי</t>
  </si>
  <si>
    <t>6040422</t>
  </si>
  <si>
    <t>מז טפ הנפ אגח 60- מזרחי טפחות הנפק</t>
  </si>
  <si>
    <t>2310456</t>
  </si>
  <si>
    <t>מזרחי  טפ הנפק   40</t>
  </si>
  <si>
    <t>2310167</t>
  </si>
  <si>
    <t>מזרחי הנפקות אג"ח   41- מזרחי טפחות הנפק</t>
  </si>
  <si>
    <t>2310175</t>
  </si>
  <si>
    <t>עמידר אגח א- עמידר</t>
  </si>
  <si>
    <t>1143585</t>
  </si>
  <si>
    <t>520017393</t>
  </si>
  <si>
    <t>08/12/21</t>
  </si>
  <si>
    <t>פועלים  אגח 100- פועלים</t>
  </si>
  <si>
    <t>6620488</t>
  </si>
  <si>
    <t>חשמל     אגח 26- חשמל</t>
  </si>
  <si>
    <t>6000202</t>
  </si>
  <si>
    <t>נמלי ישראל אג"ח ג- נמלי ישראל</t>
  </si>
  <si>
    <t>1145580</t>
  </si>
  <si>
    <t>13/12/21</t>
  </si>
  <si>
    <t>פועלים הנפקות הת 16- פועלים הנפקות</t>
  </si>
  <si>
    <t>1940550</t>
  </si>
  <si>
    <t>שטראוס    אגח ה- שטראוס גרופ</t>
  </si>
  <si>
    <t>7460389</t>
  </si>
  <si>
    <t>520003781</t>
  </si>
  <si>
    <t>מזון</t>
  </si>
  <si>
    <t>תעשיה אוירית אג"ח 4</t>
  </si>
  <si>
    <t>1133131</t>
  </si>
  <si>
    <t>520027194</t>
  </si>
  <si>
    <t>ביטחוניות</t>
  </si>
  <si>
    <t>אלביט מע' אגח ב- אלביט מערכות</t>
  </si>
  <si>
    <t>1178235</t>
  </si>
  <si>
    <t>520043027</t>
  </si>
  <si>
    <t>אקויטל    אגח 2- אקויטל</t>
  </si>
  <si>
    <t>7550122</t>
  </si>
  <si>
    <t>520030859</t>
  </si>
  <si>
    <t>השקעה ואחזקות</t>
  </si>
  <si>
    <t>דה זראסאי אג5- דה זראסאי גרופ</t>
  </si>
  <si>
    <t>1169556</t>
  </si>
  <si>
    <t>1744984</t>
  </si>
  <si>
    <t>כיל       אגח ה</t>
  </si>
  <si>
    <t>2810299</t>
  </si>
  <si>
    <t>520027830</t>
  </si>
  <si>
    <t>מגדל הון  אגח ד- מגדל ביטוח הון</t>
  </si>
  <si>
    <t>1137033</t>
  </si>
  <si>
    <t>513230029</t>
  </si>
  <si>
    <t>Aa2.il</t>
  </si>
  <si>
    <t>נפטא אגח ח- נפטא</t>
  </si>
  <si>
    <t>6430169</t>
  </si>
  <si>
    <t>520020942</t>
  </si>
  <si>
    <t>חיפושי נפט וגז</t>
  </si>
  <si>
    <t>שלמה החז אגח יז- שלמה החזקות</t>
  </si>
  <si>
    <t>1410299</t>
  </si>
  <si>
    <t>05/12/21</t>
  </si>
  <si>
    <t>אלוני חץ אגח יב- אלוני חץ</t>
  </si>
  <si>
    <t>520038506</t>
  </si>
  <si>
    <t>31/10/21</t>
  </si>
  <si>
    <t>בזק אגח 11- בזק</t>
  </si>
  <si>
    <t>2300234</t>
  </si>
  <si>
    <t>בזק אגח 13- בזק</t>
  </si>
  <si>
    <t>2300309</t>
  </si>
  <si>
    <t>ביג אגח יט- ביג</t>
  </si>
  <si>
    <t>1181007</t>
  </si>
  <si>
    <t>דה זראסאי אגח ג- דה זראסאי גרופ</t>
  </si>
  <si>
    <t>1137975</t>
  </si>
  <si>
    <t>טאואר     אגח ז</t>
  </si>
  <si>
    <t>1138494</t>
  </si>
  <si>
    <t>520041997</t>
  </si>
  <si>
    <t>מוליכים למחצה</t>
  </si>
  <si>
    <t>13/07/21</t>
  </si>
  <si>
    <t>יוניברסל אגח ב- יוניברסל מוטורס-UMI</t>
  </si>
  <si>
    <t>1141647</t>
  </si>
  <si>
    <t>מגדל הון אגח ח- מגדל ביטוח הון</t>
  </si>
  <si>
    <t>1182955</t>
  </si>
  <si>
    <t>26/12/21</t>
  </si>
  <si>
    <t>פורמולה אג"ח 1- פורמולה מערכות</t>
  </si>
  <si>
    <t>2560142</t>
  </si>
  <si>
    <t>520036690</t>
  </si>
  <si>
    <t>שרותי מידע</t>
  </si>
  <si>
    <t>פורמולה אג"ח ג'- פורמולה מערכות</t>
  </si>
  <si>
    <t>2560209</t>
  </si>
  <si>
    <t>אלקו אגח יג- אלקו</t>
  </si>
  <si>
    <t>520025370</t>
  </si>
  <si>
    <t>06/07/21</t>
  </si>
  <si>
    <t>אמ.ג'יג'י אגח ב- אמ.ג'י.ג'י</t>
  </si>
  <si>
    <t>1160811</t>
  </si>
  <si>
    <t>1761</t>
  </si>
  <si>
    <t>שרותים פיננסים</t>
  </si>
  <si>
    <t>דמרי אג"ח 6- דמרי</t>
  </si>
  <si>
    <t>1136936</t>
  </si>
  <si>
    <t>511399388</t>
  </si>
  <si>
    <t>וואן תוכנה אג3-דל סחירות מרווח הוגן- וואן טכנולוגיות תוכנה</t>
  </si>
  <si>
    <t>1610187</t>
  </si>
  <si>
    <t>520034695</t>
  </si>
  <si>
    <t>08/11/21</t>
  </si>
  <si>
    <t>טמפו משקאות אג2</t>
  </si>
  <si>
    <t>1133511</t>
  </si>
  <si>
    <t>513682625</t>
  </si>
  <si>
    <t>לוינשטיין הנדסה  אגח ג</t>
  </si>
  <si>
    <t>5730080</t>
  </si>
  <si>
    <t>520033424</t>
  </si>
  <si>
    <t>ממן אגח ב- ממן</t>
  </si>
  <si>
    <t>2380046</t>
  </si>
  <si>
    <t>520036435</t>
  </si>
  <si>
    <t>סופרגז אגח א- סופרגז אנרגיה</t>
  </si>
  <si>
    <t>1167360</t>
  </si>
  <si>
    <t>516077989</t>
  </si>
  <si>
    <t>08/04/21</t>
  </si>
  <si>
    <t>ספנסר אגח ג- ספנסר אקוויטי</t>
  </si>
  <si>
    <t>1147495</t>
  </si>
  <si>
    <t>1838863</t>
  </si>
  <si>
    <t>פרטנר     אגח ו- פרטנר</t>
  </si>
  <si>
    <t>1141415</t>
  </si>
  <si>
    <t>520044314</t>
  </si>
  <si>
    <t>פתאל אג2- פתאל נכסים (אירופה)</t>
  </si>
  <si>
    <t>1140854</t>
  </si>
  <si>
    <t>515328250</t>
  </si>
  <si>
    <t>27/01/20</t>
  </si>
  <si>
    <t>קרסו  אגח ד- קרסו מוטורס</t>
  </si>
  <si>
    <t>1173566</t>
  </si>
  <si>
    <t>514065283</t>
  </si>
  <si>
    <t>23/11/21</t>
  </si>
  <si>
    <t>קרסו אגח א- קרסו מוטורס</t>
  </si>
  <si>
    <t>1136464</t>
  </si>
  <si>
    <t>קרסו אגח ב- קרסו מוטורס</t>
  </si>
  <si>
    <t>1139591</t>
  </si>
  <si>
    <t>09/06/21</t>
  </si>
  <si>
    <t>אי.די.אי הנפקות הת ד- איידיאיי הנפקות</t>
  </si>
  <si>
    <t>1133099</t>
  </si>
  <si>
    <t>514486042</t>
  </si>
  <si>
    <t>איידיאייהנ הת ו- איידיאיי הנפקות</t>
  </si>
  <si>
    <t>1183037</t>
  </si>
  <si>
    <t>אלדן תחבורה אג3- אלדן תחבורה</t>
  </si>
  <si>
    <t>1140813</t>
  </si>
  <si>
    <t>510454333</t>
  </si>
  <si>
    <t>אלדן תחבורה אגח ב</t>
  </si>
  <si>
    <t>1138254</t>
  </si>
  <si>
    <t>אלון רבוע אגח ו- אלון רבוע כחול</t>
  </si>
  <si>
    <t>1169127</t>
  </si>
  <si>
    <t>520042847</t>
  </si>
  <si>
    <t>31/08/21</t>
  </si>
  <si>
    <t>אנלייט אנ אגח ד- אנלייט אנרגיה</t>
  </si>
  <si>
    <t>7200256</t>
  </si>
  <si>
    <t>520041146</t>
  </si>
  <si>
    <t>01/08/21</t>
  </si>
  <si>
    <t>אנלייט אנר אג ג- אנלייט אנרגיה</t>
  </si>
  <si>
    <t>7200249</t>
  </si>
  <si>
    <t>אנלייט אנרגיה  אגח ה'- אנלייט אנרגיה</t>
  </si>
  <si>
    <t>7200116</t>
  </si>
  <si>
    <t>אנלייט אנרגיה אג ו- אנלייט אנרגיה</t>
  </si>
  <si>
    <t>7200173</t>
  </si>
  <si>
    <t>22/07/21</t>
  </si>
  <si>
    <t>אפי נכסים אגח יב- אפי נכסים</t>
  </si>
  <si>
    <t>1173764</t>
  </si>
  <si>
    <t>09/03/21</t>
  </si>
  <si>
    <t>אפריקה נכסים אג"ח ט- אפי נכסים</t>
  </si>
  <si>
    <t>1156470</t>
  </si>
  <si>
    <t>גולד בונד אג3</t>
  </si>
  <si>
    <t>1490051</t>
  </si>
  <si>
    <t>520034349</t>
  </si>
  <si>
    <t>ויקטורי   אגח א- ויקטורי</t>
  </si>
  <si>
    <t>1136126</t>
  </si>
  <si>
    <t>514068980</t>
  </si>
  <si>
    <t>14/12/21</t>
  </si>
  <si>
    <t>נאוי אגח ה- נאוי</t>
  </si>
  <si>
    <t>520036070</t>
  </si>
  <si>
    <t>סלקום    אגח יב- סלקום</t>
  </si>
  <si>
    <t>1143080</t>
  </si>
  <si>
    <t>511930125</t>
  </si>
  <si>
    <t>27/05/19</t>
  </si>
  <si>
    <t>פנינסולה אגח ג- פנינסולה</t>
  </si>
  <si>
    <t>3330222</t>
  </si>
  <si>
    <t>520033713</t>
  </si>
  <si>
    <t>31/05/21</t>
  </si>
  <si>
    <t>פרשקובסקי אגח יג</t>
  </si>
  <si>
    <t>1169309</t>
  </si>
  <si>
    <t>513817817</t>
  </si>
  <si>
    <t>25/10/20</t>
  </si>
  <si>
    <t>פתאל אירו אגח ד- פתאל נכסים (אירופה)</t>
  </si>
  <si>
    <t>1168038</t>
  </si>
  <si>
    <t>11/08/20</t>
  </si>
  <si>
    <t>או.פי.סי  אגח ג- או.פי.סי אנרגיה</t>
  </si>
  <si>
    <t>1180355</t>
  </si>
  <si>
    <t>514401702</t>
  </si>
  <si>
    <t>אוריין    אגח ב- אוריין</t>
  </si>
  <si>
    <t>1143379</t>
  </si>
  <si>
    <t>511068256</t>
  </si>
  <si>
    <t>אסאר אקורד אגח א- אס.אר אקורד</t>
  </si>
  <si>
    <t>520038670</t>
  </si>
  <si>
    <t>A3.il</t>
  </si>
  <si>
    <t>אפקון החזקות אג"ח א- אפקון החזקות</t>
  </si>
  <si>
    <t>5780135</t>
  </si>
  <si>
    <t>520033473</t>
  </si>
  <si>
    <t>20/01/20</t>
  </si>
  <si>
    <t>בזן   אגח יב- בזן (בתי זיקוק)</t>
  </si>
  <si>
    <t>520036658</t>
  </si>
  <si>
    <t>22/08/21</t>
  </si>
  <si>
    <t>מלרן אגח א- מלרן פרוייקטים</t>
  </si>
  <si>
    <t>1162072</t>
  </si>
  <si>
    <t>514097591</t>
  </si>
  <si>
    <t>מלרן אגח ג- מלרן פרוייקטים</t>
  </si>
  <si>
    <t>1180058</t>
  </si>
  <si>
    <t>נאוויטס פט אגח ג- נאוויטס פטרו</t>
  </si>
  <si>
    <t>1181593</t>
  </si>
  <si>
    <t>550263107</t>
  </si>
  <si>
    <t>09/11/21</t>
  </si>
  <si>
    <t>פתאל החזקות אגח ג- פתאל החזקות</t>
  </si>
  <si>
    <t>1161785</t>
  </si>
  <si>
    <t>512607888</t>
  </si>
  <si>
    <t>מלונאות ותיירות</t>
  </si>
  <si>
    <t>22/04/21</t>
  </si>
  <si>
    <t>שיכון בינוי נעמ 2- שיכון ובינוי</t>
  </si>
  <si>
    <t>1183052</t>
  </si>
  <si>
    <t>אאורה אג"ח י"ב- אאורה</t>
  </si>
  <si>
    <t>3730454</t>
  </si>
  <si>
    <t>520038274</t>
  </si>
  <si>
    <t>אאורה אגח טז- אאורה</t>
  </si>
  <si>
    <t>3730579</t>
  </si>
  <si>
    <t>28/07/21</t>
  </si>
  <si>
    <t>אאורה אגח יד- אאורה</t>
  </si>
  <si>
    <t>3730488</t>
  </si>
  <si>
    <t>אלומיי אג"ח ג</t>
  </si>
  <si>
    <t>1159375</t>
  </si>
  <si>
    <t>520039868</t>
  </si>
  <si>
    <t>25/10/21</t>
  </si>
  <si>
    <t>צרפתי     אגח ט- צרפתי</t>
  </si>
  <si>
    <t>4250197</t>
  </si>
  <si>
    <t>520039090</t>
  </si>
  <si>
    <t>ilBBB+</t>
  </si>
  <si>
    <t>רבד אג"ח 2- רבד</t>
  </si>
  <si>
    <t>5260088</t>
  </si>
  <si>
    <t>520040148</t>
  </si>
  <si>
    <t>28/04/21</t>
  </si>
  <si>
    <t>אורון  אגח ב- אורון קבוצה</t>
  </si>
  <si>
    <t>1160571</t>
  </si>
  <si>
    <t>513432765</t>
  </si>
  <si>
    <t>ilBBB</t>
  </si>
  <si>
    <t>17/06/21</t>
  </si>
  <si>
    <t>ברם אג"ח 1</t>
  </si>
  <si>
    <t>1135730</t>
  </si>
  <si>
    <t>513579482</t>
  </si>
  <si>
    <t>11/11/19</t>
  </si>
  <si>
    <t>ג'י.אף.אי אג"ח 1- ג'י.אפ.איי</t>
  </si>
  <si>
    <t>1134915</t>
  </si>
  <si>
    <t>1852623</t>
  </si>
  <si>
    <t>דיסק השק  אגח י- דיסקונט השקעות</t>
  </si>
  <si>
    <t>6390348</t>
  </si>
  <si>
    <t>520023896</t>
  </si>
  <si>
    <t>18/06/19</t>
  </si>
  <si>
    <t>דלק קבוצה אג31- דלק קבוצה</t>
  </si>
  <si>
    <t>1134790</t>
  </si>
  <si>
    <t>520044322</t>
  </si>
  <si>
    <t>ilBBB-</t>
  </si>
  <si>
    <t>בי קומיוניק אג"ח 3</t>
  </si>
  <si>
    <t>1139203</t>
  </si>
  <si>
    <t>512832742</t>
  </si>
  <si>
    <t>Caa2.il</t>
  </si>
  <si>
    <t>אול-יר    אגח ג- אול יר</t>
  </si>
  <si>
    <t>1140136</t>
  </si>
  <si>
    <t>184580</t>
  </si>
  <si>
    <t>Caa3.il</t>
  </si>
  <si>
    <t>25/09/19</t>
  </si>
  <si>
    <t>אול-יר    אגח ה- אול יר</t>
  </si>
  <si>
    <t>1143304</t>
  </si>
  <si>
    <t>10/02/20</t>
  </si>
  <si>
    <t>אמ אר אר  אגח א</t>
  </si>
  <si>
    <t>1154772</t>
  </si>
  <si>
    <t>1983001</t>
  </si>
  <si>
    <t>אם.אר.פי אג"ח ג</t>
  </si>
  <si>
    <t>1139278</t>
  </si>
  <si>
    <t>520044421</t>
  </si>
  <si>
    <t>04/05/20</t>
  </si>
  <si>
    <t>אפי קפיטל אגח א- אפי קפיטל נדל"ן</t>
  </si>
  <si>
    <t>1181304</t>
  </si>
  <si>
    <t>513948216</t>
  </si>
  <si>
    <t>אקונרג'י אג א- אקונרג'י אנרגיה מתחדשת</t>
  </si>
  <si>
    <t>1182518</t>
  </si>
  <si>
    <t>516339777</t>
  </si>
  <si>
    <t>בי קומיונק אגח ו- בי קומיוניקיישנס</t>
  </si>
  <si>
    <t>ברוקלנד אגח ב- ברוקלנד</t>
  </si>
  <si>
    <t>1136993</t>
  </si>
  <si>
    <t>1814237</t>
  </si>
  <si>
    <t>12/07/18</t>
  </si>
  <si>
    <t>חנן מור אגח יג- חנן מור</t>
  </si>
  <si>
    <t>1181502</t>
  </si>
  <si>
    <t>חנן מור אגח יד- חנן מור</t>
  </si>
  <si>
    <t>1181510</t>
  </si>
  <si>
    <t>מצלאוי אגח ז- מצלאוי</t>
  </si>
  <si>
    <t>1181676</t>
  </si>
  <si>
    <t>512726712</t>
  </si>
  <si>
    <t>נתנאל גרופ אג יא- נתנאל גרופ</t>
  </si>
  <si>
    <t>520039074</t>
  </si>
  <si>
    <t>נתנאל גרופ אג יב- נתנאל גרופ</t>
  </si>
  <si>
    <t>4210233</t>
  </si>
  <si>
    <t>04/05/21</t>
  </si>
  <si>
    <t>רבל        אג ב- רבל</t>
  </si>
  <si>
    <t>1142769</t>
  </si>
  <si>
    <t>513506329</t>
  </si>
  <si>
    <t>רוטשטיין  אגח ט- רוטשטיין</t>
  </si>
  <si>
    <t>5390224</t>
  </si>
  <si>
    <t>520039959</t>
  </si>
  <si>
    <t>17/01/21</t>
  </si>
  <si>
    <t>אלה פקדון אג1- אלה פקדונות</t>
  </si>
  <si>
    <t>1141662</t>
  </si>
  <si>
    <t>אלה פקדון אגח ד- אלה פקדונות</t>
  </si>
  <si>
    <t>1162304</t>
  </si>
  <si>
    <t>אלביט מע' אגח ד- אלביט מערכות</t>
  </si>
  <si>
    <t>1178268</t>
  </si>
  <si>
    <t>ישראמקו   אגח ב</t>
  </si>
  <si>
    <t>2320224</t>
  </si>
  <si>
    <t>550010003</t>
  </si>
  <si>
    <t>03/11/20</t>
  </si>
  <si>
    <t>ישראמקו אג1- ישראמקו יהש</t>
  </si>
  <si>
    <t>2320174</t>
  </si>
  <si>
    <t>דלק תמלוגים אג"ח א- דלק תמלוגים</t>
  </si>
  <si>
    <t>1147479</t>
  </si>
  <si>
    <t>514837111</t>
  </si>
  <si>
    <t>18/08/21</t>
  </si>
  <si>
    <t>שמוס  אג"ח א- שמוס</t>
  </si>
  <si>
    <t>1155951</t>
  </si>
  <si>
    <t>633896</t>
  </si>
  <si>
    <t>08/01/20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</si>
  <si>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</si>
  <si>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</si>
  <si>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</si>
  <si>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</si>
  <si>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</si>
  <si>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</si>
  <si>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חברה לישראל אג"ח 11</t>
  </si>
  <si>
    <t>5760244</t>
  </si>
  <si>
    <t>520028010</t>
  </si>
  <si>
    <t>בזן אג"ח 6- בזן (בתי זיקוק)</t>
  </si>
  <si>
    <t>2590396</t>
  </si>
  <si>
    <t>פננטפארק  אגח א- פננטפארק</t>
  </si>
  <si>
    <t>1142371</t>
  </si>
  <si>
    <t>1504619</t>
  </si>
  <si>
    <t>סה"כ אחר</t>
  </si>
  <si>
    <t>TEVA 3.75 09/05/2027- טבע</t>
  </si>
  <si>
    <t>XS2406607098</t>
  </si>
  <si>
    <t>520013954</t>
  </si>
  <si>
    <t>Pharmaceuticals</t>
  </si>
  <si>
    <t>BB-</t>
  </si>
  <si>
    <t>S&amp;P</t>
  </si>
  <si>
    <t>03/11/21</t>
  </si>
  <si>
    <t>TEVA 4.375 09/05/2030- טבע</t>
  </si>
  <si>
    <t>XS2406607171</t>
  </si>
  <si>
    <t>British Airways 2.9 15/03/35- British Airways</t>
  </si>
  <si>
    <t>US11042CAA80</t>
  </si>
  <si>
    <t>5288</t>
  </si>
  <si>
    <t>Airlines</t>
  </si>
  <si>
    <t>A</t>
  </si>
  <si>
    <t>20/07/21</t>
  </si>
  <si>
    <t>AVGO 2.45 15/02/31</t>
  </si>
  <si>
    <t>US11135FBH38</t>
  </si>
  <si>
    <t>5256</t>
  </si>
  <si>
    <t>Telecommunication Services</t>
  </si>
  <si>
    <t>BBB-</t>
  </si>
  <si>
    <t>05/01/21</t>
  </si>
  <si>
    <t>FSK 3.125 10.12.28- FS KKR</t>
  </si>
  <si>
    <t>US302635AK33</t>
  </si>
  <si>
    <t>5143</t>
  </si>
  <si>
    <t>Diversified Financials</t>
  </si>
  <si>
    <t>Baa3</t>
  </si>
  <si>
    <t>HFC 4.5 01/10/2030- HollyFrontier</t>
  </si>
  <si>
    <t>US436106AC21</t>
  </si>
  <si>
    <t>5292</t>
  </si>
  <si>
    <t>Energy</t>
  </si>
  <si>
    <t>ENOIGA 4.5 30/03/28</t>
  </si>
  <si>
    <t>IL0011736571</t>
  </si>
  <si>
    <t>560033185</t>
  </si>
  <si>
    <t>DAN 4.5 15/02/2032- DANA INC</t>
  </si>
  <si>
    <t>US235825AJ53</t>
  </si>
  <si>
    <t>5308</t>
  </si>
  <si>
    <t>Automobiles &amp; Components</t>
  </si>
  <si>
    <t>B1</t>
  </si>
  <si>
    <t>24/11/21</t>
  </si>
  <si>
    <t>ENOGLN 6.50 30.04.2027- Energean</t>
  </si>
  <si>
    <t>USG3044DAA49</t>
  </si>
  <si>
    <t>5144</t>
  </si>
  <si>
    <t>B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</si>
  <si>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</si>
  <si>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</si>
  <si>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</si>
  <si>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</si>
  <si>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</si>
  <si>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</si>
  <si>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</si>
  <si>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</si>
  <si>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</si>
  <si>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</si>
  <si>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</si>
  <si>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</si>
  <si>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</si>
  <si>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</si>
  <si>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</t>
  </si>
  <si>
    <t>1169325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</si>
  <si>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</si>
  <si>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</si>
  <si>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</si>
  <si>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</si>
  <si>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</si>
  <si>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</si>
  <si>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</si>
  <si>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</si>
  <si>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</si>
  <si>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</si>
  <si>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</si>
  <si>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</si>
  <si>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</si>
  <si>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</si>
  <si>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</si>
  <si>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</si>
  <si>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</si>
  <si>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</si>
  <si>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</si>
  <si>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</si>
  <si>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</si>
  <si>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</si>
  <si>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22.04.13- מקורות</t>
  </si>
  <si>
    <t>1124346</t>
  </si>
  <si>
    <t>04/09/18</t>
  </si>
  <si>
    <t>תשת אנרג אגא-רמ</t>
  </si>
  <si>
    <t>1168087</t>
  </si>
  <si>
    <t>520027293</t>
  </si>
  <si>
    <t>17/08/20</t>
  </si>
  <si>
    <t>רפאל  אג4מ- רפאל</t>
  </si>
  <si>
    <t>1140284</t>
  </si>
  <si>
    <t>520042185</t>
  </si>
  <si>
    <t>רפאל   אג5מ</t>
  </si>
  <si>
    <t>1140292</t>
  </si>
  <si>
    <t>אורמת אגח 4 - רמ</t>
  </si>
  <si>
    <t>1167212</t>
  </si>
  <si>
    <t>880326081</t>
  </si>
  <si>
    <t>01/07/20</t>
  </si>
  <si>
    <t>י.ח.ק אגח ב -רמ- י.ח.ק להשקעות</t>
  </si>
  <si>
    <t>1181783</t>
  </si>
  <si>
    <t>550016091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</si>
  <si>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</si>
  <si>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</si>
  <si>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</si>
  <si>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</si>
  <si>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</si>
  <si>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</si>
  <si>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</si>
  <si>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</si>
  <si>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אורבנקורפ אגח א- אורבנקורפ</t>
  </si>
  <si>
    <t>1137041</t>
  </si>
  <si>
    <t>514941525</t>
  </si>
  <si>
    <t>04/04/16</t>
  </si>
  <si>
    <t>וואליו אגח ב-רמ- וואליו קפיטל</t>
  </si>
  <si>
    <t>5990171</t>
  </si>
  <si>
    <t>520033804</t>
  </si>
  <si>
    <t>אורמת אגח 3 -רמ</t>
  </si>
  <si>
    <t>1139179</t>
  </si>
  <si>
    <t>21/04/20</t>
  </si>
  <si>
    <t>סה"כ קרנות הון סיכון</t>
  </si>
  <si>
    <t>סה"כ קרנות גידור</t>
  </si>
  <si>
    <t>סה"כ קרנות נדל"ן</t>
  </si>
  <si>
    <t>סה"כ קרנות השקעה אחרות</t>
  </si>
  <si>
    <t>קרן קרדיטו- קרן קרדיטו</t>
  </si>
  <si>
    <t>74201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</si>
  <si>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</si>
  <si>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</si>
  <si>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</si>
  <si>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</si>
  <si>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</si>
  <si>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</si>
  <si>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</si>
  <si>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לא</t>
  </si>
  <si>
    <t>1307</t>
  </si>
  <si>
    <t>AA+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</si>
  <si>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</si>
  <si>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</si>
  <si>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</si>
  <si>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</si>
  <si>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</si>
  <si>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</si>
  <si>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</si>
  <si>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</si>
  <si>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</si>
  <si>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</si>
  <si>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</si>
  <si>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</si>
  <si>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</si>
  <si>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</si>
  <si>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</si>
  <si>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</si>
  <si>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הלוואות עמיתים 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</si>
</sst>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5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5" borderId="0" xfId="0" applyFill="1"/>
    <xf numFmtId="4" fontId="0" fillId="5" borderId="0" xfId="0" applyNumberFormat="1" applyFont="1" applyFill="1"/>
    <xf numFmtId="166" fontId="0" fillId="5" borderId="0" xfId="0" applyNumberFormat="1" applyFont="1" applyFill="1"/>
    <xf numFmtId="0" fontId="2" fillId="5" borderId="0" xfId="0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0" fontId="0" fillId="6" borderId="0" xfId="0" applyFill="1"/>
    <xf numFmtId="4" fontId="0" fillId="6" borderId="0" xfId="0" applyNumberFormat="1" applyFont="1" applyFill="1"/>
    <xf numFmtId="166" fontId="0" fillId="6" borderId="0" xfId="0" applyNumberFormat="1" applyFont="1" applyFill="1"/>
    <xf numFmtId="0" fontId="2" fillId="6" borderId="0" xfId="0" applyFont="1" applyFill="1" applyAlignment="1">
      <alignment horizontal="center"/>
    </xf>
    <xf numFmtId="0" fontId="0" fillId="7" borderId="0" xfId="0" applyFill="1"/>
    <xf numFmtId="4" fontId="0" fillId="7" borderId="0" xfId="0" applyNumberFormat="1" applyFont="1" applyFill="1"/>
    <xf numFmtId="166" fontId="0" fillId="7" borderId="0" xfId="0" applyNumberFormat="1" applyFont="1" applyFill="1"/>
    <xf numFmtId="0" fontId="2" fillId="7" borderId="0" xfId="0" applyFont="1" applyFill="1" applyAlignment="1">
      <alignment horizontal="center"/>
    </xf>
    <xf numFmtId="0" fontId="0" fillId="8" borderId="0" xfId="0" applyFill="1"/>
    <xf numFmtId="4" fontId="0" fillId="8" borderId="0" xfId="0" applyNumberFormat="1" applyFont="1" applyFill="1"/>
    <xf numFmtId="166" fontId="0" fillId="8" borderId="0" xfId="0" applyNumberFormat="1" applyFont="1" applyFill="1"/>
    <xf numFmtId="0" fontId="2" fillId="8" borderId="0" xfId="0" applyFont="1" applyFill="1" applyAlignment="1">
      <alignment horizontal="center"/>
    </xf>
    <xf numFmtId="0" fontId="0" fillId="9" borderId="0" xfId="0" applyFill="1"/>
    <xf numFmtId="4" fontId="0" fillId="9" borderId="0" xfId="0" applyNumberFormat="1" applyFont="1" applyFill="1"/>
    <xf numFmtId="166" fontId="0" fillId="9" borderId="0" xfId="0" applyNumberFormat="1" applyFont="1" applyFill="1"/>
    <xf numFmtId="0" fontId="2" fillId="9" borderId="0" xfId="0" applyFont="1" applyFill="1" applyAlignment="1">
      <alignment horizontal="center"/>
    </xf>
    <xf numFmtId="0" fontId="0" fillId="10" borderId="0" xfId="0" applyFill="1"/>
    <xf numFmtId="4" fontId="0" fillId="10" borderId="0" xfId="0" applyNumberFormat="1" applyFont="1" applyFill="1"/>
    <xf numFmtId="166" fontId="0" fillId="10" borderId="0" xfId="0" applyNumberFormat="1" applyFont="1" applyFill="1"/>
    <xf numFmtId="0" fontId="2" fillId="10" borderId="0" xfId="0" applyFont="1" applyFill="1" applyAlignment="1">
      <alignment horizontal="center"/>
    </xf>
    <xf numFmtId="0" fontId="0" fillId="11" borderId="0" xfId="0" applyFill="1"/>
    <xf numFmtId="4" fontId="0" fillId="11" borderId="0" xfId="0" applyNumberFormat="1" applyFont="1" applyFill="1"/>
    <xf numFmtId="166" fontId="0" fillId="11" borderId="0" xfId="0" applyNumberFormat="1" applyFont="1" applyFill="1"/>
    <xf numFmtId="0" fontId="2" fillId="11" borderId="0" xfId="0" applyFont="1" applyFill="1" applyAlignment="1">
      <alignment horizontal="center"/>
    </xf>
    <xf numFmtId="0" fontId="0" fillId="12" borderId="0" xfId="0" applyFill="1"/>
    <xf numFmtId="4" fontId="0" fillId="12" borderId="0" xfId="0" applyNumberFormat="1" applyFont="1" applyFill="1"/>
    <xf numFmtId="166" fontId="0" fillId="12" borderId="0" xfId="0" applyNumberFormat="1" applyFont="1" applyFill="1"/>
    <xf numFmtId="0" fontId="2" fillId="12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0" fillId="13" borderId="0" xfId="0" applyFill="1"/>
    <xf numFmtId="4" fontId="0" fillId="13" borderId="0" xfId="0" applyNumberFormat="1" applyFont="1" applyFill="1"/>
    <xf numFmtId="166" fontId="0" fillId="13" borderId="0" xfId="0" applyNumberFormat="1" applyFont="1" applyFill="1"/>
    <xf numFmtId="0" fontId="2" fillId="14" borderId="0" xfId="0" applyFont="1" applyFill="1" applyAlignment="1">
      <alignment horizontal="center"/>
    </xf>
    <xf numFmtId="0" fontId="0" fillId="14" borderId="0" xfId="0" applyFill="1"/>
    <xf numFmtId="4" fontId="0" fillId="14" borderId="0" xfId="0" applyNumberFormat="1" applyFont="1" applyFill="1"/>
    <xf numFmtId="166" fontId="0" fillId="14" borderId="0" xfId="0" applyNumberFormat="1" applyFont="1" applyFill="1"/>
    <xf numFmtId="0" fontId="0" fillId="15" borderId="0" xfId="0" applyFill="1"/>
    <xf numFmtId="4" fontId="0" fillId="15" borderId="0" xfId="0" applyNumberFormat="1" applyFont="1" applyFill="1"/>
    <xf numFmtId="166" fontId="0" fillId="15" borderId="0" xfId="0" applyNumberFormat="1" applyFont="1" applyFill="1"/>
    <xf numFmtId="0" fontId="2" fillId="15" borderId="0" xfId="0" applyFont="1" applyFill="1" applyAlignment="1">
      <alignment horizontal="center"/>
    </xf>
    <xf numFmtId="0" fontId="0" fillId="16" borderId="0" xfId="0" applyFill="1"/>
    <xf numFmtId="4" fontId="0" fillId="16" borderId="0" xfId="0" applyNumberFormat="1" applyFont="1" applyFill="1"/>
    <xf numFmtId="166" fontId="0" fillId="16" borderId="0" xfId="0" applyNumberFormat="1" applyFont="1" applyFill="1"/>
    <xf numFmtId="0" fontId="2" fillId="16" borderId="0" xfId="0" applyFont="1" applyFill="1" applyAlignment="1">
      <alignment horizontal="center"/>
    </xf>
    <xf numFmtId="0" fontId="0" fillId="17" borderId="0" xfId="0" applyFill="1"/>
    <xf numFmtId="4" fontId="0" fillId="17" borderId="0" xfId="0" applyNumberFormat="1" applyFont="1" applyFill="1"/>
    <xf numFmtId="166" fontId="0" fillId="17" borderId="0" xfId="0" applyNumberFormat="1" applyFont="1" applyFill="1"/>
    <xf numFmtId="0" fontId="2" fillId="17" borderId="0" xfId="0" applyFont="1" applyFill="1" applyAlignment="1">
      <alignment horizontal="center"/>
    </xf>
    <xf numFmtId="0" fontId="0" fillId="18" borderId="0" xfId="0" applyFill="1"/>
    <xf numFmtId="4" fontId="0" fillId="18" borderId="0" xfId="0" applyNumberFormat="1" applyFont="1" applyFill="1"/>
    <xf numFmtId="166" fontId="0" fillId="18" borderId="0" xfId="0" applyNumberFormat="1" applyFont="1" applyFill="1"/>
    <xf numFmtId="0" fontId="2" fillId="18" borderId="0" xfId="0" applyFont="1" applyFill="1" applyAlignment="1">
      <alignment horizontal="center"/>
    </xf>
    <xf numFmtId="0" fontId="0" fillId="19" borderId="0" xfId="0" applyFill="1"/>
    <xf numFmtId="4" fontId="0" fillId="19" borderId="0" xfId="0" applyNumberFormat="1" applyFont="1" applyFill="1"/>
    <xf numFmtId="166" fontId="0" fillId="19" borderId="0" xfId="0" applyNumberFormat="1" applyFont="1" applyFill="1"/>
    <xf numFmtId="0" fontId="2" fillId="19" borderId="0" xfId="0" applyFont="1" applyFill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10" workbookViewId="0">
      <selection activeCell="A28" sqref="A2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143" t="s">
        <v>4</v>
      </c>
      <c r="C6" s="144"/>
      <c r="D6" s="14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9853.9235920679839</v>
      </c>
      <c r="D11" s="76">
        <f>C11/$C$42</f>
        <v>2.9846716591992856E-2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254279.047578939</v>
      </c>
      <c r="D13" s="78">
        <f t="shared" ref="D13:D22" si="0">C13/$C$42</f>
        <v>0.7701901275629558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58689.984762974847</v>
      </c>
      <c r="D15" s="78">
        <f t="shared" si="0"/>
        <v>0.17776709202605759</v>
      </c>
    </row>
    <row r="16" spans="1:36">
      <c r="A16" s="10" t="s">
        <v>13</v>
      </c>
      <c r="B16" s="70" t="s">
        <v>19</v>
      </c>
      <c r="C16" s="77">
        <v>0</v>
      </c>
      <c r="D16" s="78">
        <f t="shared" si="0"/>
        <v>0</v>
      </c>
    </row>
    <row r="17" spans="1:4">
      <c r="A17" s="10" t="s">
        <v>13</v>
      </c>
      <c r="B17" s="70" t="s">
        <v>195</v>
      </c>
      <c r="C17" s="77">
        <v>0</v>
      </c>
      <c r="D17" s="78">
        <f t="shared" si="0"/>
        <v>0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1.9468399999999999</v>
      </c>
      <c r="D19" s="78">
        <f t="shared" si="0"/>
        <v>5.8968167539607286E-6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2752.192128571</v>
      </c>
      <c r="D26" s="78">
        <f t="shared" si="1"/>
        <v>8.3361614995974571E-3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1018.85338984</v>
      </c>
      <c r="D28" s="78">
        <f t="shared" si="1"/>
        <v>3.086022343406851E-3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3555.0605027103702</v>
      </c>
      <c r="D33" s="78">
        <f t="shared" si="1"/>
        <v>1.0767983159235767E-2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0</v>
      </c>
      <c r="D37" s="78">
        <f t="shared" si="1"/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330151.00879510312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3.5198999999999998</v>
      </c>
    </row>
    <row r="48" spans="1:4">
      <c r="C48" t="s">
        <v>106</v>
      </c>
      <c r="D48">
        <v>3.11</v>
      </c>
    </row>
    <row r="49" spans="3:4">
      <c r="C49" t="s">
        <v>123</v>
      </c>
      <c r="D49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56" t="s">
        <v>68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61" ht="26.25" customHeight="1">
      <c r="B7" s="156" t="s">
        <v>98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1083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1084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1085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1022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1083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1086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1085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1087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1022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B35" t="s">
        <v>317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56" t="s">
        <v>68</v>
      </c>
      <c r="C6" s="157"/>
      <c r="D6" s="157"/>
      <c r="E6" s="157"/>
      <c r="F6" s="157"/>
      <c r="G6" s="157"/>
      <c r="H6" s="157"/>
      <c r="I6" s="157"/>
      <c r="J6" s="157"/>
      <c r="K6" s="158"/>
      <c r="BD6" s="16" t="s">
        <v>100</v>
      </c>
      <c r="BF6" s="16" t="s">
        <v>101</v>
      </c>
      <c r="BH6" s="19" t="s">
        <v>102</v>
      </c>
    </row>
    <row r="7" spans="1:60" ht="26.25" customHeight="1">
      <c r="B7" s="156" t="s">
        <v>103</v>
      </c>
      <c r="C7" s="157"/>
      <c r="D7" s="157"/>
      <c r="E7" s="157"/>
      <c r="F7" s="157"/>
      <c r="G7" s="157"/>
      <c r="H7" s="157"/>
      <c r="I7" s="157"/>
      <c r="J7" s="157"/>
      <c r="K7" s="15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56" t="s">
        <v>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81" ht="26.25" customHeight="1">
      <c r="B7" s="156" t="s">
        <v>133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1088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1089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1090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1091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1092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1093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1094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1088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1089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1090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1091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1092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1093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1094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315</v>
      </c>
    </row>
    <row r="42" spans="2:17">
      <c r="B42" t="s">
        <v>316</v>
      </c>
    </row>
    <row r="43" spans="2:17">
      <c r="B43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56" t="s">
        <v>136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72" ht="26.25" customHeight="1">
      <c r="B7" s="156" t="s">
        <v>69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1095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1096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1097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1098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1022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1099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56" t="s">
        <v>136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65" ht="26.25" customHeight="1">
      <c r="B7" s="156" t="s">
        <v>82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1100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1101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1022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1102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1103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56" t="s">
        <v>136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81" ht="26.25" customHeight="1">
      <c r="B7" s="156" t="s">
        <v>89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6.53</v>
      </c>
      <c r="K11" s="7"/>
      <c r="L11" s="7"/>
      <c r="M11" s="76">
        <v>1.4800000000000001E-2</v>
      </c>
      <c r="N11" s="75">
        <v>2205965.02</v>
      </c>
      <c r="O11" s="7"/>
      <c r="P11" s="75">
        <v>2752.192128571</v>
      </c>
      <c r="Q11" s="7"/>
      <c r="R11" s="76">
        <v>1</v>
      </c>
      <c r="S11" s="76">
        <v>8.3000000000000001E-3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6.53</v>
      </c>
      <c r="M12" s="80">
        <v>1.4800000000000001E-2</v>
      </c>
      <c r="N12" s="81">
        <v>2205965.02</v>
      </c>
      <c r="P12" s="81">
        <v>2752.192128571</v>
      </c>
      <c r="R12" s="80">
        <v>1</v>
      </c>
      <c r="S12" s="80">
        <v>8.3000000000000001E-3</v>
      </c>
    </row>
    <row r="13" spans="2:81">
      <c r="B13" s="79" t="s">
        <v>1100</v>
      </c>
      <c r="C13" s="16"/>
      <c r="D13" s="16"/>
      <c r="E13" s="16"/>
      <c r="J13" s="81">
        <v>11.55</v>
      </c>
      <c r="M13" s="80">
        <v>2.0999999999999999E-3</v>
      </c>
      <c r="N13" s="81">
        <v>674920.06</v>
      </c>
      <c r="P13" s="81">
        <v>1026.1004413979999</v>
      </c>
      <c r="R13" s="80">
        <v>0.37280000000000002</v>
      </c>
      <c r="S13" s="80">
        <v>3.0999999999999999E-3</v>
      </c>
    </row>
    <row r="14" spans="2:81">
      <c r="B14" t="s">
        <v>1104</v>
      </c>
      <c r="C14" t="s">
        <v>1105</v>
      </c>
      <c r="D14" t="s">
        <v>123</v>
      </c>
      <c r="E14" t="s">
        <v>382</v>
      </c>
      <c r="F14" t="s">
        <v>383</v>
      </c>
      <c r="G14" t="s">
        <v>205</v>
      </c>
      <c r="H14" t="s">
        <v>206</v>
      </c>
      <c r="I14" t="s">
        <v>1106</v>
      </c>
      <c r="J14" s="77">
        <v>11.82</v>
      </c>
      <c r="K14" t="s">
        <v>102</v>
      </c>
      <c r="L14" s="78">
        <v>4.1000000000000002E-2</v>
      </c>
      <c r="M14" s="78">
        <v>2.3999999999999998E-3</v>
      </c>
      <c r="N14" s="77">
        <v>540000.06000000006</v>
      </c>
      <c r="O14" s="77">
        <v>162.33000000000001</v>
      </c>
      <c r="P14" s="77">
        <v>876.58209739799997</v>
      </c>
      <c r="Q14" s="78">
        <v>1E-4</v>
      </c>
      <c r="R14" s="78">
        <v>0.31850000000000001</v>
      </c>
      <c r="S14" s="78">
        <v>2.7000000000000001E-3</v>
      </c>
    </row>
    <row r="15" spans="2:81">
      <c r="B15" t="s">
        <v>1107</v>
      </c>
      <c r="C15" t="s">
        <v>1108</v>
      </c>
      <c r="D15" t="s">
        <v>123</v>
      </c>
      <c r="E15" t="s">
        <v>1109</v>
      </c>
      <c r="F15" t="s">
        <v>419</v>
      </c>
      <c r="G15" t="s">
        <v>345</v>
      </c>
      <c r="H15" t="s">
        <v>150</v>
      </c>
      <c r="I15" t="s">
        <v>1110</v>
      </c>
      <c r="J15" s="77">
        <v>9.9700000000000006</v>
      </c>
      <c r="K15" t="s">
        <v>102</v>
      </c>
      <c r="L15" s="78">
        <v>8.3000000000000001E-3</v>
      </c>
      <c r="M15" s="78">
        <v>2.9999999999999997E-4</v>
      </c>
      <c r="N15" s="77">
        <v>134920</v>
      </c>
      <c r="O15" s="77">
        <v>110.82</v>
      </c>
      <c r="P15" s="77">
        <v>149.51834400000001</v>
      </c>
      <c r="Q15" s="78">
        <v>4.0000000000000002E-4</v>
      </c>
      <c r="R15" s="78">
        <v>5.4300000000000001E-2</v>
      </c>
      <c r="S15" s="78">
        <v>5.0000000000000001E-4</v>
      </c>
    </row>
    <row r="16" spans="2:81">
      <c r="B16" s="79" t="s">
        <v>1101</v>
      </c>
      <c r="C16" s="16"/>
      <c r="D16" s="16"/>
      <c r="E16" s="16"/>
      <c r="J16" s="81">
        <v>3.83</v>
      </c>
      <c r="M16" s="80">
        <v>2.1499999999999998E-2</v>
      </c>
      <c r="N16" s="81">
        <v>1481044.96</v>
      </c>
      <c r="P16" s="81">
        <v>1567.030737173</v>
      </c>
      <c r="R16" s="80">
        <v>0.56940000000000002</v>
      </c>
      <c r="S16" s="80">
        <v>4.7999999999999996E-3</v>
      </c>
    </row>
    <row r="17" spans="2:19">
      <c r="B17" t="s">
        <v>1111</v>
      </c>
      <c r="C17" t="s">
        <v>1112</v>
      </c>
      <c r="D17" t="s">
        <v>123</v>
      </c>
      <c r="E17" t="s">
        <v>1113</v>
      </c>
      <c r="F17" t="s">
        <v>715</v>
      </c>
      <c r="G17" t="s">
        <v>345</v>
      </c>
      <c r="H17" t="s">
        <v>150</v>
      </c>
      <c r="I17" t="s">
        <v>980</v>
      </c>
      <c r="J17" s="77">
        <v>6.01</v>
      </c>
      <c r="K17" t="s">
        <v>102</v>
      </c>
      <c r="L17" s="78">
        <v>3.7400000000000003E-2</v>
      </c>
      <c r="M17" s="78">
        <v>1.7100000000000001E-2</v>
      </c>
      <c r="N17" s="77">
        <v>185729.59</v>
      </c>
      <c r="O17" s="77">
        <v>113.74</v>
      </c>
      <c r="P17" s="77">
        <v>211.24883566599999</v>
      </c>
      <c r="Q17" s="78">
        <v>2.9999999999999997E-4</v>
      </c>
      <c r="R17" s="78">
        <v>7.6799999999999993E-2</v>
      </c>
      <c r="S17" s="78">
        <v>5.9999999999999995E-4</v>
      </c>
    </row>
    <row r="18" spans="2:19">
      <c r="B18" t="s">
        <v>1114</v>
      </c>
      <c r="C18" t="s">
        <v>1115</v>
      </c>
      <c r="D18" t="s">
        <v>123</v>
      </c>
      <c r="E18" t="s">
        <v>1113</v>
      </c>
      <c r="F18" t="s">
        <v>715</v>
      </c>
      <c r="G18" t="s">
        <v>345</v>
      </c>
      <c r="H18" t="s">
        <v>150</v>
      </c>
      <c r="I18" t="s">
        <v>980</v>
      </c>
      <c r="J18" s="77">
        <v>2.15</v>
      </c>
      <c r="K18" t="s">
        <v>102</v>
      </c>
      <c r="L18" s="78">
        <v>2.5000000000000001E-2</v>
      </c>
      <c r="M18" s="78">
        <v>9.4999999999999998E-3</v>
      </c>
      <c r="N18" s="77">
        <v>200000</v>
      </c>
      <c r="O18" s="77">
        <v>104.13</v>
      </c>
      <c r="P18" s="77">
        <v>208.26</v>
      </c>
      <c r="Q18" s="78">
        <v>2.9999999999999997E-4</v>
      </c>
      <c r="R18" s="78">
        <v>7.5700000000000003E-2</v>
      </c>
      <c r="S18" s="78">
        <v>5.9999999999999995E-4</v>
      </c>
    </row>
    <row r="19" spans="2:19">
      <c r="B19" t="s">
        <v>1116</v>
      </c>
      <c r="C19" t="s">
        <v>1117</v>
      </c>
      <c r="D19" t="s">
        <v>123</v>
      </c>
      <c r="E19" t="s">
        <v>1118</v>
      </c>
      <c r="F19" t="s">
        <v>651</v>
      </c>
      <c r="G19" t="s">
        <v>519</v>
      </c>
      <c r="H19" t="s">
        <v>206</v>
      </c>
      <c r="I19" t="s">
        <v>1119</v>
      </c>
      <c r="J19" s="77">
        <v>4.57</v>
      </c>
      <c r="K19" t="s">
        <v>102</v>
      </c>
      <c r="L19" s="78">
        <v>3.3500000000000002E-2</v>
      </c>
      <c r="M19" s="78">
        <v>2.35E-2</v>
      </c>
      <c r="N19" s="77">
        <v>300000</v>
      </c>
      <c r="O19" s="77">
        <v>104.77</v>
      </c>
      <c r="P19" s="77">
        <v>314.31</v>
      </c>
      <c r="Q19" s="78">
        <v>2.9999999999999997E-4</v>
      </c>
      <c r="R19" s="78">
        <v>0.1142</v>
      </c>
      <c r="S19" s="78">
        <v>1E-3</v>
      </c>
    </row>
    <row r="20" spans="2:19">
      <c r="B20" t="s">
        <v>1120</v>
      </c>
      <c r="C20" t="s">
        <v>1121</v>
      </c>
      <c r="D20" t="s">
        <v>123</v>
      </c>
      <c r="E20" t="s">
        <v>1122</v>
      </c>
      <c r="F20" t="s">
        <v>722</v>
      </c>
      <c r="G20" t="s">
        <v>619</v>
      </c>
      <c r="H20" t="s">
        <v>206</v>
      </c>
      <c r="I20" t="s">
        <v>684</v>
      </c>
      <c r="J20" s="77">
        <v>3.78</v>
      </c>
      <c r="K20" t="s">
        <v>102</v>
      </c>
      <c r="L20" s="78">
        <v>2.86E-2</v>
      </c>
      <c r="M20" s="78">
        <v>2.8500000000000001E-2</v>
      </c>
      <c r="N20" s="77">
        <v>230000</v>
      </c>
      <c r="O20" s="77">
        <v>100.42</v>
      </c>
      <c r="P20" s="77">
        <v>230.96600000000001</v>
      </c>
      <c r="Q20" s="78">
        <v>1.4E-3</v>
      </c>
      <c r="R20" s="78">
        <v>8.3900000000000002E-2</v>
      </c>
      <c r="S20" s="78">
        <v>6.9999999999999999E-4</v>
      </c>
    </row>
    <row r="21" spans="2:19">
      <c r="B21" t="s">
        <v>1123</v>
      </c>
      <c r="C21" t="s">
        <v>1124</v>
      </c>
      <c r="D21" t="s">
        <v>123</v>
      </c>
      <c r="E21" t="s">
        <v>1125</v>
      </c>
      <c r="F21" t="s">
        <v>722</v>
      </c>
      <c r="G21" t="s">
        <v>613</v>
      </c>
      <c r="H21" t="s">
        <v>150</v>
      </c>
      <c r="I21" t="s">
        <v>1126</v>
      </c>
      <c r="J21" s="77">
        <v>3.81</v>
      </c>
      <c r="K21" t="s">
        <v>102</v>
      </c>
      <c r="L21" s="78">
        <v>4.4699999999999997E-2</v>
      </c>
      <c r="M21" s="78">
        <v>2.69E-2</v>
      </c>
      <c r="N21" s="77">
        <v>144815.38</v>
      </c>
      <c r="O21" s="77">
        <v>106.89</v>
      </c>
      <c r="P21" s="77">
        <v>154.79315968200001</v>
      </c>
      <c r="Q21" s="78">
        <v>2.0000000000000001E-4</v>
      </c>
      <c r="R21" s="78">
        <v>5.62E-2</v>
      </c>
      <c r="S21" s="78">
        <v>5.0000000000000001E-4</v>
      </c>
    </row>
    <row r="22" spans="2:19">
      <c r="B22" t="s">
        <v>1127</v>
      </c>
      <c r="C22" t="s">
        <v>1128</v>
      </c>
      <c r="D22" t="s">
        <v>123</v>
      </c>
      <c r="E22" t="s">
        <v>1129</v>
      </c>
      <c r="F22" t="s">
        <v>541</v>
      </c>
      <c r="G22" t="s">
        <v>875</v>
      </c>
      <c r="H22" t="s">
        <v>150</v>
      </c>
      <c r="I22" t="s">
        <v>1130</v>
      </c>
      <c r="J22" s="77">
        <v>3.39</v>
      </c>
      <c r="K22" t="s">
        <v>102</v>
      </c>
      <c r="L22" s="78">
        <v>4.2999999999999997E-2</v>
      </c>
      <c r="M22" s="78">
        <v>2.0500000000000001E-2</v>
      </c>
      <c r="N22" s="77">
        <v>360000</v>
      </c>
      <c r="O22" s="77">
        <v>107.79</v>
      </c>
      <c r="P22" s="77">
        <v>388.04399999999998</v>
      </c>
      <c r="Q22" s="78">
        <v>2E-3</v>
      </c>
      <c r="R22" s="78">
        <v>0.14099999999999999</v>
      </c>
      <c r="S22" s="78">
        <v>1.1999999999999999E-3</v>
      </c>
    </row>
    <row r="23" spans="2:19">
      <c r="B23" t="s">
        <v>1131</v>
      </c>
      <c r="C23" t="s">
        <v>1132</v>
      </c>
      <c r="D23" t="s">
        <v>123</v>
      </c>
      <c r="E23" t="s">
        <v>1133</v>
      </c>
      <c r="F23" t="s">
        <v>636</v>
      </c>
      <c r="G23" t="s">
        <v>213</v>
      </c>
      <c r="H23" t="s">
        <v>652</v>
      </c>
      <c r="I23" t="s">
        <v>1134</v>
      </c>
      <c r="J23" s="77">
        <v>0</v>
      </c>
      <c r="K23" t="s">
        <v>102</v>
      </c>
      <c r="L23" s="78">
        <v>8.6499999999999994E-2</v>
      </c>
      <c r="M23" s="78">
        <v>0</v>
      </c>
      <c r="N23" s="77">
        <v>10499.99</v>
      </c>
      <c r="O23" s="77">
        <v>81.75</v>
      </c>
      <c r="P23" s="77">
        <v>8.5837418250000006</v>
      </c>
      <c r="Q23" s="78">
        <v>4.0000000000000002E-4</v>
      </c>
      <c r="R23" s="78">
        <v>3.0999999999999999E-3</v>
      </c>
      <c r="S23" s="78">
        <v>0</v>
      </c>
    </row>
    <row r="24" spans="2:19">
      <c r="B24" t="s">
        <v>1135</v>
      </c>
      <c r="C24" t="s">
        <v>1136</v>
      </c>
      <c r="D24" t="s">
        <v>123</v>
      </c>
      <c r="E24" t="s">
        <v>1137</v>
      </c>
      <c r="F24" t="s">
        <v>627</v>
      </c>
      <c r="G24" t="s">
        <v>213</v>
      </c>
      <c r="H24" t="s">
        <v>652</v>
      </c>
      <c r="I24" t="s">
        <v>1003</v>
      </c>
      <c r="J24" s="77">
        <v>1.36</v>
      </c>
      <c r="K24" t="s">
        <v>102</v>
      </c>
      <c r="L24" s="78">
        <v>4.1500000000000002E-2</v>
      </c>
      <c r="M24" s="78">
        <v>4.1000000000000002E-2</v>
      </c>
      <c r="N24" s="77">
        <v>50000</v>
      </c>
      <c r="O24" s="77">
        <v>101.65</v>
      </c>
      <c r="P24" s="77">
        <v>50.825000000000003</v>
      </c>
      <c r="Q24" s="78">
        <v>2.9999999999999997E-4</v>
      </c>
      <c r="R24" s="78">
        <v>1.8499999999999999E-2</v>
      </c>
      <c r="S24" s="78">
        <v>2.0000000000000001E-4</v>
      </c>
    </row>
    <row r="25" spans="2:19">
      <c r="B25" s="79" t="s">
        <v>320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213</v>
      </c>
      <c r="C26" t="s">
        <v>213</v>
      </c>
      <c r="D26" s="16"/>
      <c r="E26" s="16"/>
      <c r="F26" t="s">
        <v>213</v>
      </c>
      <c r="G26" t="s">
        <v>213</v>
      </c>
      <c r="J26" s="77">
        <v>0</v>
      </c>
      <c r="K26" t="s">
        <v>213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1022</v>
      </c>
      <c r="C27" s="16"/>
      <c r="D27" s="16"/>
      <c r="E27" s="16"/>
      <c r="J27" s="81">
        <v>0.7</v>
      </c>
      <c r="M27" s="80">
        <v>3.0499999999999999E-2</v>
      </c>
      <c r="N27" s="81">
        <v>50000</v>
      </c>
      <c r="P27" s="81">
        <v>159.06094999999999</v>
      </c>
      <c r="R27" s="80">
        <v>5.7799999999999997E-2</v>
      </c>
      <c r="S27" s="80">
        <v>5.0000000000000001E-4</v>
      </c>
    </row>
    <row r="28" spans="2:19">
      <c r="B28" t="s">
        <v>1138</v>
      </c>
      <c r="C28" t="s">
        <v>1139</v>
      </c>
      <c r="D28" t="s">
        <v>123</v>
      </c>
      <c r="E28" t="s">
        <v>1118</v>
      </c>
      <c r="F28" t="s">
        <v>651</v>
      </c>
      <c r="G28" t="s">
        <v>519</v>
      </c>
      <c r="H28" t="s">
        <v>206</v>
      </c>
      <c r="I28" t="s">
        <v>1140</v>
      </c>
      <c r="J28" s="77">
        <v>0.7</v>
      </c>
      <c r="K28" t="s">
        <v>106</v>
      </c>
      <c r="L28" s="78">
        <v>4.4499999999999998E-2</v>
      </c>
      <c r="M28" s="78">
        <v>3.0499999999999999E-2</v>
      </c>
      <c r="N28" s="77">
        <v>50000</v>
      </c>
      <c r="O28" s="77">
        <v>102.29</v>
      </c>
      <c r="P28" s="77">
        <v>159.06094999999999</v>
      </c>
      <c r="Q28" s="78">
        <v>2.0000000000000001E-4</v>
      </c>
      <c r="R28" s="78">
        <v>5.7799999999999997E-2</v>
      </c>
      <c r="S28" s="78">
        <v>5.0000000000000001E-4</v>
      </c>
    </row>
    <row r="29" spans="2:19">
      <c r="B29" s="79" t="s">
        <v>218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321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J31" s="77">
        <v>0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322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J33" s="77">
        <v>0</v>
      </c>
      <c r="K33" t="s">
        <v>213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220</v>
      </c>
      <c r="C34" s="16"/>
      <c r="D34" s="16"/>
      <c r="E34" s="16"/>
    </row>
    <row r="35" spans="2:19">
      <c r="B35" t="s">
        <v>315</v>
      </c>
      <c r="C35" s="16"/>
      <c r="D35" s="16"/>
      <c r="E35" s="16"/>
    </row>
    <row r="36" spans="2:19">
      <c r="B36" t="s">
        <v>316</v>
      </c>
      <c r="C36" s="16"/>
      <c r="D36" s="16"/>
      <c r="E36" s="16"/>
    </row>
    <row r="37" spans="2:19">
      <c r="B37" t="s">
        <v>317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56" t="s">
        <v>136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2:98" ht="26.25" customHeight="1">
      <c r="B7" s="156" t="s">
        <v>91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321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322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315</v>
      </c>
      <c r="C20" s="16"/>
      <c r="D20" s="16"/>
      <c r="E20" s="16"/>
    </row>
    <row r="21" spans="2:13">
      <c r="B21" t="s">
        <v>316</v>
      </c>
      <c r="C21" s="16"/>
      <c r="D21" s="16"/>
      <c r="E21" s="16"/>
    </row>
    <row r="22" spans="2:13">
      <c r="B22" t="s">
        <v>317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3" workbookViewId="0">
      <selection activeCell="L29" sqref="L2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56" t="s">
        <v>136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55" ht="26.25" customHeight="1">
      <c r="B7" s="156" t="s">
        <v>139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819672.88</v>
      </c>
      <c r="G11" s="7"/>
      <c r="H11" s="75">
        <v>1018.85338984</v>
      </c>
      <c r="I11" s="7"/>
      <c r="J11" s="76">
        <v>1</v>
      </c>
      <c r="K11" s="76">
        <v>3.0999999999999999E-3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819672.88</v>
      </c>
      <c r="H12" s="81">
        <v>1018.85338984</v>
      </c>
      <c r="J12" s="80">
        <v>1</v>
      </c>
      <c r="K12" s="80">
        <v>3.0999999999999999E-3</v>
      </c>
    </row>
    <row r="13" spans="2:55">
      <c r="B13" s="79" t="s">
        <v>1141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1142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1143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1144</v>
      </c>
      <c r="C19" s="16"/>
      <c r="F19" s="81">
        <v>819672.88</v>
      </c>
      <c r="H19" s="81">
        <v>1018.85338984</v>
      </c>
      <c r="J19" s="80">
        <v>1</v>
      </c>
      <c r="K19" s="80">
        <v>3.0999999999999999E-3</v>
      </c>
    </row>
    <row r="20" spans="2:11">
      <c r="B20" t="s">
        <v>1145</v>
      </c>
      <c r="C20" t="s">
        <v>1146</v>
      </c>
      <c r="D20" t="s">
        <v>102</v>
      </c>
      <c r="E20" t="s">
        <v>266</v>
      </c>
      <c r="F20" s="77">
        <v>819672.88</v>
      </c>
      <c r="G20" s="77">
        <v>124.3</v>
      </c>
      <c r="H20" s="77">
        <v>1018.85338984</v>
      </c>
      <c r="I20" s="78">
        <v>2.0160005278126482E-3</v>
      </c>
      <c r="J20" s="78">
        <v>1</v>
      </c>
      <c r="K20" s="78">
        <v>3.0999999999999999E-3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1147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1148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1149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1150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315</v>
      </c>
      <c r="C31" s="16"/>
    </row>
    <row r="32" spans="2:11">
      <c r="B32" t="s">
        <v>316</v>
      </c>
      <c r="C32" s="16"/>
    </row>
    <row r="33" spans="2:3">
      <c r="B33" t="s">
        <v>317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56" t="s">
        <v>136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59" ht="26.25" customHeight="1">
      <c r="B7" s="156" t="s">
        <v>141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1151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1082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315</v>
      </c>
      <c r="C17" s="16"/>
      <c r="D17" s="16"/>
    </row>
    <row r="18" spans="2:4">
      <c r="B18" t="s">
        <v>316</v>
      </c>
      <c r="C18" s="16"/>
      <c r="D18" s="16"/>
    </row>
    <row r="19" spans="2:4">
      <c r="B19" t="s">
        <v>317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56" t="s">
        <v>136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52" ht="26.25" customHeight="1">
      <c r="B7" s="156" t="s">
        <v>142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1084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1152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1085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1022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1086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1085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1087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1022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2" sqref="L12:L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146" t="s">
        <v>47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9853.9235920679839</v>
      </c>
      <c r="K11" s="76">
        <f>J11/$J$11</f>
        <v>1</v>
      </c>
      <c r="L11" s="76">
        <f>J11/'סכום נכסי הקרן'!$C$42</f>
        <v>2.9846716591992856E-2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J13+J15</f>
        <v>9853.9235920679839</v>
      </c>
      <c r="K12" s="80">
        <f t="shared" ref="K12:K18" si="0">J12/$J$11</f>
        <v>1</v>
      </c>
      <c r="L12" s="80">
        <f>J12/'סכום נכסי הקרן'!$C$42</f>
        <v>2.9846716591992856E-2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J14</f>
        <v>7800.9099599999836</v>
      </c>
      <c r="K13" s="80">
        <f t="shared" si="0"/>
        <v>0.79165521095367586</v>
      </c>
      <c r="L13" s="80">
        <f>J13/'סכום נכסי הקרן'!$C$42</f>
        <v>2.3628308719908685E-2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f>7411.9946+388.915359999984</f>
        <v>7800.9099599999836</v>
      </c>
      <c r="K14" s="78">
        <f t="shared" si="0"/>
        <v>0.79165521095367586</v>
      </c>
      <c r="L14" s="78">
        <f>J14/'סכום נכסי הקרן'!$C$42</f>
        <v>2.3628308719908685E-2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2053.0136320679999</v>
      </c>
      <c r="K15" s="80">
        <f t="shared" si="0"/>
        <v>0.20834478904632406</v>
      </c>
      <c r="L15" s="80">
        <f>J15/'סכום נכסי הקרן'!$C$42</f>
        <v>6.2184078720841718E-3</v>
      </c>
    </row>
    <row r="16" spans="2:13">
      <c r="B16" t="s">
        <v>208</v>
      </c>
      <c r="C16" t="s">
        <v>209</v>
      </c>
      <c r="D16" t="s">
        <v>204</v>
      </c>
      <c r="E16" t="s">
        <v>205</v>
      </c>
      <c r="F16" t="s">
        <v>206</v>
      </c>
      <c r="G16" t="s">
        <v>110</v>
      </c>
      <c r="H16" s="78">
        <v>0</v>
      </c>
      <c r="I16" s="78">
        <v>0</v>
      </c>
      <c r="J16" s="77">
        <v>109.955762568</v>
      </c>
      <c r="K16" s="78">
        <f t="shared" si="0"/>
        <v>1.115857673754544E-2</v>
      </c>
      <c r="L16" s="78">
        <f>J16/'סכום נכסי הקרן'!$C$42</f>
        <v>3.3304687745552299E-4</v>
      </c>
    </row>
    <row r="17" spans="2:12">
      <c r="B17" t="s">
        <v>210</v>
      </c>
      <c r="C17" t="s">
        <v>211</v>
      </c>
      <c r="D17" t="s">
        <v>204</v>
      </c>
      <c r="E17" t="s">
        <v>205</v>
      </c>
      <c r="F17" t="s">
        <v>206</v>
      </c>
      <c r="G17" t="s">
        <v>106</v>
      </c>
      <c r="H17" s="78">
        <v>0</v>
      </c>
      <c r="I17" s="78">
        <v>0</v>
      </c>
      <c r="J17" s="77">
        <v>1943.0578694999999</v>
      </c>
      <c r="K17" s="78">
        <f t="shared" si="0"/>
        <v>0.19718621230877861</v>
      </c>
      <c r="L17" s="78">
        <f>J17/'סכום נכסי הקרן'!$C$42</f>
        <v>5.8853609946286486E-3</v>
      </c>
    </row>
    <row r="18" spans="2:12">
      <c r="B18" s="79" t="s">
        <v>212</v>
      </c>
      <c r="D18" s="16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213</v>
      </c>
      <c r="C19" t="s">
        <v>213</v>
      </c>
      <c r="D19" s="16"/>
      <c r="E19" t="s">
        <v>213</v>
      </c>
      <c r="G19" t="s">
        <v>213</v>
      </c>
      <c r="H19" s="78">
        <v>0</v>
      </c>
      <c r="I19" s="78">
        <v>0</v>
      </c>
      <c r="J19" s="77">
        <v>0</v>
      </c>
      <c r="K19" s="78">
        <v>0</v>
      </c>
      <c r="L19" s="78">
        <f>J19/'סכום נכסי הקרן'!$C$42</f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f>J20/'סכום נכסי הקרן'!$C$42</f>
        <v>0</v>
      </c>
    </row>
    <row r="21" spans="2:12">
      <c r="B21" t="s">
        <v>213</v>
      </c>
      <c r="C21" t="s">
        <v>213</v>
      </c>
      <c r="D21" s="16"/>
      <c r="E21" t="s">
        <v>213</v>
      </c>
      <c r="G21" t="s">
        <v>213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G23" t="s">
        <v>213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G25" t="s">
        <v>213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G27" t="s">
        <v>213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56" t="s">
        <v>136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49" ht="26.25" customHeight="1">
      <c r="B7" s="156" t="s">
        <v>143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200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1083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1084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1152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1085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1022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1083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1086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1085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1022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315</v>
      </c>
      <c r="C33" s="16"/>
      <c r="D33" s="16"/>
    </row>
    <row r="34" spans="2:4">
      <c r="B34" t="s">
        <v>316</v>
      </c>
      <c r="C34" s="16"/>
      <c r="D34" s="16"/>
    </row>
    <row r="35" spans="2:4">
      <c r="B35" t="s">
        <v>317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56" t="s">
        <v>136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78" ht="26.25" customHeight="1">
      <c r="B7" s="156" t="s">
        <v>145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1088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1089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1090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1091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1092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1093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1094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1088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1089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1090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1091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1092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1093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1094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315</v>
      </c>
      <c r="D41" s="16"/>
    </row>
    <row r="42" spans="2:17">
      <c r="B42" t="s">
        <v>316</v>
      </c>
      <c r="D42" s="16"/>
    </row>
    <row r="43" spans="2:17">
      <c r="B43" t="s">
        <v>317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abSelected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56" t="s">
        <v>146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40.89</v>
      </c>
      <c r="J11" s="18"/>
      <c r="K11" s="18"/>
      <c r="L11" s="18"/>
      <c r="M11" s="76">
        <v>0</v>
      </c>
      <c r="N11" s="75">
        <v>3405736.66</v>
      </c>
      <c r="O11" s="7"/>
      <c r="P11" s="75">
        <v>3555.0605027103702</v>
      </c>
      <c r="Q11" s="76">
        <v>1</v>
      </c>
      <c r="R11" s="76">
        <v>1.0800000000000001E-2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40.89</v>
      </c>
      <c r="M12" s="80">
        <v>0</v>
      </c>
      <c r="N12" s="81">
        <v>3405736.66</v>
      </c>
      <c r="P12" s="81">
        <v>3555.0605027103702</v>
      </c>
      <c r="Q12" s="80">
        <v>1</v>
      </c>
      <c r="R12" s="80">
        <v>1.0800000000000001E-2</v>
      </c>
    </row>
    <row r="13" spans="2:60">
      <c r="B13" s="79" t="s">
        <v>1153</v>
      </c>
      <c r="I13" s="81">
        <v>40.89</v>
      </c>
      <c r="M13" s="80">
        <v>0</v>
      </c>
      <c r="N13" s="81">
        <v>3405736.66</v>
      </c>
      <c r="P13" s="81">
        <v>3555.0605027103702</v>
      </c>
      <c r="Q13" s="80">
        <v>1</v>
      </c>
      <c r="R13" s="80">
        <v>1.0800000000000001E-2</v>
      </c>
    </row>
    <row r="14" spans="2:60">
      <c r="B14" t="s">
        <v>1173</v>
      </c>
      <c r="C14" t="s">
        <v>1154</v>
      </c>
      <c r="D14" t="s">
        <v>1155</v>
      </c>
      <c r="F14" t="s">
        <v>1156</v>
      </c>
      <c r="G14" t="s">
        <v>362</v>
      </c>
      <c r="H14" t="s">
        <v>1157</v>
      </c>
      <c r="I14" s="77">
        <v>40.89</v>
      </c>
      <c r="J14" t="s">
        <v>1158</v>
      </c>
      <c r="K14" t="s">
        <v>102</v>
      </c>
      <c r="L14" s="78">
        <v>0</v>
      </c>
      <c r="M14" s="78">
        <v>0</v>
      </c>
      <c r="N14" s="77">
        <v>3405736.66</v>
      </c>
      <c r="O14" s="77">
        <v>104.38448000000005</v>
      </c>
      <c r="P14" s="77">
        <v>3555.0605027103702</v>
      </c>
      <c r="Q14" s="78">
        <v>1</v>
      </c>
      <c r="R14" s="78">
        <v>1.0800000000000001E-2</v>
      </c>
    </row>
    <row r="15" spans="2:60">
      <c r="B15" s="79" t="s">
        <v>1159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1160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1161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1162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1163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1164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1165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1166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1167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1168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1160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1161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1167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315</v>
      </c>
    </row>
    <row r="43" spans="2:18">
      <c r="B43" t="s">
        <v>316</v>
      </c>
    </row>
    <row r="44" spans="2:18">
      <c r="B44" t="s">
        <v>317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56" t="s">
        <v>153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1100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1101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1169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1170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1022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315</v>
      </c>
    </row>
    <row r="27" spans="2:15">
      <c r="B27" t="s">
        <v>316</v>
      </c>
    </row>
    <row r="28" spans="2:15">
      <c r="B28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56" t="s">
        <v>156</v>
      </c>
      <c r="C7" s="157"/>
      <c r="D7" s="157"/>
      <c r="E7" s="157"/>
      <c r="F7" s="157"/>
      <c r="G7" s="157"/>
      <c r="H7" s="157"/>
      <c r="I7" s="157"/>
      <c r="J7" s="15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1171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1172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1171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1172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56" t="s">
        <v>162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56" t="s">
        <v>167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56" t="s">
        <v>169</v>
      </c>
      <c r="C7" s="157"/>
      <c r="D7" s="15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56" t="s">
        <v>173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56" t="s">
        <v>177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1100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1101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148" t="s">
        <v>68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53" ht="27.75" customHeight="1">
      <c r="B7" s="151" t="s">
        <v>69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3.72</v>
      </c>
      <c r="I11" s="7"/>
      <c r="J11" s="7"/>
      <c r="K11" s="76">
        <v>-9.1999999999999998E-3</v>
      </c>
      <c r="L11" s="75">
        <v>224178001.03999999</v>
      </c>
      <c r="M11" s="7"/>
      <c r="N11" s="75">
        <v>0</v>
      </c>
      <c r="O11" s="75">
        <v>254279.047578939</v>
      </c>
      <c r="P11" s="7"/>
      <c r="Q11" s="76">
        <v>1</v>
      </c>
      <c r="R11" s="76">
        <v>0.77110000000000001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3.72</v>
      </c>
      <c r="K12" s="80">
        <v>-9.1999999999999998E-3</v>
      </c>
      <c r="L12" s="81">
        <v>223528001.03999999</v>
      </c>
      <c r="N12" s="81">
        <v>0</v>
      </c>
      <c r="O12" s="81">
        <v>251827.591347273</v>
      </c>
      <c r="Q12" s="80">
        <v>0.99039999999999995</v>
      </c>
      <c r="R12" s="80">
        <v>0.76370000000000005</v>
      </c>
    </row>
    <row r="13" spans="2:53">
      <c r="B13" s="79" t="s">
        <v>221</v>
      </c>
      <c r="C13" s="16"/>
      <c r="D13" s="16"/>
      <c r="H13" s="81">
        <v>3.46</v>
      </c>
      <c r="K13" s="80">
        <v>-2.3300000000000001E-2</v>
      </c>
      <c r="L13" s="81">
        <v>99925000.590000004</v>
      </c>
      <c r="N13" s="81">
        <v>0</v>
      </c>
      <c r="O13" s="81">
        <v>121466.709359068</v>
      </c>
      <c r="Q13" s="80">
        <v>0.47770000000000001</v>
      </c>
      <c r="R13" s="80">
        <v>0.36830000000000002</v>
      </c>
    </row>
    <row r="14" spans="2:53">
      <c r="B14" s="79" t="s">
        <v>222</v>
      </c>
      <c r="C14" s="16"/>
      <c r="D14" s="16"/>
      <c r="H14" s="81">
        <v>3.46</v>
      </c>
      <c r="K14" s="80">
        <v>-2.3300000000000001E-2</v>
      </c>
      <c r="L14" s="81">
        <v>99925000.590000004</v>
      </c>
      <c r="N14" s="81">
        <v>0</v>
      </c>
      <c r="O14" s="81">
        <v>121466.709359068</v>
      </c>
      <c r="Q14" s="80">
        <v>0.47770000000000001</v>
      </c>
      <c r="R14" s="80">
        <v>0.36830000000000002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7">
        <v>2.48</v>
      </c>
      <c r="I15" t="s">
        <v>102</v>
      </c>
      <c r="J15" s="78">
        <v>0.04</v>
      </c>
      <c r="K15" s="78">
        <v>-2.46E-2</v>
      </c>
      <c r="L15" s="77">
        <v>17200000.510000002</v>
      </c>
      <c r="M15" s="77">
        <v>150.76</v>
      </c>
      <c r="N15" s="77">
        <v>0</v>
      </c>
      <c r="O15" s="77">
        <v>25930.720768875999</v>
      </c>
      <c r="P15" s="78">
        <v>1.1999999999999999E-3</v>
      </c>
      <c r="Q15" s="78">
        <v>0.10199999999999999</v>
      </c>
      <c r="R15" s="78">
        <v>7.8600000000000003E-2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7">
        <v>0.75</v>
      </c>
      <c r="I16" t="s">
        <v>102</v>
      </c>
      <c r="J16" s="78">
        <v>2.75E-2</v>
      </c>
      <c r="K16" s="78">
        <v>-2.4899999999999999E-2</v>
      </c>
      <c r="L16" s="77">
        <v>4850000</v>
      </c>
      <c r="M16" s="77">
        <v>111.15</v>
      </c>
      <c r="N16" s="77">
        <v>0</v>
      </c>
      <c r="O16" s="77">
        <v>5390.7749999999996</v>
      </c>
      <c r="P16" s="78">
        <v>2.9999999999999997E-4</v>
      </c>
      <c r="Q16" s="78">
        <v>2.12E-2</v>
      </c>
      <c r="R16" s="78">
        <v>1.6299999999999999E-2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7">
        <v>1.73</v>
      </c>
      <c r="I17" t="s">
        <v>102</v>
      </c>
      <c r="J17" s="78">
        <v>1.7500000000000002E-2</v>
      </c>
      <c r="K17" s="78">
        <v>-2.5100000000000001E-2</v>
      </c>
      <c r="L17" s="77">
        <v>31600000.079999998</v>
      </c>
      <c r="M17" s="77">
        <v>112.74</v>
      </c>
      <c r="N17" s="77">
        <v>0</v>
      </c>
      <c r="O17" s="77">
        <v>35625.840090192003</v>
      </c>
      <c r="P17" s="78">
        <v>1.6000000000000001E-3</v>
      </c>
      <c r="Q17" s="78">
        <v>0.1401</v>
      </c>
      <c r="R17" s="78">
        <v>0.108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7">
        <v>7.3</v>
      </c>
      <c r="I18" t="s">
        <v>102</v>
      </c>
      <c r="J18" s="78">
        <v>5.0000000000000001E-3</v>
      </c>
      <c r="K18" s="78">
        <v>-1.66E-2</v>
      </c>
      <c r="L18" s="77">
        <v>10390000</v>
      </c>
      <c r="M18" s="77">
        <v>120.45</v>
      </c>
      <c r="N18" s="77">
        <v>0</v>
      </c>
      <c r="O18" s="77">
        <v>12514.754999999999</v>
      </c>
      <c r="P18" s="78">
        <v>5.0000000000000001E-4</v>
      </c>
      <c r="Q18" s="78">
        <v>4.9200000000000001E-2</v>
      </c>
      <c r="R18" s="78">
        <v>3.7999999999999999E-2</v>
      </c>
    </row>
    <row r="19" spans="2:18">
      <c r="B19" t="s">
        <v>236</v>
      </c>
      <c r="C19" t="s">
        <v>237</v>
      </c>
      <c r="D19" t="s">
        <v>100</v>
      </c>
      <c r="E19" t="s">
        <v>225</v>
      </c>
      <c r="G19" t="s">
        <v>238</v>
      </c>
      <c r="H19" s="77">
        <v>4.57</v>
      </c>
      <c r="I19" t="s">
        <v>102</v>
      </c>
      <c r="J19" s="78">
        <v>1E-3</v>
      </c>
      <c r="K19" s="78">
        <v>-2.0899999999999998E-2</v>
      </c>
      <c r="L19" s="77">
        <v>2865000</v>
      </c>
      <c r="M19" s="77">
        <v>113.49</v>
      </c>
      <c r="N19" s="77">
        <v>0</v>
      </c>
      <c r="O19" s="77">
        <v>3251.4884999999999</v>
      </c>
      <c r="P19" s="78">
        <v>2.0000000000000001E-4</v>
      </c>
      <c r="Q19" s="78">
        <v>1.2800000000000001E-2</v>
      </c>
      <c r="R19" s="78">
        <v>9.9000000000000008E-3</v>
      </c>
    </row>
    <row r="20" spans="2:18">
      <c r="B20" t="s">
        <v>239</v>
      </c>
      <c r="C20" t="s">
        <v>240</v>
      </c>
      <c r="D20" t="s">
        <v>100</v>
      </c>
      <c r="E20" t="s">
        <v>225</v>
      </c>
      <c r="G20" t="s">
        <v>232</v>
      </c>
      <c r="H20" s="77">
        <v>3.79</v>
      </c>
      <c r="I20" t="s">
        <v>102</v>
      </c>
      <c r="J20" s="78">
        <v>7.4999999999999997E-3</v>
      </c>
      <c r="K20" s="78">
        <v>-2.23E-2</v>
      </c>
      <c r="L20" s="77">
        <v>22120000</v>
      </c>
      <c r="M20" s="77">
        <v>115.45</v>
      </c>
      <c r="N20" s="77">
        <v>0</v>
      </c>
      <c r="O20" s="77">
        <v>25537.54</v>
      </c>
      <c r="P20" s="78">
        <v>1E-3</v>
      </c>
      <c r="Q20" s="78">
        <v>0.1004</v>
      </c>
      <c r="R20" s="78">
        <v>7.7399999999999997E-2</v>
      </c>
    </row>
    <row r="21" spans="2:18">
      <c r="B21" t="s">
        <v>241</v>
      </c>
      <c r="C21" t="s">
        <v>242</v>
      </c>
      <c r="D21" t="s">
        <v>100</v>
      </c>
      <c r="E21" t="s">
        <v>225</v>
      </c>
      <c r="G21" t="s">
        <v>243</v>
      </c>
      <c r="H21" s="77">
        <v>5.32</v>
      </c>
      <c r="I21" t="s">
        <v>102</v>
      </c>
      <c r="J21" s="78">
        <v>7.4999999999999997E-3</v>
      </c>
      <c r="K21" s="78">
        <v>-2.63E-2</v>
      </c>
      <c r="L21" s="77">
        <v>10100000</v>
      </c>
      <c r="M21" s="77">
        <v>120.43</v>
      </c>
      <c r="N21" s="77">
        <v>0</v>
      </c>
      <c r="O21" s="77">
        <v>12163.43</v>
      </c>
      <c r="P21" s="78">
        <v>5.0000000000000001E-4</v>
      </c>
      <c r="Q21" s="78">
        <v>4.7800000000000002E-2</v>
      </c>
      <c r="R21" s="78">
        <v>3.6900000000000002E-2</v>
      </c>
    </row>
    <row r="22" spans="2:18">
      <c r="B22" t="s">
        <v>244</v>
      </c>
      <c r="C22" t="s">
        <v>245</v>
      </c>
      <c r="D22" t="s">
        <v>100</v>
      </c>
      <c r="E22" t="s">
        <v>225</v>
      </c>
      <c r="G22" t="s">
        <v>246</v>
      </c>
      <c r="H22" s="77">
        <v>21.24</v>
      </c>
      <c r="I22" t="s">
        <v>102</v>
      </c>
      <c r="J22" s="78">
        <v>0.01</v>
      </c>
      <c r="K22" s="78">
        <v>-1.1999999999999999E-3</v>
      </c>
      <c r="L22" s="77">
        <v>800000</v>
      </c>
      <c r="M22" s="77">
        <v>131.52000000000001</v>
      </c>
      <c r="N22" s="77">
        <v>0</v>
      </c>
      <c r="O22" s="77">
        <v>1052.1600000000001</v>
      </c>
      <c r="P22" s="78">
        <v>0</v>
      </c>
      <c r="Q22" s="78">
        <v>4.1000000000000003E-3</v>
      </c>
      <c r="R22" s="78">
        <v>3.2000000000000002E-3</v>
      </c>
    </row>
    <row r="23" spans="2:18">
      <c r="B23" s="79" t="s">
        <v>247</v>
      </c>
      <c r="C23" s="16"/>
      <c r="D23" s="16"/>
      <c r="H23" s="81">
        <v>3.96</v>
      </c>
      <c r="K23" s="80">
        <v>4.0000000000000001E-3</v>
      </c>
      <c r="L23" s="81">
        <v>123603000.45</v>
      </c>
      <c r="N23" s="81">
        <v>0</v>
      </c>
      <c r="O23" s="81">
        <v>130360.881988205</v>
      </c>
      <c r="Q23" s="80">
        <v>0.51270000000000004</v>
      </c>
      <c r="R23" s="80">
        <v>0.39529999999999998</v>
      </c>
    </row>
    <row r="24" spans="2:18">
      <c r="B24" s="79" t="s">
        <v>248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249</v>
      </c>
      <c r="C26" s="16"/>
      <c r="D26" s="16"/>
      <c r="H26" s="81">
        <v>3.96</v>
      </c>
      <c r="K26" s="80">
        <v>4.0000000000000001E-3</v>
      </c>
      <c r="L26" s="81">
        <v>123253000.45</v>
      </c>
      <c r="N26" s="81">
        <v>0</v>
      </c>
      <c r="O26" s="81">
        <v>130011.51198820501</v>
      </c>
      <c r="Q26" s="80">
        <v>0.51129999999999998</v>
      </c>
      <c r="R26" s="80">
        <v>0.39429999999999998</v>
      </c>
    </row>
    <row r="27" spans="2:18">
      <c r="B27" t="s">
        <v>250</v>
      </c>
      <c r="C27" t="s">
        <v>251</v>
      </c>
      <c r="D27" t="s">
        <v>100</v>
      </c>
      <c r="E27" t="s">
        <v>225</v>
      </c>
      <c r="G27" t="s">
        <v>252</v>
      </c>
      <c r="H27" s="77">
        <v>4.1100000000000003</v>
      </c>
      <c r="I27" t="s">
        <v>102</v>
      </c>
      <c r="J27" s="78">
        <v>5.0000000000000001E-3</v>
      </c>
      <c r="K27" s="78">
        <v>4.1000000000000003E-3</v>
      </c>
      <c r="L27" s="77">
        <v>8215000</v>
      </c>
      <c r="M27" s="77">
        <v>100.74</v>
      </c>
      <c r="N27" s="77">
        <v>0</v>
      </c>
      <c r="O27" s="77">
        <v>8275.7909999999993</v>
      </c>
      <c r="P27" s="78">
        <v>8.0000000000000004E-4</v>
      </c>
      <c r="Q27" s="78">
        <v>3.2500000000000001E-2</v>
      </c>
      <c r="R27" s="78">
        <v>2.5100000000000001E-2</v>
      </c>
    </row>
    <row r="28" spans="2:18">
      <c r="B28" t="s">
        <v>253</v>
      </c>
      <c r="C28" t="s">
        <v>254</v>
      </c>
      <c r="D28" t="s">
        <v>100</v>
      </c>
      <c r="E28" t="s">
        <v>225</v>
      </c>
      <c r="G28" t="s">
        <v>255</v>
      </c>
      <c r="H28" s="77">
        <v>2.82</v>
      </c>
      <c r="I28" t="s">
        <v>102</v>
      </c>
      <c r="J28" s="78">
        <v>4.0000000000000001E-3</v>
      </c>
      <c r="K28" s="78">
        <v>1.6000000000000001E-3</v>
      </c>
      <c r="L28" s="77">
        <v>4400000</v>
      </c>
      <c r="M28" s="77">
        <v>100.73</v>
      </c>
      <c r="N28" s="77">
        <v>0</v>
      </c>
      <c r="O28" s="77">
        <v>4432.12</v>
      </c>
      <c r="P28" s="78">
        <v>5.9999999999999995E-4</v>
      </c>
      <c r="Q28" s="78">
        <v>1.7399999999999999E-2</v>
      </c>
      <c r="R28" s="78">
        <v>1.34E-2</v>
      </c>
    </row>
    <row r="29" spans="2:18">
      <c r="B29" t="s">
        <v>256</v>
      </c>
      <c r="C29" t="s">
        <v>257</v>
      </c>
      <c r="D29" t="s">
        <v>100</v>
      </c>
      <c r="E29" t="s">
        <v>225</v>
      </c>
      <c r="G29" t="s">
        <v>238</v>
      </c>
      <c r="H29" s="77">
        <v>4.9800000000000004</v>
      </c>
      <c r="I29" t="s">
        <v>102</v>
      </c>
      <c r="J29" s="78">
        <v>0.02</v>
      </c>
      <c r="K29" s="78">
        <v>5.7000000000000002E-3</v>
      </c>
      <c r="L29" s="77">
        <v>22780000</v>
      </c>
      <c r="M29" s="77">
        <v>108.88</v>
      </c>
      <c r="N29" s="77">
        <v>0</v>
      </c>
      <c r="O29" s="77">
        <v>24802.864000000001</v>
      </c>
      <c r="P29" s="78">
        <v>1.1000000000000001E-3</v>
      </c>
      <c r="Q29" s="78">
        <v>9.7500000000000003E-2</v>
      </c>
      <c r="R29" s="78">
        <v>7.5200000000000003E-2</v>
      </c>
    </row>
    <row r="30" spans="2:18">
      <c r="B30" t="s">
        <v>258</v>
      </c>
      <c r="C30" t="s">
        <v>259</v>
      </c>
      <c r="D30" t="s">
        <v>100</v>
      </c>
      <c r="E30" t="s">
        <v>225</v>
      </c>
      <c r="G30" t="s">
        <v>260</v>
      </c>
      <c r="H30" s="77">
        <v>7.9</v>
      </c>
      <c r="I30" t="s">
        <v>102</v>
      </c>
      <c r="J30" s="78">
        <v>0.01</v>
      </c>
      <c r="K30" s="78">
        <v>1.04E-2</v>
      </c>
      <c r="L30" s="77">
        <v>5100000</v>
      </c>
      <c r="M30" s="77">
        <v>100.56</v>
      </c>
      <c r="N30" s="77">
        <v>0</v>
      </c>
      <c r="O30" s="77">
        <v>5128.5600000000004</v>
      </c>
      <c r="P30" s="78">
        <v>2.0000000000000001E-4</v>
      </c>
      <c r="Q30" s="78">
        <v>2.0199999999999999E-2</v>
      </c>
      <c r="R30" s="78">
        <v>1.5599999999999999E-2</v>
      </c>
    </row>
    <row r="31" spans="2:18">
      <c r="B31" t="s">
        <v>261</v>
      </c>
      <c r="C31" t="s">
        <v>262</v>
      </c>
      <c r="D31" t="s">
        <v>100</v>
      </c>
      <c r="E31" t="s">
        <v>225</v>
      </c>
      <c r="G31" t="s">
        <v>263</v>
      </c>
      <c r="H31" s="77">
        <v>17.489999999999998</v>
      </c>
      <c r="I31" t="s">
        <v>102</v>
      </c>
      <c r="J31" s="78">
        <v>3.7499999999999999E-2</v>
      </c>
      <c r="K31" s="78">
        <v>2.23E-2</v>
      </c>
      <c r="L31" s="77">
        <v>80000</v>
      </c>
      <c r="M31" s="77">
        <v>131.78</v>
      </c>
      <c r="N31" s="77">
        <v>0</v>
      </c>
      <c r="O31" s="77">
        <v>105.42400000000001</v>
      </c>
      <c r="P31" s="78">
        <v>0</v>
      </c>
      <c r="Q31" s="78">
        <v>4.0000000000000002E-4</v>
      </c>
      <c r="R31" s="78">
        <v>2.9999999999999997E-4</v>
      </c>
    </row>
    <row r="32" spans="2:18">
      <c r="B32" t="s">
        <v>264</v>
      </c>
      <c r="C32" t="s">
        <v>265</v>
      </c>
      <c r="D32" t="s">
        <v>100</v>
      </c>
      <c r="E32" t="s">
        <v>225</v>
      </c>
      <c r="G32" t="s">
        <v>266</v>
      </c>
      <c r="H32" s="77">
        <v>9.7100000000000009</v>
      </c>
      <c r="I32" t="s">
        <v>102</v>
      </c>
      <c r="J32" s="78">
        <v>1.2999999999999999E-2</v>
      </c>
      <c r="K32" s="78">
        <v>1.2800000000000001E-2</v>
      </c>
      <c r="L32" s="77">
        <v>2250000</v>
      </c>
      <c r="M32" s="77">
        <v>100.46</v>
      </c>
      <c r="N32" s="77">
        <v>0</v>
      </c>
      <c r="O32" s="77">
        <v>2260.35</v>
      </c>
      <c r="P32" s="78">
        <v>6.9999999999999999E-4</v>
      </c>
      <c r="Q32" s="78">
        <v>8.8999999999999999E-3</v>
      </c>
      <c r="R32" s="78">
        <v>6.8999999999999999E-3</v>
      </c>
    </row>
    <row r="33" spans="2:18">
      <c r="B33" t="s">
        <v>267</v>
      </c>
      <c r="C33" t="s">
        <v>268</v>
      </c>
      <c r="D33" t="s">
        <v>100</v>
      </c>
      <c r="E33" t="s">
        <v>225</v>
      </c>
      <c r="G33" t="s">
        <v>269</v>
      </c>
      <c r="H33" s="77">
        <v>13.72</v>
      </c>
      <c r="I33" t="s">
        <v>102</v>
      </c>
      <c r="J33" s="78">
        <v>1.4999999999999999E-2</v>
      </c>
      <c r="K33" s="78">
        <v>1.8200000000000001E-2</v>
      </c>
      <c r="L33" s="77">
        <v>283000</v>
      </c>
      <c r="M33" s="77">
        <v>96.55</v>
      </c>
      <c r="N33" s="77">
        <v>0</v>
      </c>
      <c r="O33" s="77">
        <v>273.23649999999998</v>
      </c>
      <c r="P33" s="78">
        <v>0</v>
      </c>
      <c r="Q33" s="78">
        <v>1.1000000000000001E-3</v>
      </c>
      <c r="R33" s="78">
        <v>8.0000000000000004E-4</v>
      </c>
    </row>
    <row r="34" spans="2:18">
      <c r="B34" t="s">
        <v>270</v>
      </c>
      <c r="C34" t="s">
        <v>271</v>
      </c>
      <c r="D34" t="s">
        <v>100</v>
      </c>
      <c r="E34" t="s">
        <v>225</v>
      </c>
      <c r="G34" t="s">
        <v>272</v>
      </c>
      <c r="H34" s="77">
        <v>0.57999999999999996</v>
      </c>
      <c r="I34" t="s">
        <v>102</v>
      </c>
      <c r="J34" s="78">
        <v>7.4999999999999997E-3</v>
      </c>
      <c r="K34" s="78">
        <v>-2.9999999999999997E-4</v>
      </c>
      <c r="L34" s="77">
        <v>3790000</v>
      </c>
      <c r="M34" s="77">
        <v>100.77</v>
      </c>
      <c r="N34" s="77">
        <v>0</v>
      </c>
      <c r="O34" s="77">
        <v>3819.183</v>
      </c>
      <c r="P34" s="78">
        <v>2.0000000000000001E-4</v>
      </c>
      <c r="Q34" s="78">
        <v>1.4999999999999999E-2</v>
      </c>
      <c r="R34" s="78">
        <v>1.1599999999999999E-2</v>
      </c>
    </row>
    <row r="35" spans="2:18">
      <c r="B35" t="s">
        <v>273</v>
      </c>
      <c r="C35" t="s">
        <v>274</v>
      </c>
      <c r="D35" t="s">
        <v>100</v>
      </c>
      <c r="E35" t="s">
        <v>225</v>
      </c>
      <c r="G35" t="s">
        <v>275</v>
      </c>
      <c r="H35" s="77">
        <v>6.33</v>
      </c>
      <c r="I35" t="s">
        <v>102</v>
      </c>
      <c r="J35" s="78">
        <v>2.2499999999999999E-2</v>
      </c>
      <c r="K35" s="78">
        <v>7.6E-3</v>
      </c>
      <c r="L35" s="77">
        <v>17280000</v>
      </c>
      <c r="M35" s="77">
        <v>110.3</v>
      </c>
      <c r="N35" s="77">
        <v>0</v>
      </c>
      <c r="O35" s="77">
        <v>19059.84</v>
      </c>
      <c r="P35" s="78">
        <v>1E-3</v>
      </c>
      <c r="Q35" s="78">
        <v>7.4999999999999997E-2</v>
      </c>
      <c r="R35" s="78">
        <v>5.7799999999999997E-2</v>
      </c>
    </row>
    <row r="36" spans="2:18">
      <c r="B36" t="s">
        <v>276</v>
      </c>
      <c r="C36" t="s">
        <v>277</v>
      </c>
      <c r="D36" t="s">
        <v>100</v>
      </c>
      <c r="E36" t="s">
        <v>225</v>
      </c>
      <c r="G36" t="s">
        <v>278</v>
      </c>
      <c r="H36" s="77">
        <v>0.92</v>
      </c>
      <c r="I36" t="s">
        <v>102</v>
      </c>
      <c r="J36" s="78">
        <v>1.2500000000000001E-2</v>
      </c>
      <c r="K36" s="78">
        <v>4.0000000000000002E-4</v>
      </c>
      <c r="L36" s="77">
        <v>7600000</v>
      </c>
      <c r="M36" s="77">
        <v>101.21</v>
      </c>
      <c r="N36" s="77">
        <v>0</v>
      </c>
      <c r="O36" s="77">
        <v>7691.96</v>
      </c>
      <c r="P36" s="78">
        <v>5.0000000000000001E-4</v>
      </c>
      <c r="Q36" s="78">
        <v>3.0300000000000001E-2</v>
      </c>
      <c r="R36" s="78">
        <v>2.3300000000000001E-2</v>
      </c>
    </row>
    <row r="37" spans="2:18">
      <c r="B37" t="s">
        <v>279</v>
      </c>
      <c r="C37" t="s">
        <v>280</v>
      </c>
      <c r="D37" t="s">
        <v>100</v>
      </c>
      <c r="E37" t="s">
        <v>225</v>
      </c>
      <c r="G37" t="s">
        <v>281</v>
      </c>
      <c r="H37" s="77">
        <v>1.9</v>
      </c>
      <c r="I37" t="s">
        <v>102</v>
      </c>
      <c r="J37" s="78">
        <v>1.4999999999999999E-2</v>
      </c>
      <c r="K37" s="78">
        <v>5.9999999999999995E-4</v>
      </c>
      <c r="L37" s="77">
        <v>1400000</v>
      </c>
      <c r="M37" s="77">
        <v>102.89</v>
      </c>
      <c r="N37" s="77">
        <v>0</v>
      </c>
      <c r="O37" s="77">
        <v>1440.46</v>
      </c>
      <c r="P37" s="78">
        <v>1E-4</v>
      </c>
      <c r="Q37" s="78">
        <v>5.7000000000000002E-3</v>
      </c>
      <c r="R37" s="78">
        <v>4.4000000000000003E-3</v>
      </c>
    </row>
    <row r="38" spans="2:18">
      <c r="B38" t="s">
        <v>282</v>
      </c>
      <c r="C38" t="s">
        <v>283</v>
      </c>
      <c r="D38" t="s">
        <v>100</v>
      </c>
      <c r="E38" t="s">
        <v>225</v>
      </c>
      <c r="G38" t="s">
        <v>284</v>
      </c>
      <c r="H38" s="77">
        <v>1.21</v>
      </c>
      <c r="I38" t="s">
        <v>102</v>
      </c>
      <c r="J38" s="78">
        <v>4.2500000000000003E-2</v>
      </c>
      <c r="K38" s="78">
        <v>1E-4</v>
      </c>
      <c r="L38" s="77">
        <v>3960000.45</v>
      </c>
      <c r="M38" s="77">
        <v>108.49</v>
      </c>
      <c r="N38" s="77">
        <v>0</v>
      </c>
      <c r="O38" s="77">
        <v>4296.2044882050004</v>
      </c>
      <c r="P38" s="78">
        <v>2.0000000000000001E-4</v>
      </c>
      <c r="Q38" s="78">
        <v>1.6899999999999998E-2</v>
      </c>
      <c r="R38" s="78">
        <v>1.2999999999999999E-2</v>
      </c>
    </row>
    <row r="39" spans="2:18">
      <c r="B39" t="s">
        <v>285</v>
      </c>
      <c r="C39" t="s">
        <v>286</v>
      </c>
      <c r="D39" t="s">
        <v>100</v>
      </c>
      <c r="E39" t="s">
        <v>225</v>
      </c>
      <c r="G39" t="s">
        <v>238</v>
      </c>
      <c r="H39" s="77">
        <v>2.15</v>
      </c>
      <c r="I39" t="s">
        <v>102</v>
      </c>
      <c r="J39" s="78">
        <v>3.7499999999999999E-2</v>
      </c>
      <c r="K39" s="78">
        <v>5.9999999999999995E-4</v>
      </c>
      <c r="L39" s="77">
        <v>9220000</v>
      </c>
      <c r="M39" s="77">
        <v>111.1</v>
      </c>
      <c r="N39" s="77">
        <v>0</v>
      </c>
      <c r="O39" s="77">
        <v>10243.42</v>
      </c>
      <c r="P39" s="78">
        <v>4.0000000000000002E-4</v>
      </c>
      <c r="Q39" s="78">
        <v>4.0300000000000002E-2</v>
      </c>
      <c r="R39" s="78">
        <v>3.1099999999999999E-2</v>
      </c>
    </row>
    <row r="40" spans="2:18">
      <c r="B40" t="s">
        <v>287</v>
      </c>
      <c r="C40" t="s">
        <v>288</v>
      </c>
      <c r="D40" t="s">
        <v>100</v>
      </c>
      <c r="E40" t="s">
        <v>225</v>
      </c>
      <c r="G40" t="s">
        <v>289</v>
      </c>
      <c r="H40" s="77">
        <v>3.57</v>
      </c>
      <c r="I40" t="s">
        <v>102</v>
      </c>
      <c r="J40" s="78">
        <v>1.7500000000000002E-2</v>
      </c>
      <c r="K40" s="78">
        <v>3.0999999999999999E-3</v>
      </c>
      <c r="L40" s="77">
        <v>20325000</v>
      </c>
      <c r="M40" s="77">
        <v>105.78</v>
      </c>
      <c r="N40" s="77">
        <v>0</v>
      </c>
      <c r="O40" s="77">
        <v>21499.785</v>
      </c>
      <c r="P40" s="78">
        <v>1.1000000000000001E-3</v>
      </c>
      <c r="Q40" s="78">
        <v>8.4599999999999995E-2</v>
      </c>
      <c r="R40" s="78">
        <v>6.5199999999999994E-2</v>
      </c>
    </row>
    <row r="41" spans="2:18">
      <c r="B41" t="s">
        <v>290</v>
      </c>
      <c r="C41" t="s">
        <v>291</v>
      </c>
      <c r="D41" t="s">
        <v>100</v>
      </c>
      <c r="E41" t="s">
        <v>225</v>
      </c>
      <c r="G41" t="s">
        <v>238</v>
      </c>
      <c r="H41" s="77">
        <v>3.3</v>
      </c>
      <c r="I41" t="s">
        <v>102</v>
      </c>
      <c r="J41" s="78">
        <v>5.0000000000000001E-3</v>
      </c>
      <c r="K41" s="78">
        <v>2.5999999999999999E-3</v>
      </c>
      <c r="L41" s="77">
        <v>7950000</v>
      </c>
      <c r="M41" s="77">
        <v>101.12</v>
      </c>
      <c r="N41" s="77">
        <v>0</v>
      </c>
      <c r="O41" s="77">
        <v>8039.04</v>
      </c>
      <c r="P41" s="78">
        <v>4.0000000000000002E-4</v>
      </c>
      <c r="Q41" s="78">
        <v>3.1600000000000003E-2</v>
      </c>
      <c r="R41" s="78">
        <v>2.4400000000000002E-2</v>
      </c>
    </row>
    <row r="42" spans="2:18">
      <c r="B42" t="s">
        <v>292</v>
      </c>
      <c r="C42" t="s">
        <v>293</v>
      </c>
      <c r="D42" t="s">
        <v>100</v>
      </c>
      <c r="E42" t="s">
        <v>225</v>
      </c>
      <c r="G42" t="s">
        <v>294</v>
      </c>
      <c r="H42" s="77">
        <v>1.58</v>
      </c>
      <c r="I42" t="s">
        <v>102</v>
      </c>
      <c r="J42" s="78">
        <v>1.5E-3</v>
      </c>
      <c r="K42" s="78">
        <v>2.0000000000000001E-4</v>
      </c>
      <c r="L42" s="77">
        <v>8620000</v>
      </c>
      <c r="M42" s="77">
        <v>100.27</v>
      </c>
      <c r="N42" s="77">
        <v>0</v>
      </c>
      <c r="O42" s="77">
        <v>8643.2739999999994</v>
      </c>
      <c r="P42" s="78">
        <v>4.0000000000000002E-4</v>
      </c>
      <c r="Q42" s="78">
        <v>3.4000000000000002E-2</v>
      </c>
      <c r="R42" s="78">
        <v>2.6200000000000001E-2</v>
      </c>
    </row>
    <row r="43" spans="2:18">
      <c r="B43" s="79" t="s">
        <v>295</v>
      </c>
      <c r="C43" s="16"/>
      <c r="D43" s="16"/>
      <c r="H43" s="81">
        <v>4.42</v>
      </c>
      <c r="K43" s="80">
        <v>4.0000000000000002E-4</v>
      </c>
      <c r="L43" s="81">
        <v>350000</v>
      </c>
      <c r="N43" s="81">
        <v>0</v>
      </c>
      <c r="O43" s="81">
        <v>349.37</v>
      </c>
      <c r="Q43" s="80">
        <v>1.4E-3</v>
      </c>
      <c r="R43" s="80">
        <v>1.1000000000000001E-3</v>
      </c>
    </row>
    <row r="44" spans="2:18">
      <c r="B44" t="s">
        <v>296</v>
      </c>
      <c r="C44" t="s">
        <v>297</v>
      </c>
      <c r="D44" t="s">
        <v>100</v>
      </c>
      <c r="E44" t="s">
        <v>225</v>
      </c>
      <c r="G44" t="s">
        <v>266</v>
      </c>
      <c r="H44" s="77">
        <v>4.42</v>
      </c>
      <c r="I44" t="s">
        <v>102</v>
      </c>
      <c r="J44" s="78">
        <v>0</v>
      </c>
      <c r="K44" s="78">
        <v>4.0000000000000002E-4</v>
      </c>
      <c r="L44" s="77">
        <v>350000</v>
      </c>
      <c r="M44" s="77">
        <v>99.82</v>
      </c>
      <c r="N44" s="77">
        <v>0</v>
      </c>
      <c r="O44" s="77">
        <v>349.37</v>
      </c>
      <c r="P44" s="78">
        <v>0</v>
      </c>
      <c r="Q44" s="78">
        <v>1.4E-3</v>
      </c>
      <c r="R44" s="78">
        <v>1.1000000000000001E-3</v>
      </c>
    </row>
    <row r="45" spans="2:18">
      <c r="B45" s="79" t="s">
        <v>298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213</v>
      </c>
      <c r="C46" t="s">
        <v>213</v>
      </c>
      <c r="D46" s="16"/>
      <c r="E46" t="s">
        <v>213</v>
      </c>
      <c r="H46" s="77">
        <v>0</v>
      </c>
      <c r="I46" t="s">
        <v>213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218</v>
      </c>
      <c r="C47" s="16"/>
      <c r="D47" s="16"/>
      <c r="H47" s="81">
        <v>3.37</v>
      </c>
      <c r="K47" s="80">
        <v>-7.0000000000000001E-3</v>
      </c>
      <c r="L47" s="81">
        <v>650000</v>
      </c>
      <c r="N47" s="81">
        <v>0</v>
      </c>
      <c r="O47" s="81">
        <v>2451.4562316659999</v>
      </c>
      <c r="Q47" s="80">
        <v>9.5999999999999992E-3</v>
      </c>
      <c r="R47" s="80">
        <v>7.4000000000000003E-3</v>
      </c>
    </row>
    <row r="48" spans="2:18">
      <c r="B48" s="79" t="s">
        <v>299</v>
      </c>
      <c r="C48" s="16"/>
      <c r="D48" s="16"/>
      <c r="H48" s="81">
        <v>3.37</v>
      </c>
      <c r="K48" s="80">
        <v>-7.0000000000000001E-3</v>
      </c>
      <c r="L48" s="81">
        <v>650000</v>
      </c>
      <c r="N48" s="81">
        <v>0</v>
      </c>
      <c r="O48" s="81">
        <v>2451.4562316659999</v>
      </c>
      <c r="Q48" s="80">
        <v>9.5999999999999992E-3</v>
      </c>
      <c r="R48" s="80">
        <v>7.4000000000000003E-3</v>
      </c>
    </row>
    <row r="49" spans="2:18">
      <c r="B49" t="s">
        <v>300</v>
      </c>
      <c r="C49" t="s">
        <v>301</v>
      </c>
      <c r="D49" t="s">
        <v>100</v>
      </c>
      <c r="E49" t="s">
        <v>302</v>
      </c>
      <c r="F49" t="s">
        <v>206</v>
      </c>
      <c r="H49" s="77">
        <v>2.0099999999999998</v>
      </c>
      <c r="I49" t="s">
        <v>102</v>
      </c>
      <c r="J49" s="78">
        <v>2.8799999999999999E-2</v>
      </c>
      <c r="K49" s="78">
        <v>-1.67E-2</v>
      </c>
      <c r="L49" s="77">
        <v>450000</v>
      </c>
      <c r="M49" s="77">
        <v>395.56</v>
      </c>
      <c r="N49" s="77">
        <v>0</v>
      </c>
      <c r="O49" s="77">
        <v>1780.02</v>
      </c>
      <c r="P49" s="78">
        <v>1E-4</v>
      </c>
      <c r="Q49" s="78">
        <v>7.0000000000000001E-3</v>
      </c>
      <c r="R49" s="78">
        <v>5.4000000000000003E-3</v>
      </c>
    </row>
    <row r="50" spans="2:18">
      <c r="B50" t="s">
        <v>303</v>
      </c>
      <c r="C50" t="s">
        <v>304</v>
      </c>
      <c r="D50" t="s">
        <v>100</v>
      </c>
      <c r="E50" t="s">
        <v>302</v>
      </c>
      <c r="F50" t="s">
        <v>206</v>
      </c>
      <c r="H50" s="77">
        <v>7.59</v>
      </c>
      <c r="I50" t="s">
        <v>102</v>
      </c>
      <c r="J50" s="78">
        <v>2.75E-2</v>
      </c>
      <c r="K50" s="78">
        <v>1.8599999999999998E-2</v>
      </c>
      <c r="L50" s="77">
        <v>100000</v>
      </c>
      <c r="M50" s="77">
        <v>337.12</v>
      </c>
      <c r="N50" s="77">
        <v>0</v>
      </c>
      <c r="O50" s="77">
        <v>337.12</v>
      </c>
      <c r="P50" s="78">
        <v>1E-4</v>
      </c>
      <c r="Q50" s="78">
        <v>1.2999999999999999E-3</v>
      </c>
      <c r="R50" s="78">
        <v>1E-3</v>
      </c>
    </row>
    <row r="51" spans="2:18">
      <c r="B51" t="s">
        <v>305</v>
      </c>
      <c r="C51" t="s">
        <v>306</v>
      </c>
      <c r="D51" t="s">
        <v>123</v>
      </c>
      <c r="E51" t="s">
        <v>307</v>
      </c>
      <c r="F51" t="s">
        <v>308</v>
      </c>
      <c r="G51" t="s">
        <v>309</v>
      </c>
      <c r="H51" s="77">
        <v>7.28</v>
      </c>
      <c r="I51" t="s">
        <v>106</v>
      </c>
      <c r="J51" s="78">
        <v>2.5000000000000001E-2</v>
      </c>
      <c r="K51" s="78">
        <v>1.9599999999999999E-2</v>
      </c>
      <c r="L51" s="77">
        <v>50000</v>
      </c>
      <c r="M51" s="77">
        <v>105.2198334</v>
      </c>
      <c r="N51" s="77">
        <v>0</v>
      </c>
      <c r="O51" s="77">
        <v>163.61684093700001</v>
      </c>
      <c r="P51" s="78">
        <v>1E-4</v>
      </c>
      <c r="Q51" s="78">
        <v>5.9999999999999995E-4</v>
      </c>
      <c r="R51" s="78">
        <v>5.0000000000000001E-4</v>
      </c>
    </row>
    <row r="52" spans="2:18">
      <c r="B52" t="s">
        <v>310</v>
      </c>
      <c r="C52" t="s">
        <v>311</v>
      </c>
      <c r="D52" t="s">
        <v>312</v>
      </c>
      <c r="E52" t="s">
        <v>307</v>
      </c>
      <c r="F52" t="s">
        <v>308</v>
      </c>
      <c r="G52" t="s">
        <v>313</v>
      </c>
      <c r="H52" s="77">
        <v>5.49</v>
      </c>
      <c r="I52" t="s">
        <v>106</v>
      </c>
      <c r="J52" s="78">
        <v>3.2500000000000001E-2</v>
      </c>
      <c r="K52" s="78">
        <v>1.7999999999999999E-2</v>
      </c>
      <c r="L52" s="77">
        <v>50000</v>
      </c>
      <c r="M52" s="77">
        <v>109.7745278</v>
      </c>
      <c r="N52" s="77">
        <v>0</v>
      </c>
      <c r="O52" s="77">
        <v>170.69939072899999</v>
      </c>
      <c r="P52" s="78">
        <v>1E-4</v>
      </c>
      <c r="Q52" s="78">
        <v>6.9999999999999999E-4</v>
      </c>
      <c r="R52" s="78">
        <v>5.0000000000000001E-4</v>
      </c>
    </row>
    <row r="53" spans="2:18">
      <c r="B53" s="79" t="s">
        <v>314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213</v>
      </c>
      <c r="C54" t="s">
        <v>213</v>
      </c>
      <c r="D54" s="16"/>
      <c r="E54" t="s">
        <v>213</v>
      </c>
      <c r="H54" s="77">
        <v>0</v>
      </c>
      <c r="I54" t="s">
        <v>213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t="s">
        <v>315</v>
      </c>
      <c r="C55" s="16"/>
      <c r="D55" s="16"/>
    </row>
    <row r="56" spans="2:18">
      <c r="B56" t="s">
        <v>316</v>
      </c>
      <c r="C56" s="16"/>
      <c r="D56" s="16"/>
    </row>
    <row r="57" spans="2:18">
      <c r="B57" t="s">
        <v>317</v>
      </c>
      <c r="C57" s="16"/>
      <c r="D57" s="16"/>
    </row>
    <row r="58" spans="2:18">
      <c r="B58" t="s">
        <v>318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56" t="s">
        <v>179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1100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1101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1022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151" t="s">
        <v>68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  <c r="BP6" s="19"/>
    </row>
    <row r="7" spans="2:68" ht="26.25" customHeight="1">
      <c r="B7" s="151" t="s">
        <v>82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797"/>
  <sheetViews>
    <sheetView rightToLeft="1" workbookViewId="0">
      <selection activeCell="I268" sqref="I2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5.5703125" style="16" bestFit="1" customWidth="1"/>
    <col min="17" max="17" width="11.7109375" style="16" customWidth="1"/>
    <col min="18" max="18" width="14.7109375" style="16" customWidth="1"/>
    <col min="19" max="20" width="10.7109375" style="16" customWidth="1"/>
    <col min="21" max="21" width="10.42578125" style="16" bestFit="1" customWidth="1"/>
    <col min="22" max="22" width="10.7109375" style="16" bestFit="1" customWidth="1"/>
    <col min="23" max="23" width="15.42578125" style="16" bestFit="1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56" t="s">
        <v>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</row>
    <row r="7" spans="2:66" ht="26.25" customHeight="1">
      <c r="B7" s="156" t="s">
        <v>89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</v>
      </c>
      <c r="L11" s="7"/>
      <c r="M11" s="7"/>
      <c r="N11" s="76">
        <v>-1.41E-2</v>
      </c>
      <c r="O11" s="75">
        <f>O12+O248</f>
        <v>53130626.219999991</v>
      </c>
      <c r="P11" s="33"/>
      <c r="Q11" s="75">
        <v>241.39034000000001</v>
      </c>
      <c r="R11" s="75">
        <v>58689.984762974847</v>
      </c>
      <c r="S11" s="7"/>
      <c r="T11" s="76">
        <v>1</v>
      </c>
      <c r="U11" s="76">
        <v>0.17799999999999999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3.67</v>
      </c>
      <c r="N12" s="80">
        <v>-1.47E-2</v>
      </c>
      <c r="O12" s="81">
        <f>O13+O126+O233+O246</f>
        <v>52938626.219999991</v>
      </c>
      <c r="Q12" s="81">
        <v>241.39034000000001</v>
      </c>
      <c r="R12" s="81">
        <v>58066.187486781411</v>
      </c>
      <c r="T12" s="80">
        <v>0.98939999999999995</v>
      </c>
      <c r="U12" s="80">
        <v>0.17610000000000001</v>
      </c>
    </row>
    <row r="13" spans="2:66">
      <c r="B13" s="79" t="s">
        <v>319</v>
      </c>
      <c r="C13" s="16"/>
      <c r="D13" s="16"/>
      <c r="E13" s="16"/>
      <c r="F13" s="16"/>
      <c r="K13" s="81">
        <v>4.4400000000000004</v>
      </c>
      <c r="N13" s="80">
        <v>-1.09E-2</v>
      </c>
      <c r="O13" s="81">
        <f>SUM(O14:O125)</f>
        <v>31518460.159999993</v>
      </c>
      <c r="Q13" s="81">
        <v>146.56567000000001</v>
      </c>
      <c r="R13" s="81">
        <v>35674.672158609705</v>
      </c>
      <c r="T13" s="80">
        <v>0.60780000000000001</v>
      </c>
      <c r="U13" s="80">
        <v>0.1082</v>
      </c>
    </row>
    <row r="14" spans="2:66">
      <c r="B14" t="s">
        <v>323</v>
      </c>
      <c r="C14" t="s">
        <v>324</v>
      </c>
      <c r="D14" t="s">
        <v>100</v>
      </c>
      <c r="E14" t="s">
        <v>123</v>
      </c>
      <c r="F14" t="s">
        <v>325</v>
      </c>
      <c r="G14" t="s">
        <v>326</v>
      </c>
      <c r="H14" t="s">
        <v>205</v>
      </c>
      <c r="I14" t="s">
        <v>206</v>
      </c>
      <c r="J14" t="s">
        <v>327</v>
      </c>
      <c r="K14" s="77">
        <v>0.84</v>
      </c>
      <c r="L14" t="s">
        <v>102</v>
      </c>
      <c r="M14" s="78">
        <v>6.1999999999999998E-3</v>
      </c>
      <c r="N14" s="78">
        <v>-5.2999999999999999E-2</v>
      </c>
      <c r="O14" s="77">
        <v>1300000</v>
      </c>
      <c r="P14" s="77">
        <v>105.3</v>
      </c>
      <c r="Q14" s="77">
        <v>0</v>
      </c>
      <c r="R14" s="77">
        <v>1368.9</v>
      </c>
      <c r="S14" s="78">
        <v>2.9999999999999997E-4</v>
      </c>
      <c r="T14" s="78">
        <v>2.3300000000000001E-2</v>
      </c>
      <c r="U14" s="78">
        <v>4.1999999999999997E-3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325</v>
      </c>
      <c r="G15" t="s">
        <v>326</v>
      </c>
      <c r="H15" t="s">
        <v>205</v>
      </c>
      <c r="I15" t="s">
        <v>206</v>
      </c>
      <c r="J15" t="s">
        <v>255</v>
      </c>
      <c r="K15" s="77">
        <v>4.71</v>
      </c>
      <c r="L15" t="s">
        <v>102</v>
      </c>
      <c r="M15" s="78">
        <v>5.0000000000000001E-4</v>
      </c>
      <c r="N15" s="78">
        <v>-1.2200000000000001E-2</v>
      </c>
      <c r="O15" s="77">
        <v>1095000.9099999999</v>
      </c>
      <c r="P15" s="77">
        <v>108.06</v>
      </c>
      <c r="Q15" s="77">
        <v>0</v>
      </c>
      <c r="R15" s="77">
        <v>1183.2579833459999</v>
      </c>
      <c r="S15" s="78">
        <v>1.5E-3</v>
      </c>
      <c r="T15" s="78">
        <v>2.0199999999999999E-2</v>
      </c>
      <c r="U15" s="78">
        <v>3.5999999999999999E-3</v>
      </c>
    </row>
    <row r="16" spans="2:66">
      <c r="B16" t="s">
        <v>330</v>
      </c>
      <c r="C16" t="s">
        <v>331</v>
      </c>
      <c r="D16" t="s">
        <v>100</v>
      </c>
      <c r="E16" t="s">
        <v>123</v>
      </c>
      <c r="F16" t="s">
        <v>332</v>
      </c>
      <c r="G16" t="s">
        <v>333</v>
      </c>
      <c r="H16" t="s">
        <v>205</v>
      </c>
      <c r="I16" t="s">
        <v>206</v>
      </c>
      <c r="J16" t="s">
        <v>334</v>
      </c>
      <c r="K16" s="77">
        <v>3.69</v>
      </c>
      <c r="L16" t="s">
        <v>102</v>
      </c>
      <c r="M16" s="78">
        <v>1E-3</v>
      </c>
      <c r="N16" s="78">
        <v>-1.5900000000000001E-2</v>
      </c>
      <c r="O16" s="77">
        <v>603000</v>
      </c>
      <c r="P16" s="77">
        <v>108.42</v>
      </c>
      <c r="Q16" s="77">
        <v>0</v>
      </c>
      <c r="R16" s="77">
        <v>653.77260000000001</v>
      </c>
      <c r="S16" s="78">
        <v>4.0000000000000002E-4</v>
      </c>
      <c r="T16" s="78">
        <v>1.11E-2</v>
      </c>
      <c r="U16" s="78">
        <v>2E-3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332</v>
      </c>
      <c r="G17" t="s">
        <v>333</v>
      </c>
      <c r="H17" t="s">
        <v>205</v>
      </c>
      <c r="I17" t="s">
        <v>206</v>
      </c>
      <c r="J17" t="s">
        <v>337</v>
      </c>
      <c r="K17" s="77">
        <v>4.9400000000000004</v>
      </c>
      <c r="L17" t="s">
        <v>102</v>
      </c>
      <c r="M17" s="78">
        <v>1E-3</v>
      </c>
      <c r="N17" s="78">
        <v>-1.41E-2</v>
      </c>
      <c r="O17" s="77">
        <v>547000</v>
      </c>
      <c r="P17" s="77">
        <v>107.66</v>
      </c>
      <c r="Q17" s="77">
        <v>0</v>
      </c>
      <c r="R17" s="77">
        <v>588.90020000000004</v>
      </c>
      <c r="S17" s="78">
        <v>1.1999999999999999E-3</v>
      </c>
      <c r="T17" s="78">
        <v>0.01</v>
      </c>
      <c r="U17" s="78">
        <v>1.8E-3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340</v>
      </c>
      <c r="G18" t="s">
        <v>333</v>
      </c>
      <c r="H18" t="s">
        <v>205</v>
      </c>
      <c r="I18" t="s">
        <v>206</v>
      </c>
      <c r="J18" t="s">
        <v>341</v>
      </c>
      <c r="K18" s="77">
        <v>5.95</v>
      </c>
      <c r="L18" t="s">
        <v>102</v>
      </c>
      <c r="M18" s="78">
        <v>2E-3</v>
      </c>
      <c r="N18" s="78">
        <v>-1.1299999999999999E-2</v>
      </c>
      <c r="O18" s="77">
        <v>791000</v>
      </c>
      <c r="P18" s="77">
        <v>108.08</v>
      </c>
      <c r="Q18" s="77">
        <v>0</v>
      </c>
      <c r="R18" s="77">
        <v>854.91279999999995</v>
      </c>
      <c r="S18" s="78">
        <v>2.9999999999999997E-4</v>
      </c>
      <c r="T18" s="78">
        <v>1.46E-2</v>
      </c>
      <c r="U18" s="78">
        <v>2.5999999999999999E-3</v>
      </c>
    </row>
    <row r="19" spans="2:21">
      <c r="B19" t="s">
        <v>342</v>
      </c>
      <c r="C19" t="s">
        <v>343</v>
      </c>
      <c r="D19" t="s">
        <v>100</v>
      </c>
      <c r="E19" t="s">
        <v>123</v>
      </c>
      <c r="F19" t="s">
        <v>344</v>
      </c>
      <c r="G19" t="s">
        <v>333</v>
      </c>
      <c r="H19" t="s">
        <v>345</v>
      </c>
      <c r="I19" t="s">
        <v>150</v>
      </c>
      <c r="J19" t="s">
        <v>341</v>
      </c>
      <c r="K19" s="77">
        <v>1.67</v>
      </c>
      <c r="L19" t="s">
        <v>102</v>
      </c>
      <c r="M19" s="78">
        <v>0.01</v>
      </c>
      <c r="N19" s="78">
        <v>-1.9599999999999999E-2</v>
      </c>
      <c r="O19" s="77">
        <v>810000</v>
      </c>
      <c r="P19" s="77">
        <v>107.74</v>
      </c>
      <c r="Q19" s="77">
        <v>0</v>
      </c>
      <c r="R19" s="77">
        <v>872.69399999999996</v>
      </c>
      <c r="S19" s="78">
        <v>2.9999999999999997E-4</v>
      </c>
      <c r="T19" s="78">
        <v>1.49E-2</v>
      </c>
      <c r="U19" s="78">
        <v>2.5999999999999999E-3</v>
      </c>
    </row>
    <row r="20" spans="2:21">
      <c r="B20" t="s">
        <v>346</v>
      </c>
      <c r="C20" t="s">
        <v>347</v>
      </c>
      <c r="D20" t="s">
        <v>100</v>
      </c>
      <c r="E20" t="s">
        <v>123</v>
      </c>
      <c r="F20" t="s">
        <v>344</v>
      </c>
      <c r="G20" t="s">
        <v>333</v>
      </c>
      <c r="H20" t="s">
        <v>205</v>
      </c>
      <c r="I20" t="s">
        <v>206</v>
      </c>
      <c r="J20" t="s">
        <v>348</v>
      </c>
      <c r="K20" s="77">
        <v>5.89</v>
      </c>
      <c r="L20" t="s">
        <v>102</v>
      </c>
      <c r="M20" s="78">
        <v>1E-3</v>
      </c>
      <c r="N20" s="78">
        <v>-1.24E-2</v>
      </c>
      <c r="O20" s="77">
        <v>768000</v>
      </c>
      <c r="P20" s="77">
        <v>108.15</v>
      </c>
      <c r="Q20" s="77">
        <v>0</v>
      </c>
      <c r="R20" s="77">
        <v>830.59199999999998</v>
      </c>
      <c r="S20" s="78">
        <v>5.9999999999999995E-4</v>
      </c>
      <c r="T20" s="78">
        <v>1.4200000000000001E-2</v>
      </c>
      <c r="U20" s="78">
        <v>2.5000000000000001E-3</v>
      </c>
    </row>
    <row r="21" spans="2:21">
      <c r="B21" t="s">
        <v>349</v>
      </c>
      <c r="C21" t="s">
        <v>350</v>
      </c>
      <c r="D21" t="s">
        <v>100</v>
      </c>
      <c r="E21" t="s">
        <v>123</v>
      </c>
      <c r="F21" t="s">
        <v>351</v>
      </c>
      <c r="G21" t="s">
        <v>333</v>
      </c>
      <c r="H21" t="s">
        <v>205</v>
      </c>
      <c r="I21" t="s">
        <v>206</v>
      </c>
      <c r="J21" t="s">
        <v>352</v>
      </c>
      <c r="K21" s="77">
        <v>6.79</v>
      </c>
      <c r="L21" t="s">
        <v>102</v>
      </c>
      <c r="M21" s="78">
        <v>1E-3</v>
      </c>
      <c r="N21" s="78">
        <v>-0.01</v>
      </c>
      <c r="O21" s="77">
        <v>910000</v>
      </c>
      <c r="P21" s="77">
        <v>107.79</v>
      </c>
      <c r="Q21" s="77">
        <v>0</v>
      </c>
      <c r="R21" s="77">
        <v>980.88900000000001</v>
      </c>
      <c r="S21" s="78">
        <v>2.9999999999999997E-4</v>
      </c>
      <c r="T21" s="78">
        <v>1.67E-2</v>
      </c>
      <c r="U21" s="78">
        <v>3.0000000000000001E-3</v>
      </c>
    </row>
    <row r="22" spans="2:21">
      <c r="B22" t="s">
        <v>353</v>
      </c>
      <c r="C22" t="s">
        <v>354</v>
      </c>
      <c r="D22" t="s">
        <v>100</v>
      </c>
      <c r="E22" t="s">
        <v>123</v>
      </c>
      <c r="F22" t="s">
        <v>351</v>
      </c>
      <c r="G22" t="s">
        <v>333</v>
      </c>
      <c r="H22" t="s">
        <v>345</v>
      </c>
      <c r="I22" t="s">
        <v>150</v>
      </c>
      <c r="J22" t="s">
        <v>356</v>
      </c>
      <c r="K22" s="77">
        <v>1.68</v>
      </c>
      <c r="L22" t="s">
        <v>102</v>
      </c>
      <c r="M22" s="78">
        <v>9.4999999999999998E-3</v>
      </c>
      <c r="N22" s="78">
        <v>-1.9199999999999998E-2</v>
      </c>
      <c r="O22" s="77">
        <v>800000.1</v>
      </c>
      <c r="P22" s="77">
        <v>109.06</v>
      </c>
      <c r="Q22" s="77">
        <v>0</v>
      </c>
      <c r="R22" s="77">
        <v>872.48010906000002</v>
      </c>
      <c r="S22" s="78">
        <v>1.1999999999999999E-3</v>
      </c>
      <c r="T22" s="78">
        <v>1.49E-2</v>
      </c>
      <c r="U22" s="78">
        <v>2.5999999999999999E-3</v>
      </c>
    </row>
    <row r="23" spans="2:21">
      <c r="B23" t="s">
        <v>357</v>
      </c>
      <c r="C23" t="s">
        <v>358</v>
      </c>
      <c r="D23" t="s">
        <v>100</v>
      </c>
      <c r="E23" t="s">
        <v>123</v>
      </c>
      <c r="F23" t="s">
        <v>351</v>
      </c>
      <c r="G23" t="s">
        <v>333</v>
      </c>
      <c r="H23" t="s">
        <v>345</v>
      </c>
      <c r="I23" t="s">
        <v>150</v>
      </c>
      <c r="J23" t="s">
        <v>359</v>
      </c>
      <c r="K23" s="77">
        <v>0.71</v>
      </c>
      <c r="L23" t="s">
        <v>102</v>
      </c>
      <c r="M23" s="78">
        <v>2.8E-3</v>
      </c>
      <c r="N23" s="78">
        <v>5.0000000000000001E-4</v>
      </c>
      <c r="O23" s="77">
        <v>202000</v>
      </c>
      <c r="P23" s="77">
        <v>103.89</v>
      </c>
      <c r="Q23" s="77">
        <v>0</v>
      </c>
      <c r="R23" s="77">
        <v>209.8578</v>
      </c>
      <c r="S23" s="78">
        <v>5.0000000000000001E-4</v>
      </c>
      <c r="T23" s="78">
        <v>3.5999999999999999E-3</v>
      </c>
      <c r="U23" s="78">
        <v>5.9999999999999995E-4</v>
      </c>
    </row>
    <row r="24" spans="2:21">
      <c r="B24" t="s">
        <v>360</v>
      </c>
      <c r="C24" t="s">
        <v>361</v>
      </c>
      <c r="D24" t="s">
        <v>100</v>
      </c>
      <c r="E24" t="s">
        <v>123</v>
      </c>
      <c r="F24" t="s">
        <v>351</v>
      </c>
      <c r="G24" t="s">
        <v>333</v>
      </c>
      <c r="H24" t="s">
        <v>345</v>
      </c>
      <c r="I24" t="s">
        <v>150</v>
      </c>
      <c r="J24" t="s">
        <v>362</v>
      </c>
      <c r="K24" s="77">
        <v>2.23</v>
      </c>
      <c r="L24" t="s">
        <v>102</v>
      </c>
      <c r="M24" s="78">
        <v>0.01</v>
      </c>
      <c r="N24" s="78">
        <v>-1.83E-2</v>
      </c>
      <c r="O24" s="77">
        <v>810000</v>
      </c>
      <c r="P24" s="77">
        <v>110.02</v>
      </c>
      <c r="Q24" s="77">
        <v>0</v>
      </c>
      <c r="R24" s="77">
        <v>891.16200000000003</v>
      </c>
      <c r="S24" s="78">
        <v>2E-3</v>
      </c>
      <c r="T24" s="78">
        <v>1.52E-2</v>
      </c>
      <c r="U24" s="78">
        <v>2.7000000000000001E-3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351</v>
      </c>
      <c r="G25" t="s">
        <v>333</v>
      </c>
      <c r="H25" t="s">
        <v>345</v>
      </c>
      <c r="I25" t="s">
        <v>150</v>
      </c>
      <c r="J25" t="s">
        <v>356</v>
      </c>
      <c r="K25" s="77">
        <v>4.88</v>
      </c>
      <c r="L25" t="s">
        <v>102</v>
      </c>
      <c r="M25" s="78">
        <v>5.0000000000000001E-3</v>
      </c>
      <c r="N25" s="78">
        <v>-1.35E-2</v>
      </c>
      <c r="O25" s="77">
        <v>336000</v>
      </c>
      <c r="P25" s="77">
        <v>111.39</v>
      </c>
      <c r="Q25" s="77">
        <v>0</v>
      </c>
      <c r="R25" s="77">
        <v>374.2704</v>
      </c>
      <c r="S25" s="78">
        <v>4.0000000000000002E-4</v>
      </c>
      <c r="T25" s="78">
        <v>6.4000000000000003E-3</v>
      </c>
      <c r="U25" s="78">
        <v>1.1000000000000001E-3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351</v>
      </c>
      <c r="G26" t="s">
        <v>333</v>
      </c>
      <c r="H26" t="s">
        <v>205</v>
      </c>
      <c r="I26" t="s">
        <v>206</v>
      </c>
      <c r="J26" t="s">
        <v>367</v>
      </c>
      <c r="K26" s="77">
        <v>2.72</v>
      </c>
      <c r="L26" t="s">
        <v>102</v>
      </c>
      <c r="M26" s="78">
        <v>8.6E-3</v>
      </c>
      <c r="N26" s="78">
        <v>-1.7500000000000002E-2</v>
      </c>
      <c r="O26" s="77">
        <v>608000</v>
      </c>
      <c r="P26" s="77">
        <v>111.32</v>
      </c>
      <c r="Q26" s="77">
        <v>0</v>
      </c>
      <c r="R26" s="77">
        <v>676.82560000000001</v>
      </c>
      <c r="S26" s="78">
        <v>2.0000000000000001E-4</v>
      </c>
      <c r="T26" s="78">
        <v>1.15E-2</v>
      </c>
      <c r="U26" s="78">
        <v>2.0999999999999999E-3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351</v>
      </c>
      <c r="G27" t="s">
        <v>333</v>
      </c>
      <c r="H27" t="s">
        <v>205</v>
      </c>
      <c r="I27" t="s">
        <v>206</v>
      </c>
      <c r="J27" t="s">
        <v>266</v>
      </c>
      <c r="K27" s="77">
        <v>5.58</v>
      </c>
      <c r="L27" t="s">
        <v>102</v>
      </c>
      <c r="M27" s="78">
        <v>1.2200000000000001E-2</v>
      </c>
      <c r="N27" s="78">
        <v>-1.21E-2</v>
      </c>
      <c r="O27" s="77">
        <v>252000</v>
      </c>
      <c r="P27" s="77">
        <v>118.8</v>
      </c>
      <c r="Q27" s="77">
        <v>0</v>
      </c>
      <c r="R27" s="77">
        <v>299.37599999999998</v>
      </c>
      <c r="S27" s="78">
        <v>1E-4</v>
      </c>
      <c r="T27" s="78">
        <v>5.1000000000000004E-3</v>
      </c>
      <c r="U27" s="78">
        <v>8.9999999999999998E-4</v>
      </c>
    </row>
    <row r="28" spans="2:21">
      <c r="B28" t="s">
        <v>370</v>
      </c>
      <c r="C28" t="s">
        <v>371</v>
      </c>
      <c r="D28" t="s">
        <v>100</v>
      </c>
      <c r="E28" t="s">
        <v>123</v>
      </c>
      <c r="F28" t="s">
        <v>351</v>
      </c>
      <c r="G28" t="s">
        <v>333</v>
      </c>
      <c r="H28" t="s">
        <v>205</v>
      </c>
      <c r="I28" t="s">
        <v>206</v>
      </c>
      <c r="J28" t="s">
        <v>372</v>
      </c>
      <c r="K28" s="77">
        <v>1.83</v>
      </c>
      <c r="L28" t="s">
        <v>102</v>
      </c>
      <c r="M28" s="78">
        <v>1E-3</v>
      </c>
      <c r="N28" s="78">
        <v>-1.77E-2</v>
      </c>
      <c r="O28" s="77">
        <v>1060000</v>
      </c>
      <c r="P28" s="77">
        <v>105.37</v>
      </c>
      <c r="Q28" s="77">
        <v>0</v>
      </c>
      <c r="R28" s="77">
        <v>1116.922</v>
      </c>
      <c r="S28" s="78">
        <v>4.0000000000000002E-4</v>
      </c>
      <c r="T28" s="78">
        <v>1.9E-2</v>
      </c>
      <c r="U28" s="78">
        <v>3.3999999999999998E-3</v>
      </c>
    </row>
    <row r="29" spans="2:21">
      <c r="B29" t="s">
        <v>373</v>
      </c>
      <c r="C29" t="s">
        <v>374</v>
      </c>
      <c r="D29" t="s">
        <v>100</v>
      </c>
      <c r="E29" t="s">
        <v>123</v>
      </c>
      <c r="F29" t="s">
        <v>351</v>
      </c>
      <c r="G29" t="s">
        <v>333</v>
      </c>
      <c r="H29" t="s">
        <v>205</v>
      </c>
      <c r="I29" t="s">
        <v>206</v>
      </c>
      <c r="J29" t="s">
        <v>266</v>
      </c>
      <c r="K29" s="77">
        <v>8.44</v>
      </c>
      <c r="L29" t="s">
        <v>102</v>
      </c>
      <c r="M29" s="78">
        <v>2E-3</v>
      </c>
      <c r="N29" s="78">
        <v>-6.7000000000000002E-3</v>
      </c>
      <c r="O29" s="77">
        <v>115000</v>
      </c>
      <c r="P29" s="77">
        <v>110.41</v>
      </c>
      <c r="Q29" s="77">
        <v>0</v>
      </c>
      <c r="R29" s="77">
        <v>126.97150000000001</v>
      </c>
      <c r="S29" s="78">
        <v>1E-4</v>
      </c>
      <c r="T29" s="78">
        <v>2.2000000000000001E-3</v>
      </c>
      <c r="U29" s="78">
        <v>4.0000000000000002E-4</v>
      </c>
    </row>
    <row r="30" spans="2:21">
      <c r="B30" t="s">
        <v>375</v>
      </c>
      <c r="C30" t="s">
        <v>376</v>
      </c>
      <c r="D30" t="s">
        <v>100</v>
      </c>
      <c r="E30" t="s">
        <v>123</v>
      </c>
      <c r="F30" t="s">
        <v>351</v>
      </c>
      <c r="G30" t="s">
        <v>333</v>
      </c>
      <c r="H30" t="s">
        <v>205</v>
      </c>
      <c r="I30" t="s">
        <v>206</v>
      </c>
      <c r="J30" t="s">
        <v>377</v>
      </c>
      <c r="K30" s="77">
        <v>4.4400000000000004</v>
      </c>
      <c r="L30" t="s">
        <v>102</v>
      </c>
      <c r="M30" s="78">
        <v>3.8E-3</v>
      </c>
      <c r="N30" s="78">
        <v>-1.41E-2</v>
      </c>
      <c r="O30" s="77">
        <v>715000</v>
      </c>
      <c r="P30" s="77">
        <v>109.5</v>
      </c>
      <c r="Q30" s="77">
        <v>0</v>
      </c>
      <c r="R30" s="77">
        <v>782.92499999999995</v>
      </c>
      <c r="S30" s="78">
        <v>2.0000000000000001E-4</v>
      </c>
      <c r="T30" s="78">
        <v>1.3299999999999999E-2</v>
      </c>
      <c r="U30" s="78">
        <v>2.3999999999999998E-3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351</v>
      </c>
      <c r="G31" t="s">
        <v>333</v>
      </c>
      <c r="H31" t="s">
        <v>205</v>
      </c>
      <c r="I31" t="s">
        <v>206</v>
      </c>
      <c r="J31" t="s">
        <v>294</v>
      </c>
      <c r="K31" s="77">
        <v>0.73</v>
      </c>
      <c r="L31" t="s">
        <v>102</v>
      </c>
      <c r="M31" s="78">
        <v>9.9000000000000008E-3</v>
      </c>
      <c r="N31" s="78">
        <v>-1.5699999999999999E-2</v>
      </c>
      <c r="O31" s="77">
        <v>295000</v>
      </c>
      <c r="P31" s="77">
        <v>105.56</v>
      </c>
      <c r="Q31" s="77">
        <v>0</v>
      </c>
      <c r="R31" s="77">
        <v>311.40199999999999</v>
      </c>
      <c r="S31" s="78">
        <v>1E-4</v>
      </c>
      <c r="T31" s="78">
        <v>5.3E-3</v>
      </c>
      <c r="U31" s="78">
        <v>8.9999999999999998E-4</v>
      </c>
    </row>
    <row r="32" spans="2:21">
      <c r="B32" t="s">
        <v>380</v>
      </c>
      <c r="C32" t="s">
        <v>381</v>
      </c>
      <c r="D32" t="s">
        <v>100</v>
      </c>
      <c r="E32" t="s">
        <v>123</v>
      </c>
      <c r="F32" t="s">
        <v>382</v>
      </c>
      <c r="G32" t="s">
        <v>383</v>
      </c>
      <c r="H32" t="s">
        <v>205</v>
      </c>
      <c r="I32" t="s">
        <v>206</v>
      </c>
      <c r="J32" t="s">
        <v>384</v>
      </c>
      <c r="K32" s="77">
        <v>15.02</v>
      </c>
      <c r="L32" t="s">
        <v>102</v>
      </c>
      <c r="M32" s="78">
        <v>2.07E-2</v>
      </c>
      <c r="N32" s="78">
        <v>2.8999999999999998E-3</v>
      </c>
      <c r="O32" s="77">
        <v>913740</v>
      </c>
      <c r="P32" s="77">
        <v>129.9</v>
      </c>
      <c r="Q32" s="77">
        <v>0</v>
      </c>
      <c r="R32" s="77">
        <v>1186.9482599999999</v>
      </c>
      <c r="S32" s="78">
        <v>4.0000000000000002E-4</v>
      </c>
      <c r="T32" s="78">
        <v>2.0199999999999999E-2</v>
      </c>
      <c r="U32" s="78">
        <v>3.5999999999999999E-3</v>
      </c>
    </row>
    <row r="33" spans="2:21">
      <c r="B33" t="s">
        <v>385</v>
      </c>
      <c r="C33" t="s">
        <v>386</v>
      </c>
      <c r="D33" t="s">
        <v>100</v>
      </c>
      <c r="E33" t="s">
        <v>123</v>
      </c>
      <c r="F33" t="s">
        <v>382</v>
      </c>
      <c r="G33" t="s">
        <v>383</v>
      </c>
      <c r="H33" t="s">
        <v>205</v>
      </c>
      <c r="I33" t="s">
        <v>206</v>
      </c>
      <c r="J33" t="s">
        <v>372</v>
      </c>
      <c r="K33" s="77">
        <v>4.03</v>
      </c>
      <c r="L33" t="s">
        <v>102</v>
      </c>
      <c r="M33" s="78">
        <v>1E-3</v>
      </c>
      <c r="N33" s="78">
        <v>-1.7000000000000001E-2</v>
      </c>
      <c r="O33" s="77">
        <v>983000</v>
      </c>
      <c r="P33" s="77">
        <v>108.5</v>
      </c>
      <c r="Q33" s="77">
        <v>0</v>
      </c>
      <c r="R33" s="77">
        <v>1066.5550000000001</v>
      </c>
      <c r="S33" s="78">
        <v>1.5E-3</v>
      </c>
      <c r="T33" s="78">
        <v>1.8200000000000001E-2</v>
      </c>
      <c r="U33" s="78">
        <v>3.2000000000000002E-3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389</v>
      </c>
      <c r="G34" t="s">
        <v>333</v>
      </c>
      <c r="H34" t="s">
        <v>205</v>
      </c>
      <c r="I34" t="s">
        <v>206</v>
      </c>
      <c r="J34" t="s">
        <v>390</v>
      </c>
      <c r="K34" s="77">
        <v>1.05</v>
      </c>
      <c r="L34" t="s">
        <v>102</v>
      </c>
      <c r="M34" s="78">
        <v>3.5499999999999997E-2</v>
      </c>
      <c r="N34" s="78">
        <v>0.1074</v>
      </c>
      <c r="O34" s="77">
        <v>21000.29</v>
      </c>
      <c r="P34" s="77">
        <v>119.12</v>
      </c>
      <c r="Q34" s="77">
        <v>0</v>
      </c>
      <c r="R34" s="77">
        <v>25.015545448000001</v>
      </c>
      <c r="S34" s="78">
        <v>1E-4</v>
      </c>
      <c r="T34" s="78">
        <v>4.0000000000000002E-4</v>
      </c>
      <c r="U34" s="78">
        <v>1E-4</v>
      </c>
    </row>
    <row r="35" spans="2:21">
      <c r="B35" t="s">
        <v>391</v>
      </c>
      <c r="C35" t="s">
        <v>392</v>
      </c>
      <c r="D35" t="s">
        <v>100</v>
      </c>
      <c r="E35" t="s">
        <v>123</v>
      </c>
      <c r="F35" t="s">
        <v>389</v>
      </c>
      <c r="G35" t="s">
        <v>333</v>
      </c>
      <c r="H35" t="s">
        <v>205</v>
      </c>
      <c r="I35" t="s">
        <v>206</v>
      </c>
      <c r="J35" t="s">
        <v>390</v>
      </c>
      <c r="K35" s="77">
        <v>4.0599999999999996</v>
      </c>
      <c r="L35" t="s">
        <v>102</v>
      </c>
      <c r="M35" s="78">
        <v>1.4999999999999999E-2</v>
      </c>
      <c r="N35" s="78">
        <v>-9.2999999999999992E-3</v>
      </c>
      <c r="O35" s="77">
        <v>16000.9</v>
      </c>
      <c r="P35" s="77">
        <v>116.83</v>
      </c>
      <c r="Q35" s="77">
        <v>0</v>
      </c>
      <c r="R35" s="77">
        <v>18.693851469999998</v>
      </c>
      <c r="S35" s="78">
        <v>0</v>
      </c>
      <c r="T35" s="78">
        <v>2.9999999999999997E-4</v>
      </c>
      <c r="U35" s="78">
        <v>1E-4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395</v>
      </c>
      <c r="G36" t="s">
        <v>333</v>
      </c>
      <c r="H36" t="s">
        <v>205</v>
      </c>
      <c r="I36" t="s">
        <v>206</v>
      </c>
      <c r="J36" t="s">
        <v>289</v>
      </c>
      <c r="K36" s="77">
        <v>5.54</v>
      </c>
      <c r="L36" t="s">
        <v>102</v>
      </c>
      <c r="M36" s="78">
        <v>1E-3</v>
      </c>
      <c r="N36" s="78">
        <v>-1.26E-2</v>
      </c>
      <c r="O36" s="77">
        <v>350000</v>
      </c>
      <c r="P36" s="77">
        <v>107.69</v>
      </c>
      <c r="Q36" s="77">
        <v>0</v>
      </c>
      <c r="R36" s="77">
        <v>376.91500000000002</v>
      </c>
      <c r="S36" s="78">
        <v>2.0000000000000001E-4</v>
      </c>
      <c r="T36" s="78">
        <v>6.4000000000000003E-3</v>
      </c>
      <c r="U36" s="78">
        <v>1.1000000000000001E-3</v>
      </c>
    </row>
    <row r="37" spans="2:21">
      <c r="B37" t="s">
        <v>396</v>
      </c>
      <c r="C37" t="s">
        <v>397</v>
      </c>
      <c r="D37" t="s">
        <v>100</v>
      </c>
      <c r="E37" t="s">
        <v>123</v>
      </c>
      <c r="F37" t="s">
        <v>398</v>
      </c>
      <c r="G37" t="s">
        <v>333</v>
      </c>
      <c r="H37" t="s">
        <v>205</v>
      </c>
      <c r="I37" t="s">
        <v>206</v>
      </c>
      <c r="J37" t="s">
        <v>232</v>
      </c>
      <c r="K37" s="77">
        <v>0.73</v>
      </c>
      <c r="L37" t="s">
        <v>102</v>
      </c>
      <c r="M37" s="78">
        <v>7.0000000000000001E-3</v>
      </c>
      <c r="N37" s="78">
        <v>-8.6999999999999994E-3</v>
      </c>
      <c r="O37" s="77">
        <v>397000.25</v>
      </c>
      <c r="P37" s="77">
        <v>105.82</v>
      </c>
      <c r="Q37" s="77">
        <v>0</v>
      </c>
      <c r="R37" s="77">
        <v>420.10566454999997</v>
      </c>
      <c r="S37" s="78">
        <v>2.9999999999999997E-4</v>
      </c>
      <c r="T37" s="78">
        <v>7.1999999999999998E-3</v>
      </c>
      <c r="U37" s="78">
        <v>1.2999999999999999E-3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398</v>
      </c>
      <c r="G38" t="s">
        <v>333</v>
      </c>
      <c r="H38" t="s">
        <v>205</v>
      </c>
      <c r="I38" t="s">
        <v>206</v>
      </c>
      <c r="J38" t="s">
        <v>401</v>
      </c>
      <c r="K38" s="77">
        <v>3.37</v>
      </c>
      <c r="L38" t="s">
        <v>102</v>
      </c>
      <c r="M38" s="78">
        <v>6.0000000000000001E-3</v>
      </c>
      <c r="N38" s="78">
        <v>-1.6500000000000001E-2</v>
      </c>
      <c r="O38" s="77">
        <v>180000.68</v>
      </c>
      <c r="P38" s="77">
        <v>111.83</v>
      </c>
      <c r="Q38" s="77">
        <v>0</v>
      </c>
      <c r="R38" s="77">
        <v>201.29476044399999</v>
      </c>
      <c r="S38" s="78">
        <v>1E-4</v>
      </c>
      <c r="T38" s="78">
        <v>3.3999999999999998E-3</v>
      </c>
      <c r="U38" s="78">
        <v>5.9999999999999995E-4</v>
      </c>
    </row>
    <row r="39" spans="2:21">
      <c r="B39" t="s">
        <v>402</v>
      </c>
      <c r="C39" t="s">
        <v>403</v>
      </c>
      <c r="D39" t="s">
        <v>100</v>
      </c>
      <c r="E39" t="s">
        <v>123</v>
      </c>
      <c r="F39" t="s">
        <v>398</v>
      </c>
      <c r="G39" t="s">
        <v>333</v>
      </c>
      <c r="H39" t="s">
        <v>205</v>
      </c>
      <c r="I39" t="s">
        <v>206</v>
      </c>
      <c r="J39" t="s">
        <v>404</v>
      </c>
      <c r="K39" s="77">
        <v>1.08</v>
      </c>
      <c r="L39" t="s">
        <v>102</v>
      </c>
      <c r="M39" s="78">
        <v>0.05</v>
      </c>
      <c r="N39" s="78">
        <v>-1.67E-2</v>
      </c>
      <c r="O39" s="77">
        <v>406000.2</v>
      </c>
      <c r="P39" s="77">
        <v>115.76</v>
      </c>
      <c r="Q39" s="77">
        <v>0</v>
      </c>
      <c r="R39" s="77">
        <v>469.98583151999998</v>
      </c>
      <c r="S39" s="78">
        <v>2.0000000000000001E-4</v>
      </c>
      <c r="T39" s="78">
        <v>8.0000000000000002E-3</v>
      </c>
      <c r="U39" s="78">
        <v>1.4E-3</v>
      </c>
    </row>
    <row r="40" spans="2:21">
      <c r="B40" t="s">
        <v>405</v>
      </c>
      <c r="C40" t="s">
        <v>406</v>
      </c>
      <c r="D40" t="s">
        <v>100</v>
      </c>
      <c r="E40" t="s">
        <v>123</v>
      </c>
      <c r="F40" t="s">
        <v>398</v>
      </c>
      <c r="G40" t="s">
        <v>333</v>
      </c>
      <c r="H40" t="s">
        <v>205</v>
      </c>
      <c r="I40" t="s">
        <v>206</v>
      </c>
      <c r="J40" t="s">
        <v>407</v>
      </c>
      <c r="K40" s="77">
        <v>4.93</v>
      </c>
      <c r="L40" t="s">
        <v>102</v>
      </c>
      <c r="M40" s="78">
        <v>1.7500000000000002E-2</v>
      </c>
      <c r="N40" s="78">
        <v>-1.7299999999999999E-2</v>
      </c>
      <c r="O40" s="77">
        <v>811843.94</v>
      </c>
      <c r="P40" s="77">
        <v>118.4</v>
      </c>
      <c r="Q40" s="77">
        <v>0</v>
      </c>
      <c r="R40" s="77">
        <v>961.22322496000004</v>
      </c>
      <c r="S40" s="78">
        <v>2.0000000000000001E-4</v>
      </c>
      <c r="T40" s="78">
        <v>1.6400000000000001E-2</v>
      </c>
      <c r="U40" s="78">
        <v>2.8999999999999998E-3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340</v>
      </c>
      <c r="G41" t="s">
        <v>333</v>
      </c>
      <c r="H41" t="s">
        <v>410</v>
      </c>
      <c r="I41" t="s">
        <v>206</v>
      </c>
      <c r="J41" t="s">
        <v>411</v>
      </c>
      <c r="K41" s="77">
        <v>0.83</v>
      </c>
      <c r="L41" t="s">
        <v>102</v>
      </c>
      <c r="M41" s="78">
        <v>4.7500000000000001E-2</v>
      </c>
      <c r="N41" s="78">
        <v>0.22059999999999999</v>
      </c>
      <c r="O41" s="77">
        <v>32000.36</v>
      </c>
      <c r="P41" s="77">
        <v>128.72999999999999</v>
      </c>
      <c r="Q41" s="77">
        <v>0</v>
      </c>
      <c r="R41" s="77">
        <v>41.194063428</v>
      </c>
      <c r="S41" s="78">
        <v>4.0000000000000002E-4</v>
      </c>
      <c r="T41" s="78">
        <v>6.9999999999999999E-4</v>
      </c>
      <c r="U41" s="78">
        <v>1E-4</v>
      </c>
    </row>
    <row r="42" spans="2:21">
      <c r="B42" t="s">
        <v>412</v>
      </c>
      <c r="C42" t="s">
        <v>413</v>
      </c>
      <c r="D42" t="s">
        <v>100</v>
      </c>
      <c r="E42" t="s">
        <v>123</v>
      </c>
      <c r="F42" t="s">
        <v>414</v>
      </c>
      <c r="G42" t="s">
        <v>415</v>
      </c>
      <c r="H42" t="s">
        <v>410</v>
      </c>
      <c r="I42" t="s">
        <v>206</v>
      </c>
      <c r="J42" t="s">
        <v>356</v>
      </c>
      <c r="K42" s="77">
        <v>0.67</v>
      </c>
      <c r="L42" t="s">
        <v>102</v>
      </c>
      <c r="M42" s="78">
        <v>3.6400000000000002E-2</v>
      </c>
      <c r="N42" s="78">
        <v>-1.4800000000000001E-2</v>
      </c>
      <c r="O42" s="77">
        <v>12131.11</v>
      </c>
      <c r="P42" s="77">
        <v>116.88</v>
      </c>
      <c r="Q42" s="77">
        <v>0</v>
      </c>
      <c r="R42" s="77">
        <v>14.178841368000001</v>
      </c>
      <c r="S42" s="78">
        <v>6.9999999999999999E-4</v>
      </c>
      <c r="T42" s="78">
        <v>2.0000000000000001E-4</v>
      </c>
      <c r="U42" s="78">
        <v>0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418</v>
      </c>
      <c r="G43" t="s">
        <v>419</v>
      </c>
      <c r="H43" t="s">
        <v>410</v>
      </c>
      <c r="I43" t="s">
        <v>206</v>
      </c>
      <c r="J43" t="s">
        <v>284</v>
      </c>
      <c r="K43" s="77">
        <v>3.42</v>
      </c>
      <c r="L43" t="s">
        <v>102</v>
      </c>
      <c r="M43" s="78">
        <v>4.4999999999999998E-2</v>
      </c>
      <c r="N43" s="78">
        <v>-1.6899999999999998E-2</v>
      </c>
      <c r="O43" s="77">
        <v>103000</v>
      </c>
      <c r="P43" s="77">
        <v>129.86000000000001</v>
      </c>
      <c r="Q43" s="77">
        <v>0</v>
      </c>
      <c r="R43" s="77">
        <v>133.75579999999999</v>
      </c>
      <c r="S43" s="78">
        <v>0</v>
      </c>
      <c r="T43" s="78">
        <v>2.3E-3</v>
      </c>
      <c r="U43" s="78">
        <v>4.0000000000000002E-4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418</v>
      </c>
      <c r="G44" t="s">
        <v>419</v>
      </c>
      <c r="H44" t="s">
        <v>410</v>
      </c>
      <c r="I44" t="s">
        <v>206</v>
      </c>
      <c r="J44" t="s">
        <v>356</v>
      </c>
      <c r="K44" s="77">
        <v>8.2200000000000006</v>
      </c>
      <c r="L44" t="s">
        <v>102</v>
      </c>
      <c r="M44" s="78">
        <v>2.3900000000000001E-2</v>
      </c>
      <c r="N44" s="78">
        <v>-7.0000000000000001E-3</v>
      </c>
      <c r="O44" s="77">
        <v>979000</v>
      </c>
      <c r="P44" s="77">
        <v>129.36000000000001</v>
      </c>
      <c r="Q44" s="77">
        <v>0</v>
      </c>
      <c r="R44" s="77">
        <v>1266.4344000000001</v>
      </c>
      <c r="S44" s="78">
        <v>5.0000000000000001E-4</v>
      </c>
      <c r="T44" s="78">
        <v>2.1600000000000001E-2</v>
      </c>
      <c r="U44" s="78">
        <v>3.8E-3</v>
      </c>
    </row>
    <row r="45" spans="2:21">
      <c r="B45" t="s">
        <v>422</v>
      </c>
      <c r="C45" t="s">
        <v>423</v>
      </c>
      <c r="D45" t="s">
        <v>100</v>
      </c>
      <c r="E45" t="s">
        <v>123</v>
      </c>
      <c r="F45" t="s">
        <v>418</v>
      </c>
      <c r="G45" t="s">
        <v>419</v>
      </c>
      <c r="H45" t="s">
        <v>410</v>
      </c>
      <c r="I45" t="s">
        <v>206</v>
      </c>
      <c r="J45" t="s">
        <v>424</v>
      </c>
      <c r="K45" s="77">
        <v>5.7</v>
      </c>
      <c r="L45" t="s">
        <v>102</v>
      </c>
      <c r="M45" s="78">
        <v>3.85E-2</v>
      </c>
      <c r="N45" s="78">
        <v>-1.14E-2</v>
      </c>
      <c r="O45" s="77">
        <v>217000.48</v>
      </c>
      <c r="P45" s="77">
        <v>137.41</v>
      </c>
      <c r="Q45" s="77">
        <v>0</v>
      </c>
      <c r="R45" s="77">
        <v>298.18035956799997</v>
      </c>
      <c r="S45" s="78">
        <v>1E-4</v>
      </c>
      <c r="T45" s="78">
        <v>5.1000000000000004E-3</v>
      </c>
      <c r="U45" s="78">
        <v>8.9999999999999998E-4</v>
      </c>
    </row>
    <row r="46" spans="2:21">
      <c r="B46" t="s">
        <v>425</v>
      </c>
      <c r="C46" t="s">
        <v>426</v>
      </c>
      <c r="D46" t="s">
        <v>100</v>
      </c>
      <c r="E46" t="s">
        <v>123</v>
      </c>
      <c r="F46" t="s">
        <v>418</v>
      </c>
      <c r="G46" t="s">
        <v>419</v>
      </c>
      <c r="H46" t="s">
        <v>410</v>
      </c>
      <c r="I46" t="s">
        <v>206</v>
      </c>
      <c r="J46" t="s">
        <v>427</v>
      </c>
      <c r="K46" s="77">
        <v>5.42</v>
      </c>
      <c r="L46" t="s">
        <v>102</v>
      </c>
      <c r="M46" s="78">
        <v>0.01</v>
      </c>
      <c r="N46" s="78">
        <v>-1.1599999999999999E-2</v>
      </c>
      <c r="O46" s="77">
        <v>456000</v>
      </c>
      <c r="P46" s="77">
        <v>113.9</v>
      </c>
      <c r="Q46" s="77">
        <v>0</v>
      </c>
      <c r="R46" s="77">
        <v>519.38400000000001</v>
      </c>
      <c r="S46" s="78">
        <v>8.9999999999999998E-4</v>
      </c>
      <c r="T46" s="78">
        <v>8.8000000000000005E-3</v>
      </c>
      <c r="U46" s="78">
        <v>1.6000000000000001E-3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415</v>
      </c>
      <c r="H47" t="s">
        <v>431</v>
      </c>
      <c r="I47" t="s">
        <v>150</v>
      </c>
      <c r="J47" t="s">
        <v>432</v>
      </c>
      <c r="K47" s="77">
        <v>3.62</v>
      </c>
      <c r="L47" t="s">
        <v>102</v>
      </c>
      <c r="M47" s="78">
        <v>8.3000000000000001E-3</v>
      </c>
      <c r="N47" s="78">
        <v>-1.6799999999999999E-2</v>
      </c>
      <c r="O47" s="77">
        <v>197000</v>
      </c>
      <c r="P47" s="77">
        <v>113.15</v>
      </c>
      <c r="Q47" s="77">
        <v>0</v>
      </c>
      <c r="R47" s="77">
        <v>222.90549999999999</v>
      </c>
      <c r="S47" s="78">
        <v>1E-4</v>
      </c>
      <c r="T47" s="78">
        <v>3.8E-3</v>
      </c>
      <c r="U47" s="78">
        <v>6.9999999999999999E-4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430</v>
      </c>
      <c r="G48" t="s">
        <v>415</v>
      </c>
      <c r="H48" t="s">
        <v>431</v>
      </c>
      <c r="I48" t="s">
        <v>150</v>
      </c>
      <c r="J48" t="s">
        <v>435</v>
      </c>
      <c r="K48" s="77">
        <v>7.61</v>
      </c>
      <c r="L48" t="s">
        <v>102</v>
      </c>
      <c r="M48" s="78">
        <v>1.6500000000000001E-2</v>
      </c>
      <c r="N48" s="78">
        <v>-7.0000000000000001E-3</v>
      </c>
      <c r="O48" s="77">
        <v>327000</v>
      </c>
      <c r="P48" s="77">
        <v>123.4</v>
      </c>
      <c r="Q48" s="77">
        <v>0</v>
      </c>
      <c r="R48" s="77">
        <v>403.51799999999997</v>
      </c>
      <c r="S48" s="78">
        <v>2.0000000000000001E-4</v>
      </c>
      <c r="T48" s="78">
        <v>6.8999999999999999E-3</v>
      </c>
      <c r="U48" s="78">
        <v>1.1999999999999999E-3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438</v>
      </c>
      <c r="G49" t="s">
        <v>383</v>
      </c>
      <c r="H49" t="s">
        <v>410</v>
      </c>
      <c r="I49" t="s">
        <v>206</v>
      </c>
      <c r="J49" t="s">
        <v>439</v>
      </c>
      <c r="K49" s="77">
        <v>7.85</v>
      </c>
      <c r="L49" t="s">
        <v>102</v>
      </c>
      <c r="M49" s="78">
        <v>2.6499999999999999E-2</v>
      </c>
      <c r="N49" s="78">
        <v>-4.3E-3</v>
      </c>
      <c r="O49" s="77">
        <v>213008.05</v>
      </c>
      <c r="P49" s="77">
        <v>133.31</v>
      </c>
      <c r="Q49" s="77">
        <v>0</v>
      </c>
      <c r="R49" s="77">
        <v>283.96103145500001</v>
      </c>
      <c r="S49" s="78">
        <v>1E-4</v>
      </c>
      <c r="T49" s="78">
        <v>4.7999999999999996E-3</v>
      </c>
      <c r="U49" s="78">
        <v>8.9999999999999998E-4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442</v>
      </c>
      <c r="G50" t="s">
        <v>415</v>
      </c>
      <c r="H50" t="s">
        <v>410</v>
      </c>
      <c r="I50" t="s">
        <v>206</v>
      </c>
      <c r="J50" t="s">
        <v>443</v>
      </c>
      <c r="K50" s="77">
        <v>9.58</v>
      </c>
      <c r="L50" t="s">
        <v>102</v>
      </c>
      <c r="M50" s="78">
        <v>8.9999999999999993E-3</v>
      </c>
      <c r="N50" s="78">
        <v>1.6999999999999999E-3</v>
      </c>
      <c r="O50" s="77">
        <v>170000</v>
      </c>
      <c r="P50" s="77">
        <v>108.11</v>
      </c>
      <c r="Q50" s="77">
        <v>0.69777</v>
      </c>
      <c r="R50" s="77">
        <v>184.48477</v>
      </c>
      <c r="S50" s="78">
        <v>1E-4</v>
      </c>
      <c r="T50" s="78">
        <v>3.0999999999999999E-3</v>
      </c>
      <c r="U50" s="78">
        <v>5.9999999999999995E-4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442</v>
      </c>
      <c r="G51" t="s">
        <v>415</v>
      </c>
      <c r="H51" t="s">
        <v>431</v>
      </c>
      <c r="I51" t="s">
        <v>150</v>
      </c>
      <c r="J51" t="s">
        <v>446</v>
      </c>
      <c r="K51" s="77">
        <v>4.51</v>
      </c>
      <c r="L51" t="s">
        <v>102</v>
      </c>
      <c r="M51" s="78">
        <v>1.34E-2</v>
      </c>
      <c r="N51" s="78">
        <v>-1.23E-2</v>
      </c>
      <c r="O51" s="77">
        <v>410834.23</v>
      </c>
      <c r="P51" s="77">
        <v>116.25</v>
      </c>
      <c r="Q51" s="77">
        <v>28.093489999999999</v>
      </c>
      <c r="R51" s="77">
        <v>505.68828237499997</v>
      </c>
      <c r="S51" s="78">
        <v>1E-4</v>
      </c>
      <c r="T51" s="78">
        <v>8.6E-3</v>
      </c>
      <c r="U51" s="78">
        <v>1.5E-3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442</v>
      </c>
      <c r="G52" t="s">
        <v>415</v>
      </c>
      <c r="H52" t="s">
        <v>431</v>
      </c>
      <c r="I52" t="s">
        <v>150</v>
      </c>
      <c r="J52" t="s">
        <v>449</v>
      </c>
      <c r="K52" s="77">
        <v>4.49</v>
      </c>
      <c r="L52" t="s">
        <v>102</v>
      </c>
      <c r="M52" s="78">
        <v>1.77E-2</v>
      </c>
      <c r="N52" s="78">
        <v>-1.1299999999999999E-2</v>
      </c>
      <c r="O52" s="77">
        <v>599000</v>
      </c>
      <c r="P52" s="77">
        <v>116.45</v>
      </c>
      <c r="Q52" s="77">
        <v>0</v>
      </c>
      <c r="R52" s="77">
        <v>697.53549999999996</v>
      </c>
      <c r="S52" s="78">
        <v>2.0000000000000001E-4</v>
      </c>
      <c r="T52" s="78">
        <v>1.1900000000000001E-2</v>
      </c>
      <c r="U52" s="78">
        <v>2.0999999999999999E-3</v>
      </c>
    </row>
    <row r="53" spans="2:21">
      <c r="B53" t="s">
        <v>450</v>
      </c>
      <c r="C53" t="s">
        <v>451</v>
      </c>
      <c r="D53" t="s">
        <v>100</v>
      </c>
      <c r="E53" t="s">
        <v>123</v>
      </c>
      <c r="F53" t="s">
        <v>442</v>
      </c>
      <c r="G53" t="s">
        <v>415</v>
      </c>
      <c r="H53" t="s">
        <v>431</v>
      </c>
      <c r="I53" t="s">
        <v>150</v>
      </c>
      <c r="J53" t="s">
        <v>435</v>
      </c>
      <c r="K53" s="77">
        <v>8.0299999999999994</v>
      </c>
      <c r="L53" t="s">
        <v>102</v>
      </c>
      <c r="M53" s="78">
        <v>2.4799999999999999E-2</v>
      </c>
      <c r="N53" s="78">
        <v>-1.8E-3</v>
      </c>
      <c r="O53" s="77">
        <v>141000</v>
      </c>
      <c r="P53" s="77">
        <v>126.3</v>
      </c>
      <c r="Q53" s="77">
        <v>0</v>
      </c>
      <c r="R53" s="77">
        <v>178.083</v>
      </c>
      <c r="S53" s="78">
        <v>1E-4</v>
      </c>
      <c r="T53" s="78">
        <v>3.0000000000000001E-3</v>
      </c>
      <c r="U53" s="78">
        <v>5.0000000000000001E-4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442</v>
      </c>
      <c r="G54" t="s">
        <v>415</v>
      </c>
      <c r="H54" t="s">
        <v>410</v>
      </c>
      <c r="I54" t="s">
        <v>206</v>
      </c>
      <c r="J54" t="s">
        <v>356</v>
      </c>
      <c r="K54" s="77">
        <v>1.77</v>
      </c>
      <c r="L54" t="s">
        <v>102</v>
      </c>
      <c r="M54" s="78">
        <v>6.4999999999999997E-3</v>
      </c>
      <c r="N54" s="78">
        <v>-1.9199999999999998E-2</v>
      </c>
      <c r="O54" s="77">
        <v>51000.2</v>
      </c>
      <c r="P54" s="77">
        <v>107.32</v>
      </c>
      <c r="Q54" s="77">
        <v>0</v>
      </c>
      <c r="R54" s="77">
        <v>54.733414639999999</v>
      </c>
      <c r="S54" s="78">
        <v>1E-4</v>
      </c>
      <c r="T54" s="78">
        <v>8.9999999999999998E-4</v>
      </c>
      <c r="U54" s="78">
        <v>2.0000000000000001E-4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398</v>
      </c>
      <c r="G55" t="s">
        <v>333</v>
      </c>
      <c r="H55" t="s">
        <v>410</v>
      </c>
      <c r="I55" t="s">
        <v>206</v>
      </c>
      <c r="J55" t="s">
        <v>456</v>
      </c>
      <c r="K55" s="77">
        <v>0.9</v>
      </c>
      <c r="L55" t="s">
        <v>102</v>
      </c>
      <c r="M55" s="78">
        <v>4.2000000000000003E-2</v>
      </c>
      <c r="N55" s="78">
        <v>-1.29E-2</v>
      </c>
      <c r="O55" s="77">
        <v>190000.09</v>
      </c>
      <c r="P55" s="77">
        <v>112.33</v>
      </c>
      <c r="Q55" s="77">
        <v>0</v>
      </c>
      <c r="R55" s="77">
        <v>213.42710109699999</v>
      </c>
      <c r="S55" s="78">
        <v>2.9999999999999997E-4</v>
      </c>
      <c r="T55" s="78">
        <v>3.5999999999999999E-3</v>
      </c>
      <c r="U55" s="78">
        <v>5.9999999999999995E-4</v>
      </c>
    </row>
    <row r="56" spans="2:21">
      <c r="B56" t="s">
        <v>457</v>
      </c>
      <c r="C56" t="s">
        <v>458</v>
      </c>
      <c r="D56" t="s">
        <v>100</v>
      </c>
      <c r="E56" t="s">
        <v>123</v>
      </c>
      <c r="F56" t="s">
        <v>398</v>
      </c>
      <c r="G56" t="s">
        <v>333</v>
      </c>
      <c r="H56" t="s">
        <v>410</v>
      </c>
      <c r="I56" t="s">
        <v>206</v>
      </c>
      <c r="J56" t="s">
        <v>459</v>
      </c>
      <c r="K56" s="77">
        <v>0.92</v>
      </c>
      <c r="L56" t="s">
        <v>102</v>
      </c>
      <c r="M56" s="78">
        <v>0.04</v>
      </c>
      <c r="N56" s="78">
        <v>-1.38E-2</v>
      </c>
      <c r="O56" s="77">
        <v>112500</v>
      </c>
      <c r="P56" s="77">
        <v>114.34</v>
      </c>
      <c r="Q56" s="77">
        <v>0</v>
      </c>
      <c r="R56" s="77">
        <v>128.63249999999999</v>
      </c>
      <c r="S56" s="78">
        <v>2.0000000000000001E-4</v>
      </c>
      <c r="T56" s="78">
        <v>2.2000000000000001E-3</v>
      </c>
      <c r="U56" s="78">
        <v>4.0000000000000002E-4</v>
      </c>
    </row>
    <row r="57" spans="2:21">
      <c r="B57" t="s">
        <v>460</v>
      </c>
      <c r="C57" t="s">
        <v>461</v>
      </c>
      <c r="D57" t="s">
        <v>100</v>
      </c>
      <c r="E57" t="s">
        <v>123</v>
      </c>
      <c r="F57" t="s">
        <v>462</v>
      </c>
      <c r="G57" t="s">
        <v>383</v>
      </c>
      <c r="H57" t="s">
        <v>410</v>
      </c>
      <c r="I57" t="s">
        <v>206</v>
      </c>
      <c r="J57" t="s">
        <v>463</v>
      </c>
      <c r="K57" s="77">
        <v>5.0999999999999996</v>
      </c>
      <c r="L57" t="s">
        <v>102</v>
      </c>
      <c r="M57" s="78">
        <v>7.0000000000000001E-3</v>
      </c>
      <c r="N57" s="78">
        <v>-1.8700000000000001E-2</v>
      </c>
      <c r="O57" s="77">
        <v>292000</v>
      </c>
      <c r="P57" s="77">
        <v>115.3</v>
      </c>
      <c r="Q57" s="77">
        <v>0</v>
      </c>
      <c r="R57" s="77">
        <v>336.67599999999999</v>
      </c>
      <c r="S57" s="78">
        <v>2.8999999999999998E-3</v>
      </c>
      <c r="T57" s="78">
        <v>5.7000000000000002E-3</v>
      </c>
      <c r="U57" s="78">
        <v>1E-3</v>
      </c>
    </row>
    <row r="58" spans="2:21" s="110" customFormat="1">
      <c r="B58" s="107" t="s">
        <v>464</v>
      </c>
      <c r="C58" s="107">
        <v>11727820</v>
      </c>
      <c r="D58" s="107" t="s">
        <v>100</v>
      </c>
      <c r="E58" s="107" t="s">
        <v>123</v>
      </c>
      <c r="F58" s="107" t="s">
        <v>465</v>
      </c>
      <c r="G58" s="107" t="s">
        <v>415</v>
      </c>
      <c r="H58" s="107" t="s">
        <v>466</v>
      </c>
      <c r="I58" s="107" t="s">
        <v>206</v>
      </c>
      <c r="J58" s="107" t="s">
        <v>352</v>
      </c>
      <c r="K58" s="108">
        <v>0</v>
      </c>
      <c r="L58" s="107" t="s">
        <v>102</v>
      </c>
      <c r="M58" s="109">
        <v>9.1999999999999998E-3</v>
      </c>
      <c r="N58" s="109">
        <v>0</v>
      </c>
      <c r="O58" s="108">
        <v>90000</v>
      </c>
      <c r="P58" s="108">
        <f>R58*1000/O58*100</f>
        <v>111.39588306010928</v>
      </c>
      <c r="Q58" s="108">
        <v>0.74717999999999996</v>
      </c>
      <c r="R58" s="108">
        <f>101.18718-0.930885245901644</f>
        <v>100.25629475409835</v>
      </c>
      <c r="S58" s="109">
        <v>1E-4</v>
      </c>
      <c r="T58" s="109">
        <f>R58/$R$11</f>
        <v>1.7082351470867313E-3</v>
      </c>
      <c r="U58" s="109">
        <f>R58/'סכום נכסי הקרן'!$C$42</f>
        <v>3.0366799459431297E-4</v>
      </c>
    </row>
    <row r="59" spans="2:21">
      <c r="B59" t="s">
        <v>467</v>
      </c>
      <c r="C59" t="s">
        <v>468</v>
      </c>
      <c r="D59" t="s">
        <v>100</v>
      </c>
      <c r="E59" t="s">
        <v>123</v>
      </c>
      <c r="F59" t="s">
        <v>469</v>
      </c>
      <c r="G59" t="s">
        <v>415</v>
      </c>
      <c r="H59" t="s">
        <v>466</v>
      </c>
      <c r="I59" t="s">
        <v>206</v>
      </c>
      <c r="J59" t="s">
        <v>294</v>
      </c>
      <c r="K59" s="77">
        <v>3.56</v>
      </c>
      <c r="L59" t="s">
        <v>102</v>
      </c>
      <c r="M59" s="78">
        <v>1.34E-2</v>
      </c>
      <c r="N59" s="78">
        <v>-1.2500000000000001E-2</v>
      </c>
      <c r="O59" s="77">
        <v>40000</v>
      </c>
      <c r="P59" s="77">
        <v>113.58</v>
      </c>
      <c r="Q59" s="77">
        <v>0</v>
      </c>
      <c r="R59" s="77">
        <v>45.432000000000002</v>
      </c>
      <c r="S59" s="78">
        <v>1E-4</v>
      </c>
      <c r="T59" s="78">
        <v>8.0000000000000004E-4</v>
      </c>
      <c r="U59" s="78">
        <v>1E-4</v>
      </c>
    </row>
    <row r="60" spans="2:21">
      <c r="B60" t="s">
        <v>470</v>
      </c>
      <c r="C60" t="s">
        <v>471</v>
      </c>
      <c r="D60" t="s">
        <v>100</v>
      </c>
      <c r="E60" t="s">
        <v>123</v>
      </c>
      <c r="F60" t="s">
        <v>469</v>
      </c>
      <c r="G60" t="s">
        <v>415</v>
      </c>
      <c r="H60" t="s">
        <v>466</v>
      </c>
      <c r="I60" t="s">
        <v>206</v>
      </c>
      <c r="J60" t="s">
        <v>472</v>
      </c>
      <c r="K60" s="77">
        <v>3.65</v>
      </c>
      <c r="L60" t="s">
        <v>102</v>
      </c>
      <c r="M60" s="78">
        <v>2E-3</v>
      </c>
      <c r="N60" s="78">
        <v>-1.21E-2</v>
      </c>
      <c r="O60" s="77">
        <v>333500</v>
      </c>
      <c r="P60" s="77">
        <v>106.78</v>
      </c>
      <c r="Q60" s="77">
        <v>0</v>
      </c>
      <c r="R60" s="77">
        <v>356.11130000000003</v>
      </c>
      <c r="S60" s="78">
        <v>1E-3</v>
      </c>
      <c r="T60" s="78">
        <v>6.1000000000000004E-3</v>
      </c>
      <c r="U60" s="78">
        <v>1.1000000000000001E-3</v>
      </c>
    </row>
    <row r="61" spans="2:21">
      <c r="B61" t="s">
        <v>473</v>
      </c>
      <c r="C61" t="s">
        <v>474</v>
      </c>
      <c r="D61" t="s">
        <v>100</v>
      </c>
      <c r="E61" t="s">
        <v>123</v>
      </c>
      <c r="F61" t="s">
        <v>469</v>
      </c>
      <c r="G61" t="s">
        <v>415</v>
      </c>
      <c r="H61" t="s">
        <v>466</v>
      </c>
      <c r="I61" t="s">
        <v>206</v>
      </c>
      <c r="J61" t="s">
        <v>352</v>
      </c>
      <c r="K61" s="77">
        <v>5.63</v>
      </c>
      <c r="L61" t="s">
        <v>102</v>
      </c>
      <c r="M61" s="78">
        <v>6.8999999999999999E-3</v>
      </c>
      <c r="N61" s="78">
        <v>-7.1999999999999998E-3</v>
      </c>
      <c r="O61" s="77">
        <v>120000</v>
      </c>
      <c r="P61" s="77">
        <v>111.1</v>
      </c>
      <c r="Q61" s="77">
        <v>0</v>
      </c>
      <c r="R61" s="77">
        <v>133.32</v>
      </c>
      <c r="S61" s="78">
        <v>5.9999999999999995E-4</v>
      </c>
      <c r="T61" s="78">
        <v>2.3E-3</v>
      </c>
      <c r="U61" s="78">
        <v>4.0000000000000002E-4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477</v>
      </c>
      <c r="G62" t="s">
        <v>415</v>
      </c>
      <c r="H62" t="s">
        <v>466</v>
      </c>
      <c r="I62" t="s">
        <v>206</v>
      </c>
      <c r="J62" t="s">
        <v>372</v>
      </c>
      <c r="K62" s="77">
        <v>2.36</v>
      </c>
      <c r="L62" t="s">
        <v>102</v>
      </c>
      <c r="M62" s="78">
        <v>2.8500000000000001E-2</v>
      </c>
      <c r="N62" s="78">
        <v>-1.37E-2</v>
      </c>
      <c r="O62" s="77">
        <v>5000</v>
      </c>
      <c r="P62" s="77">
        <v>116.07</v>
      </c>
      <c r="Q62" s="77">
        <v>0</v>
      </c>
      <c r="R62" s="77">
        <v>5.8034999999999997</v>
      </c>
      <c r="S62" s="78">
        <v>0</v>
      </c>
      <c r="T62" s="78">
        <v>1E-4</v>
      </c>
      <c r="U62" s="78">
        <v>0</v>
      </c>
    </row>
    <row r="63" spans="2:21">
      <c r="B63" t="s">
        <v>478</v>
      </c>
      <c r="C63" t="s">
        <v>479</v>
      </c>
      <c r="D63" t="s">
        <v>100</v>
      </c>
      <c r="E63" t="s">
        <v>123</v>
      </c>
      <c r="F63" t="s">
        <v>477</v>
      </c>
      <c r="G63" t="s">
        <v>415</v>
      </c>
      <c r="H63" t="s">
        <v>466</v>
      </c>
      <c r="I63" t="s">
        <v>206</v>
      </c>
      <c r="J63" t="s">
        <v>480</v>
      </c>
      <c r="K63" s="77">
        <v>4.3899999999999997</v>
      </c>
      <c r="L63" t="s">
        <v>102</v>
      </c>
      <c r="M63" s="78">
        <v>2.5999999999999999E-2</v>
      </c>
      <c r="N63" s="78">
        <v>-1.18E-2</v>
      </c>
      <c r="O63" s="77">
        <v>248000.69</v>
      </c>
      <c r="P63" s="77">
        <v>122.47</v>
      </c>
      <c r="Q63" s="77">
        <v>0</v>
      </c>
      <c r="R63" s="77">
        <v>303.72644504300001</v>
      </c>
      <c r="S63" s="78">
        <v>5.9999999999999995E-4</v>
      </c>
      <c r="T63" s="78">
        <v>5.1999999999999998E-3</v>
      </c>
      <c r="U63" s="78">
        <v>8.9999999999999998E-4</v>
      </c>
    </row>
    <row r="64" spans="2:21">
      <c r="B64" t="s">
        <v>481</v>
      </c>
      <c r="C64" t="s">
        <v>482</v>
      </c>
      <c r="D64" t="s">
        <v>100</v>
      </c>
      <c r="E64" t="s">
        <v>123</v>
      </c>
      <c r="F64" t="s">
        <v>483</v>
      </c>
      <c r="G64" t="s">
        <v>415</v>
      </c>
      <c r="H64" t="s">
        <v>466</v>
      </c>
      <c r="I64" t="s">
        <v>206</v>
      </c>
      <c r="J64" t="s">
        <v>226</v>
      </c>
      <c r="K64" s="77">
        <v>3.98</v>
      </c>
      <c r="L64" t="s">
        <v>102</v>
      </c>
      <c r="M64" s="78">
        <v>2.1499999999999998E-2</v>
      </c>
      <c r="N64" s="78">
        <v>-1.17E-2</v>
      </c>
      <c r="O64" s="77">
        <v>70000.72</v>
      </c>
      <c r="P64" s="77">
        <v>119.36</v>
      </c>
      <c r="Q64" s="77">
        <v>0</v>
      </c>
      <c r="R64" s="77">
        <v>83.552859392000002</v>
      </c>
      <c r="S64" s="78">
        <v>1E-4</v>
      </c>
      <c r="T64" s="78">
        <v>1.4E-3</v>
      </c>
      <c r="U64" s="78">
        <v>2.9999999999999997E-4</v>
      </c>
    </row>
    <row r="65" spans="2:21">
      <c r="B65" t="s">
        <v>484</v>
      </c>
      <c r="C65" t="s">
        <v>485</v>
      </c>
      <c r="D65" t="s">
        <v>100</v>
      </c>
      <c r="E65" t="s">
        <v>123</v>
      </c>
      <c r="F65" t="s">
        <v>483</v>
      </c>
      <c r="G65" t="s">
        <v>415</v>
      </c>
      <c r="H65" t="s">
        <v>466</v>
      </c>
      <c r="I65" t="s">
        <v>206</v>
      </c>
      <c r="J65" t="s">
        <v>486</v>
      </c>
      <c r="K65" s="77">
        <v>6.71</v>
      </c>
      <c r="L65" t="s">
        <v>102</v>
      </c>
      <c r="M65" s="78">
        <v>1.43E-2</v>
      </c>
      <c r="N65" s="78">
        <v>-5.5999999999999999E-3</v>
      </c>
      <c r="O65" s="77">
        <v>128673.67</v>
      </c>
      <c r="P65" s="77">
        <v>116.87</v>
      </c>
      <c r="Q65" s="77">
        <v>2.3102200000000002</v>
      </c>
      <c r="R65" s="77">
        <v>152.691138129</v>
      </c>
      <c r="S65" s="78">
        <v>2.9999999999999997E-4</v>
      </c>
      <c r="T65" s="78">
        <v>2.5999999999999999E-3</v>
      </c>
      <c r="U65" s="78">
        <v>5.0000000000000001E-4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483</v>
      </c>
      <c r="G66" t="s">
        <v>415</v>
      </c>
      <c r="H66" t="s">
        <v>466</v>
      </c>
      <c r="I66" t="s">
        <v>206</v>
      </c>
      <c r="J66" t="s">
        <v>489</v>
      </c>
      <c r="K66" s="77">
        <v>4.72</v>
      </c>
      <c r="L66" t="s">
        <v>102</v>
      </c>
      <c r="M66" s="78">
        <v>2.35E-2</v>
      </c>
      <c r="N66" s="78">
        <v>-9.1999999999999998E-3</v>
      </c>
      <c r="O66" s="77">
        <v>271978.67</v>
      </c>
      <c r="P66" s="77">
        <v>121.46</v>
      </c>
      <c r="Q66" s="77">
        <v>0</v>
      </c>
      <c r="R66" s="77">
        <v>330.34529258200001</v>
      </c>
      <c r="S66" s="78">
        <v>4.0000000000000002E-4</v>
      </c>
      <c r="T66" s="78">
        <v>5.5999999999999999E-3</v>
      </c>
      <c r="U66" s="78">
        <v>1E-3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483</v>
      </c>
      <c r="G67" t="s">
        <v>415</v>
      </c>
      <c r="H67" t="s">
        <v>466</v>
      </c>
      <c r="I67" t="s">
        <v>206</v>
      </c>
      <c r="J67" t="s">
        <v>294</v>
      </c>
      <c r="K67" s="77">
        <v>3.33</v>
      </c>
      <c r="L67" t="s">
        <v>102</v>
      </c>
      <c r="M67" s="78">
        <v>1.7600000000000001E-2</v>
      </c>
      <c r="N67" s="78">
        <v>-1.29E-2</v>
      </c>
      <c r="O67" s="77">
        <v>130500.55</v>
      </c>
      <c r="P67" s="77">
        <v>115.1</v>
      </c>
      <c r="Q67" s="77">
        <v>2.7695099999999999</v>
      </c>
      <c r="R67" s="77">
        <v>152.97564305</v>
      </c>
      <c r="S67" s="78">
        <v>1E-4</v>
      </c>
      <c r="T67" s="78">
        <v>2.5999999999999999E-3</v>
      </c>
      <c r="U67" s="78">
        <v>5.0000000000000001E-4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483</v>
      </c>
      <c r="G68" t="s">
        <v>415</v>
      </c>
      <c r="H68" t="s">
        <v>466</v>
      </c>
      <c r="I68" t="s">
        <v>206</v>
      </c>
      <c r="J68" t="s">
        <v>284</v>
      </c>
      <c r="K68" s="77">
        <v>0</v>
      </c>
      <c r="L68" t="s">
        <v>102</v>
      </c>
      <c r="M68" s="78">
        <v>2.5499999999999998E-2</v>
      </c>
      <c r="N68" s="78">
        <v>0</v>
      </c>
      <c r="O68" s="77">
        <v>253000.27</v>
      </c>
      <c r="P68" s="77">
        <v>104.92</v>
      </c>
      <c r="Q68" s="77">
        <v>0</v>
      </c>
      <c r="R68" s="77">
        <v>265.447883284</v>
      </c>
      <c r="S68" s="78">
        <v>2.0000000000000001E-4</v>
      </c>
      <c r="T68" s="78">
        <v>4.4999999999999997E-3</v>
      </c>
      <c r="U68" s="78">
        <v>8.0000000000000004E-4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483</v>
      </c>
      <c r="G69" t="s">
        <v>415</v>
      </c>
      <c r="H69" t="s">
        <v>466</v>
      </c>
      <c r="I69" t="s">
        <v>206</v>
      </c>
      <c r="J69" t="s">
        <v>496</v>
      </c>
      <c r="K69" s="77">
        <v>6.01</v>
      </c>
      <c r="L69" t="s">
        <v>102</v>
      </c>
      <c r="M69" s="78">
        <v>6.4999999999999997E-3</v>
      </c>
      <c r="N69" s="78">
        <v>-6.1000000000000004E-3</v>
      </c>
      <c r="O69" s="77">
        <v>356571.45</v>
      </c>
      <c r="P69" s="77">
        <v>110.25</v>
      </c>
      <c r="Q69" s="77">
        <v>4.9926000000000004</v>
      </c>
      <c r="R69" s="77">
        <v>398.11262362500003</v>
      </c>
      <c r="S69" s="78">
        <v>8.9999999999999998E-4</v>
      </c>
      <c r="T69" s="78">
        <v>6.7999999999999996E-3</v>
      </c>
      <c r="U69" s="78">
        <v>1.1999999999999999E-3</v>
      </c>
    </row>
    <row r="70" spans="2:21" s="90" customFormat="1">
      <c r="B70" s="87" t="s">
        <v>497</v>
      </c>
      <c r="C70" s="87">
        <v>11575690</v>
      </c>
      <c r="D70" s="87" t="s">
        <v>100</v>
      </c>
      <c r="E70" s="87" t="s">
        <v>123</v>
      </c>
      <c r="F70" s="87" t="s">
        <v>498</v>
      </c>
      <c r="G70" s="87" t="s">
        <v>415</v>
      </c>
      <c r="H70" s="87" t="s">
        <v>466</v>
      </c>
      <c r="I70" s="87" t="s">
        <v>206</v>
      </c>
      <c r="J70" s="87" t="s">
        <v>499</v>
      </c>
      <c r="K70" s="88">
        <v>0</v>
      </c>
      <c r="L70" s="87" t="s">
        <v>102</v>
      </c>
      <c r="M70" s="89">
        <v>1.4200000000000001E-2</v>
      </c>
      <c r="N70" s="89">
        <v>0</v>
      </c>
      <c r="O70" s="88">
        <v>111000</v>
      </c>
      <c r="P70" s="88">
        <f>R70*1000/O70*100</f>
        <v>113.41599172943424</v>
      </c>
      <c r="Q70" s="88">
        <v>0</v>
      </c>
      <c r="R70" s="88">
        <f>125891.750819672/1000</f>
        <v>125.891750819672</v>
      </c>
      <c r="S70" s="89">
        <v>2.0000000000000001E-4</v>
      </c>
      <c r="T70" s="89">
        <f>R70/$R$11</f>
        <v>2.1450295366082978E-3</v>
      </c>
      <c r="U70" s="89">
        <f>R70/'סכום נכסי הקרן'!$C$42</f>
        <v>3.8131566303285899E-4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502</v>
      </c>
      <c r="G71" t="s">
        <v>415</v>
      </c>
      <c r="H71" t="s">
        <v>466</v>
      </c>
      <c r="I71" t="s">
        <v>206</v>
      </c>
      <c r="J71" t="s">
        <v>503</v>
      </c>
      <c r="K71" s="77">
        <v>5.72</v>
      </c>
      <c r="L71" t="s">
        <v>102</v>
      </c>
      <c r="M71" s="78">
        <v>3.5000000000000003E-2</v>
      </c>
      <c r="N71" s="78">
        <v>-7.0000000000000001E-3</v>
      </c>
      <c r="O71" s="77">
        <v>695000.63</v>
      </c>
      <c r="P71" s="77">
        <v>132.6</v>
      </c>
      <c r="Q71" s="77">
        <v>0</v>
      </c>
      <c r="R71" s="77">
        <v>921.57083537999995</v>
      </c>
      <c r="S71" s="78">
        <v>8.0000000000000004E-4</v>
      </c>
      <c r="T71" s="78">
        <v>1.5699999999999999E-2</v>
      </c>
      <c r="U71" s="78">
        <v>2.8E-3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502</v>
      </c>
      <c r="G72" t="s">
        <v>415</v>
      </c>
      <c r="H72" t="s">
        <v>466</v>
      </c>
      <c r="I72" t="s">
        <v>206</v>
      </c>
      <c r="J72" t="s">
        <v>506</v>
      </c>
      <c r="K72" s="77">
        <v>7.52</v>
      </c>
      <c r="L72" t="s">
        <v>102</v>
      </c>
      <c r="M72" s="78">
        <v>2.5000000000000001E-2</v>
      </c>
      <c r="N72" s="78">
        <v>-1.1000000000000001E-3</v>
      </c>
      <c r="O72" s="77">
        <v>145000</v>
      </c>
      <c r="P72" s="77">
        <v>125.02</v>
      </c>
      <c r="Q72" s="77">
        <v>0</v>
      </c>
      <c r="R72" s="77">
        <v>181.279</v>
      </c>
      <c r="S72" s="78">
        <v>4.0000000000000002E-4</v>
      </c>
      <c r="T72" s="78">
        <v>3.0999999999999999E-3</v>
      </c>
      <c r="U72" s="78">
        <v>5.0000000000000001E-4</v>
      </c>
    </row>
    <row r="73" spans="2:21">
      <c r="B73" t="s">
        <v>507</v>
      </c>
      <c r="C73" t="s">
        <v>508</v>
      </c>
      <c r="D73" t="s">
        <v>100</v>
      </c>
      <c r="E73" t="s">
        <v>123</v>
      </c>
      <c r="F73" t="s">
        <v>509</v>
      </c>
      <c r="G73" t="s">
        <v>510</v>
      </c>
      <c r="H73" t="s">
        <v>466</v>
      </c>
      <c r="I73" t="s">
        <v>206</v>
      </c>
      <c r="J73" t="s">
        <v>511</v>
      </c>
      <c r="K73" s="77">
        <v>3.69</v>
      </c>
      <c r="L73" t="s">
        <v>102</v>
      </c>
      <c r="M73" s="78">
        <v>4.2999999999999997E-2</v>
      </c>
      <c r="N73" s="78">
        <v>-1.49E-2</v>
      </c>
      <c r="O73" s="77">
        <v>16625.59</v>
      </c>
      <c r="P73" s="77">
        <v>126.77</v>
      </c>
      <c r="Q73" s="77">
        <v>0</v>
      </c>
      <c r="R73" s="77">
        <v>21.076260442999999</v>
      </c>
      <c r="S73" s="78">
        <v>0</v>
      </c>
      <c r="T73" s="78">
        <v>4.0000000000000002E-4</v>
      </c>
      <c r="U73" s="78">
        <v>1E-4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514</v>
      </c>
      <c r="G74" t="s">
        <v>383</v>
      </c>
      <c r="H74" t="s">
        <v>466</v>
      </c>
      <c r="I74" t="s">
        <v>206</v>
      </c>
      <c r="J74" t="s">
        <v>266</v>
      </c>
      <c r="K74" s="77">
        <v>2.34</v>
      </c>
      <c r="L74" t="s">
        <v>102</v>
      </c>
      <c r="M74" s="78">
        <v>1.7999999999999999E-2</v>
      </c>
      <c r="N74" s="78">
        <v>-1.49E-2</v>
      </c>
      <c r="O74" s="77">
        <v>308000.53999999998</v>
      </c>
      <c r="P74" s="77">
        <v>111.13</v>
      </c>
      <c r="Q74" s="77">
        <v>0</v>
      </c>
      <c r="R74" s="77">
        <v>342.28100010200001</v>
      </c>
      <c r="S74" s="78">
        <v>2.9999999999999997E-4</v>
      </c>
      <c r="T74" s="78">
        <v>5.7999999999999996E-3</v>
      </c>
      <c r="U74" s="78">
        <v>1E-3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517</v>
      </c>
      <c r="G75" t="s">
        <v>518</v>
      </c>
      <c r="H75" t="s">
        <v>519</v>
      </c>
      <c r="I75" t="s">
        <v>206</v>
      </c>
      <c r="J75" t="s">
        <v>520</v>
      </c>
      <c r="K75" s="77">
        <v>7.18</v>
      </c>
      <c r="L75" t="s">
        <v>102</v>
      </c>
      <c r="M75" s="78">
        <v>5.1499999999999997E-2</v>
      </c>
      <c r="N75" s="78">
        <v>-8.9999999999999998E-4</v>
      </c>
      <c r="O75" s="77">
        <v>32375.84</v>
      </c>
      <c r="P75" s="77">
        <v>175.45</v>
      </c>
      <c r="Q75" s="77">
        <v>0</v>
      </c>
      <c r="R75" s="77">
        <v>56.803411279999999</v>
      </c>
      <c r="S75" s="78">
        <v>0</v>
      </c>
      <c r="T75" s="78">
        <v>1E-3</v>
      </c>
      <c r="U75" s="78">
        <v>2.0000000000000001E-4</v>
      </c>
    </row>
    <row r="76" spans="2:21">
      <c r="B76" t="s">
        <v>521</v>
      </c>
      <c r="C76" t="s">
        <v>522</v>
      </c>
      <c r="D76" t="s">
        <v>100</v>
      </c>
      <c r="E76" t="s">
        <v>123</v>
      </c>
      <c r="F76" t="s">
        <v>523</v>
      </c>
      <c r="G76" t="s">
        <v>132</v>
      </c>
      <c r="H76" t="s">
        <v>519</v>
      </c>
      <c r="I76" t="s">
        <v>206</v>
      </c>
      <c r="J76" t="s">
        <v>524</v>
      </c>
      <c r="K76" s="77">
        <v>6.16</v>
      </c>
      <c r="L76" t="s">
        <v>102</v>
      </c>
      <c r="M76" s="78">
        <v>1.7000000000000001E-2</v>
      </c>
      <c r="N76" s="78">
        <v>-7.3000000000000001E-3</v>
      </c>
      <c r="O76" s="77">
        <v>412000</v>
      </c>
      <c r="P76" s="77">
        <v>117.22</v>
      </c>
      <c r="Q76" s="77">
        <v>0</v>
      </c>
      <c r="R76" s="77">
        <v>482.94639999999998</v>
      </c>
      <c r="S76" s="78">
        <v>2.9999999999999997E-4</v>
      </c>
      <c r="T76" s="78">
        <v>8.2000000000000007E-3</v>
      </c>
      <c r="U76" s="78">
        <v>1.5E-3</v>
      </c>
    </row>
    <row r="77" spans="2:21">
      <c r="B77" t="s">
        <v>525</v>
      </c>
      <c r="C77" t="s">
        <v>526</v>
      </c>
      <c r="D77" t="s">
        <v>100</v>
      </c>
      <c r="E77" t="s">
        <v>123</v>
      </c>
      <c r="F77" t="s">
        <v>523</v>
      </c>
      <c r="G77" t="s">
        <v>132</v>
      </c>
      <c r="H77" t="s">
        <v>519</v>
      </c>
      <c r="I77" t="s">
        <v>206</v>
      </c>
      <c r="J77" t="s">
        <v>266</v>
      </c>
      <c r="K77" s="77">
        <v>11.06</v>
      </c>
      <c r="L77" t="s">
        <v>102</v>
      </c>
      <c r="M77" s="78">
        <v>5.7999999999999996E-3</v>
      </c>
      <c r="N77" s="78">
        <v>5.7999999999999996E-3</v>
      </c>
      <c r="O77" s="77">
        <v>148000</v>
      </c>
      <c r="P77" s="77">
        <v>99.98</v>
      </c>
      <c r="Q77" s="77">
        <v>0</v>
      </c>
      <c r="R77" s="77">
        <v>147.97040000000001</v>
      </c>
      <c r="S77" s="78">
        <v>6.9999999999999999E-4</v>
      </c>
      <c r="T77" s="78">
        <v>2.5000000000000001E-3</v>
      </c>
      <c r="U77" s="78">
        <v>4.0000000000000002E-4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523</v>
      </c>
      <c r="G78" t="s">
        <v>132</v>
      </c>
      <c r="H78" t="s">
        <v>519</v>
      </c>
      <c r="I78" t="s">
        <v>206</v>
      </c>
      <c r="J78" t="s">
        <v>529</v>
      </c>
      <c r="K78" s="77">
        <v>0.91</v>
      </c>
      <c r="L78" t="s">
        <v>102</v>
      </c>
      <c r="M78" s="78">
        <v>3.6999999999999998E-2</v>
      </c>
      <c r="N78" s="78">
        <v>-1.5599999999999999E-2</v>
      </c>
      <c r="O78" s="77">
        <v>210000.33</v>
      </c>
      <c r="P78" s="77">
        <v>111.67</v>
      </c>
      <c r="Q78" s="77">
        <v>0</v>
      </c>
      <c r="R78" s="77">
        <v>234.50736851100001</v>
      </c>
      <c r="S78" s="78">
        <v>4.0000000000000002E-4</v>
      </c>
      <c r="T78" s="78">
        <v>4.0000000000000001E-3</v>
      </c>
      <c r="U78" s="78">
        <v>6.9999999999999999E-4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532</v>
      </c>
      <c r="G79" t="s">
        <v>533</v>
      </c>
      <c r="H79" t="s">
        <v>519</v>
      </c>
      <c r="I79" t="s">
        <v>206</v>
      </c>
      <c r="J79" t="s">
        <v>534</v>
      </c>
      <c r="K79" s="77">
        <v>5.1100000000000003</v>
      </c>
      <c r="L79" t="s">
        <v>102</v>
      </c>
      <c r="M79" s="78">
        <v>1.29E-2</v>
      </c>
      <c r="N79" s="78">
        <v>1.3599999999999999E-2</v>
      </c>
      <c r="O79" s="77">
        <v>452000</v>
      </c>
      <c r="P79" s="77">
        <v>101.78</v>
      </c>
      <c r="Q79" s="77">
        <v>0</v>
      </c>
      <c r="R79" s="77">
        <v>460.04559999999998</v>
      </c>
      <c r="S79" s="78">
        <v>4.0000000000000002E-4</v>
      </c>
      <c r="T79" s="78">
        <v>7.7999999999999996E-3</v>
      </c>
      <c r="U79" s="78">
        <v>1.4E-3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532</v>
      </c>
      <c r="G80" t="s">
        <v>533</v>
      </c>
      <c r="H80" t="s">
        <v>519</v>
      </c>
      <c r="I80" t="s">
        <v>206</v>
      </c>
      <c r="J80" t="s">
        <v>537</v>
      </c>
      <c r="K80" s="77">
        <v>5.72</v>
      </c>
      <c r="L80" t="s">
        <v>102</v>
      </c>
      <c r="M80" s="78">
        <v>1.2500000000000001E-2</v>
      </c>
      <c r="N80" s="78">
        <v>5.0000000000000001E-3</v>
      </c>
      <c r="O80" s="77">
        <v>115000</v>
      </c>
      <c r="P80" s="77">
        <v>105.17</v>
      </c>
      <c r="Q80" s="77">
        <v>0</v>
      </c>
      <c r="R80" s="77">
        <v>120.9455</v>
      </c>
      <c r="S80" s="78">
        <v>1E-4</v>
      </c>
      <c r="T80" s="78">
        <v>2.0999999999999999E-3</v>
      </c>
      <c r="U80" s="78">
        <v>4.0000000000000002E-4</v>
      </c>
    </row>
    <row r="81" spans="2:23">
      <c r="B81" t="s">
        <v>538</v>
      </c>
      <c r="C81" t="s">
        <v>539</v>
      </c>
      <c r="D81" t="s">
        <v>100</v>
      </c>
      <c r="E81" t="s">
        <v>123</v>
      </c>
      <c r="F81" t="s">
        <v>540</v>
      </c>
      <c r="G81" t="s">
        <v>541</v>
      </c>
      <c r="H81" t="s">
        <v>519</v>
      </c>
      <c r="I81" t="s">
        <v>206</v>
      </c>
      <c r="J81" t="s">
        <v>542</v>
      </c>
      <c r="K81" s="77">
        <v>0.86</v>
      </c>
      <c r="L81" t="s">
        <v>102</v>
      </c>
      <c r="M81" s="78">
        <v>2.6499999999999999E-2</v>
      </c>
      <c r="N81" s="78">
        <v>-1.4999999999999999E-2</v>
      </c>
      <c r="O81" s="77">
        <v>5250.55</v>
      </c>
      <c r="P81" s="77">
        <v>106.68</v>
      </c>
      <c r="Q81" s="77">
        <v>0</v>
      </c>
      <c r="R81" s="77">
        <v>5.6012867399999999</v>
      </c>
      <c r="S81" s="78">
        <v>0</v>
      </c>
      <c r="T81" s="78">
        <v>1E-4</v>
      </c>
      <c r="U81" s="78">
        <v>0</v>
      </c>
    </row>
    <row r="82" spans="2:23">
      <c r="B82" t="s">
        <v>543</v>
      </c>
      <c r="C82" t="s">
        <v>544</v>
      </c>
      <c r="D82" t="s">
        <v>100</v>
      </c>
      <c r="E82" t="s">
        <v>123</v>
      </c>
      <c r="F82" t="s">
        <v>540</v>
      </c>
      <c r="G82" t="s">
        <v>541</v>
      </c>
      <c r="H82" t="s">
        <v>519</v>
      </c>
      <c r="I82" t="s">
        <v>206</v>
      </c>
      <c r="J82" t="s">
        <v>372</v>
      </c>
      <c r="K82" s="77">
        <v>2.86</v>
      </c>
      <c r="L82" t="s">
        <v>102</v>
      </c>
      <c r="M82" s="78">
        <v>1.0500000000000001E-2</v>
      </c>
      <c r="N82" s="78">
        <v>-1.0200000000000001E-2</v>
      </c>
      <c r="O82" s="77">
        <v>75000.600000000006</v>
      </c>
      <c r="P82" s="77">
        <v>107.95</v>
      </c>
      <c r="Q82" s="77">
        <v>0</v>
      </c>
      <c r="R82" s="77">
        <v>80.963147699999993</v>
      </c>
      <c r="S82" s="78">
        <v>4.0000000000000002E-4</v>
      </c>
      <c r="T82" s="78">
        <v>1.4E-3</v>
      </c>
      <c r="U82" s="78">
        <v>2.0000000000000001E-4</v>
      </c>
    </row>
    <row r="83" spans="2:23">
      <c r="B83" t="s">
        <v>545</v>
      </c>
      <c r="C83" t="s">
        <v>546</v>
      </c>
      <c r="D83" t="s">
        <v>100</v>
      </c>
      <c r="E83" t="s">
        <v>123</v>
      </c>
      <c r="F83" t="s">
        <v>547</v>
      </c>
      <c r="G83" t="s">
        <v>333</v>
      </c>
      <c r="H83" t="s">
        <v>519</v>
      </c>
      <c r="I83" t="s">
        <v>206</v>
      </c>
      <c r="J83" t="s">
        <v>548</v>
      </c>
      <c r="K83" s="77">
        <v>3.51</v>
      </c>
      <c r="L83" t="s">
        <v>102</v>
      </c>
      <c r="M83" s="78">
        <v>2E-3</v>
      </c>
      <c r="N83" s="78">
        <v>-1.2999999999999999E-2</v>
      </c>
      <c r="O83" s="77">
        <v>84000</v>
      </c>
      <c r="P83" s="77">
        <v>107.33</v>
      </c>
      <c r="Q83" s="77">
        <v>0</v>
      </c>
      <c r="R83" s="77">
        <v>90.157200000000003</v>
      </c>
      <c r="S83" s="78">
        <v>2.0000000000000001E-4</v>
      </c>
      <c r="T83" s="78">
        <v>1.5E-3</v>
      </c>
      <c r="U83" s="78">
        <v>2.9999999999999997E-4</v>
      </c>
    </row>
    <row r="84" spans="2:23">
      <c r="B84" t="s">
        <v>549</v>
      </c>
      <c r="C84" t="s">
        <v>550</v>
      </c>
      <c r="D84" t="s">
        <v>100</v>
      </c>
      <c r="E84" t="s">
        <v>123</v>
      </c>
      <c r="F84" t="s">
        <v>547</v>
      </c>
      <c r="G84" t="s">
        <v>333</v>
      </c>
      <c r="H84" t="s">
        <v>519</v>
      </c>
      <c r="I84" t="s">
        <v>206</v>
      </c>
      <c r="J84" t="s">
        <v>551</v>
      </c>
      <c r="K84" s="77">
        <v>5.75</v>
      </c>
      <c r="L84" t="s">
        <v>102</v>
      </c>
      <c r="M84" s="78">
        <v>2E-3</v>
      </c>
      <c r="N84" s="78">
        <v>-1.15E-2</v>
      </c>
      <c r="O84" s="77">
        <v>150000</v>
      </c>
      <c r="P84" s="77">
        <v>108</v>
      </c>
      <c r="Q84" s="77">
        <v>0</v>
      </c>
      <c r="R84" s="77">
        <v>162</v>
      </c>
      <c r="S84" s="78">
        <v>2.9999999999999997E-4</v>
      </c>
      <c r="T84" s="78">
        <v>2.8E-3</v>
      </c>
      <c r="U84" s="78">
        <v>5.0000000000000001E-4</v>
      </c>
    </row>
    <row r="85" spans="2:23" s="85" customFormat="1">
      <c r="B85" s="82" t="s">
        <v>552</v>
      </c>
      <c r="C85" s="82">
        <v>11425120</v>
      </c>
      <c r="D85" s="82" t="s">
        <v>100</v>
      </c>
      <c r="E85" s="82" t="s">
        <v>123</v>
      </c>
      <c r="F85" s="82" t="s">
        <v>547</v>
      </c>
      <c r="G85" s="82" t="s">
        <v>333</v>
      </c>
      <c r="H85" s="82" t="s">
        <v>519</v>
      </c>
      <c r="I85" s="82" t="s">
        <v>206</v>
      </c>
      <c r="J85" s="82" t="s">
        <v>553</v>
      </c>
      <c r="K85" s="83">
        <v>1.42</v>
      </c>
      <c r="L85" s="82" t="s">
        <v>102</v>
      </c>
      <c r="M85" s="84">
        <v>6.7999999999999996E-3</v>
      </c>
      <c r="N85" s="84">
        <v>-1.54E-2</v>
      </c>
      <c r="O85" s="83">
        <v>140000</v>
      </c>
      <c r="P85" s="83">
        <v>106.74</v>
      </c>
      <c r="Q85" s="83">
        <v>0</v>
      </c>
      <c r="R85" s="83">
        <f>149418.404371585/1000</f>
        <v>149.41840437158501</v>
      </c>
      <c r="S85" s="84">
        <v>5.9999999999999995E-4</v>
      </c>
      <c r="T85" s="84">
        <f>R85/$R$11</f>
        <v>2.5458927102302996E-3</v>
      </c>
      <c r="U85" s="84">
        <f>R85/'סכום נכסי הקרן'!$C$42</f>
        <v>4.5257594370797882E-4</v>
      </c>
      <c r="W85" s="86"/>
    </row>
    <row r="86" spans="2:23" s="85" customFormat="1">
      <c r="B86" s="82" t="s">
        <v>552</v>
      </c>
      <c r="C86" s="82">
        <v>1142512</v>
      </c>
      <c r="D86" s="82" t="s">
        <v>100</v>
      </c>
      <c r="E86" s="82" t="s">
        <v>123</v>
      </c>
      <c r="F86" s="82" t="s">
        <v>547</v>
      </c>
      <c r="G86" s="82" t="s">
        <v>333</v>
      </c>
      <c r="H86" s="82" t="s">
        <v>519</v>
      </c>
      <c r="I86" s="82" t="s">
        <v>206</v>
      </c>
      <c r="J86" s="82" t="s">
        <v>553</v>
      </c>
      <c r="K86" s="83">
        <v>0</v>
      </c>
      <c r="L86" s="82" t="s">
        <v>102</v>
      </c>
      <c r="M86" s="84">
        <v>0</v>
      </c>
      <c r="N86" s="84">
        <v>0</v>
      </c>
      <c r="O86" s="83">
        <v>282000</v>
      </c>
      <c r="P86" s="83">
        <v>5.4644808743171742</v>
      </c>
      <c r="Q86" s="83">
        <v>0</v>
      </c>
      <c r="R86" s="83">
        <v>301.0068</v>
      </c>
      <c r="S86" s="84">
        <v>0</v>
      </c>
      <c r="T86" s="84">
        <f>R86/$R$12</f>
        <v>5.183856785302518E-3</v>
      </c>
      <c r="U86" s="84">
        <f>R86/'סכום נכסי הקרן'!$C$42</f>
        <v>9.1172461080320222E-4</v>
      </c>
    </row>
    <row r="87" spans="2:23">
      <c r="B87" t="s">
        <v>554</v>
      </c>
      <c r="C87" t="s">
        <v>555</v>
      </c>
      <c r="D87" t="s">
        <v>100</v>
      </c>
      <c r="E87" t="s">
        <v>123</v>
      </c>
      <c r="F87" t="s">
        <v>556</v>
      </c>
      <c r="G87" t="s">
        <v>415</v>
      </c>
      <c r="H87" t="s">
        <v>519</v>
      </c>
      <c r="I87" t="s">
        <v>206</v>
      </c>
      <c r="J87" t="s">
        <v>229</v>
      </c>
      <c r="K87" s="77">
        <v>3.96</v>
      </c>
      <c r="L87" t="s">
        <v>102</v>
      </c>
      <c r="M87" s="78">
        <v>1.4E-2</v>
      </c>
      <c r="N87" s="78">
        <v>-8.5000000000000006E-3</v>
      </c>
      <c r="O87" s="77">
        <v>62000</v>
      </c>
      <c r="P87" s="77">
        <v>114.31</v>
      </c>
      <c r="Q87" s="77">
        <v>0</v>
      </c>
      <c r="R87" s="77">
        <v>70.872200000000007</v>
      </c>
      <c r="S87" s="78">
        <v>1E-4</v>
      </c>
      <c r="T87" s="78">
        <v>1.1999999999999999E-3</v>
      </c>
      <c r="U87" s="78">
        <v>2.0000000000000001E-4</v>
      </c>
    </row>
    <row r="88" spans="2:23">
      <c r="B88" t="s">
        <v>557</v>
      </c>
      <c r="C88" t="s">
        <v>558</v>
      </c>
      <c r="D88" t="s">
        <v>100</v>
      </c>
      <c r="E88" t="s">
        <v>123</v>
      </c>
      <c r="F88" t="s">
        <v>483</v>
      </c>
      <c r="G88" t="s">
        <v>415</v>
      </c>
      <c r="H88" t="s">
        <v>519</v>
      </c>
      <c r="I88" t="s">
        <v>206</v>
      </c>
      <c r="J88" t="s">
        <v>559</v>
      </c>
      <c r="K88" s="77">
        <v>1.25</v>
      </c>
      <c r="L88" t="s">
        <v>102</v>
      </c>
      <c r="M88" s="78">
        <v>4.9000000000000002E-2</v>
      </c>
      <c r="N88" s="78">
        <v>-2.07E-2</v>
      </c>
      <c r="O88" s="77">
        <v>116000.29</v>
      </c>
      <c r="P88" s="77">
        <v>116.3</v>
      </c>
      <c r="Q88" s="77">
        <v>0</v>
      </c>
      <c r="R88" s="77">
        <v>134.90833727</v>
      </c>
      <c r="S88" s="78">
        <v>4.0000000000000002E-4</v>
      </c>
      <c r="T88" s="78">
        <v>2.3E-3</v>
      </c>
      <c r="U88" s="78">
        <v>4.0000000000000002E-4</v>
      </c>
    </row>
    <row r="89" spans="2:23">
      <c r="B89" t="s">
        <v>560</v>
      </c>
      <c r="C89" t="s">
        <v>561</v>
      </c>
      <c r="D89" t="s">
        <v>100</v>
      </c>
      <c r="E89" t="s">
        <v>123</v>
      </c>
      <c r="F89" t="s">
        <v>483</v>
      </c>
      <c r="G89" t="s">
        <v>415</v>
      </c>
      <c r="H89" t="s">
        <v>519</v>
      </c>
      <c r="I89" t="s">
        <v>206</v>
      </c>
      <c r="J89" t="s">
        <v>562</v>
      </c>
      <c r="K89" s="77">
        <v>0.91</v>
      </c>
      <c r="L89" t="s">
        <v>102</v>
      </c>
      <c r="M89" s="78">
        <v>5.8500000000000003E-2</v>
      </c>
      <c r="N89" s="78">
        <v>-1.3899999999999999E-2</v>
      </c>
      <c r="O89" s="77">
        <v>23639</v>
      </c>
      <c r="P89" s="77">
        <v>118.9</v>
      </c>
      <c r="Q89" s="77">
        <v>0</v>
      </c>
      <c r="R89" s="77">
        <v>28.106770999999998</v>
      </c>
      <c r="S89" s="78">
        <v>1E-4</v>
      </c>
      <c r="T89" s="78">
        <v>5.0000000000000001E-4</v>
      </c>
      <c r="U89" s="78">
        <v>1E-4</v>
      </c>
    </row>
    <row r="90" spans="2:23">
      <c r="B90" t="s">
        <v>563</v>
      </c>
      <c r="C90" t="s">
        <v>564</v>
      </c>
      <c r="D90" t="s">
        <v>100</v>
      </c>
      <c r="E90" t="s">
        <v>123</v>
      </c>
      <c r="F90" t="s">
        <v>565</v>
      </c>
      <c r="G90" t="s">
        <v>566</v>
      </c>
      <c r="H90" t="s">
        <v>567</v>
      </c>
      <c r="I90" t="s">
        <v>150</v>
      </c>
      <c r="J90" t="s">
        <v>568</v>
      </c>
      <c r="K90" s="77">
        <v>0.5</v>
      </c>
      <c r="L90" t="s">
        <v>102</v>
      </c>
      <c r="M90" s="78">
        <v>4.0500000000000001E-2</v>
      </c>
      <c r="N90" s="78">
        <v>-1.18E-2</v>
      </c>
      <c r="O90" s="77">
        <v>12000.12</v>
      </c>
      <c r="P90" s="77">
        <v>129.13999999999999</v>
      </c>
      <c r="Q90" s="77">
        <v>0</v>
      </c>
      <c r="R90" s="77">
        <v>15.496954968000001</v>
      </c>
      <c r="S90" s="78">
        <v>2.9999999999999997E-4</v>
      </c>
      <c r="T90" s="78">
        <v>2.9999999999999997E-4</v>
      </c>
      <c r="U90" s="78">
        <v>0</v>
      </c>
    </row>
    <row r="91" spans="2:23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415</v>
      </c>
      <c r="H91" t="s">
        <v>567</v>
      </c>
      <c r="I91" t="s">
        <v>150</v>
      </c>
      <c r="J91" t="s">
        <v>572</v>
      </c>
      <c r="K91" s="77">
        <v>1.54</v>
      </c>
      <c r="L91" t="s">
        <v>102</v>
      </c>
      <c r="M91" s="78">
        <v>2.75E-2</v>
      </c>
      <c r="N91" s="78">
        <v>-1.5299999999999999E-2</v>
      </c>
      <c r="O91" s="77">
        <v>309750.43</v>
      </c>
      <c r="P91" s="77">
        <v>110.3</v>
      </c>
      <c r="Q91" s="77">
        <v>105.51381000000001</v>
      </c>
      <c r="R91" s="77">
        <v>447.16853429000003</v>
      </c>
      <c r="S91" s="78">
        <v>8.0000000000000004E-4</v>
      </c>
      <c r="T91" s="78">
        <v>7.6E-3</v>
      </c>
      <c r="U91" s="78">
        <v>1.4E-3</v>
      </c>
    </row>
    <row r="92" spans="2:23">
      <c r="B92" t="s">
        <v>573</v>
      </c>
      <c r="C92" t="s">
        <v>574</v>
      </c>
      <c r="D92" t="s">
        <v>100</v>
      </c>
      <c r="E92" t="s">
        <v>123</v>
      </c>
      <c r="F92" t="s">
        <v>571</v>
      </c>
      <c r="G92" t="s">
        <v>415</v>
      </c>
      <c r="H92" t="s">
        <v>567</v>
      </c>
      <c r="I92" t="s">
        <v>150</v>
      </c>
      <c r="J92" t="s">
        <v>229</v>
      </c>
      <c r="K92" s="77">
        <v>5.52</v>
      </c>
      <c r="L92" t="s">
        <v>102</v>
      </c>
      <c r="M92" s="78">
        <v>1.9599999999999999E-2</v>
      </c>
      <c r="N92" s="78">
        <v>-6.1999999999999998E-3</v>
      </c>
      <c r="O92" s="77">
        <v>735000.88</v>
      </c>
      <c r="P92" s="77">
        <v>119.12</v>
      </c>
      <c r="Q92" s="77">
        <v>0</v>
      </c>
      <c r="R92" s="77">
        <v>875.53304825600003</v>
      </c>
      <c r="S92" s="78">
        <v>6.9999999999999999E-4</v>
      </c>
      <c r="T92" s="78">
        <v>1.49E-2</v>
      </c>
      <c r="U92" s="78">
        <v>2.7000000000000001E-3</v>
      </c>
    </row>
    <row r="93" spans="2:23">
      <c r="B93" t="s">
        <v>575</v>
      </c>
      <c r="C93" t="s">
        <v>576</v>
      </c>
      <c r="D93" t="s">
        <v>100</v>
      </c>
      <c r="E93" t="s">
        <v>123</v>
      </c>
      <c r="F93" t="s">
        <v>571</v>
      </c>
      <c r="G93" t="s">
        <v>415</v>
      </c>
      <c r="H93" t="s">
        <v>567</v>
      </c>
      <c r="I93" t="s">
        <v>150</v>
      </c>
      <c r="J93" t="s">
        <v>511</v>
      </c>
      <c r="K93" s="77">
        <v>6.86</v>
      </c>
      <c r="L93" t="s">
        <v>102</v>
      </c>
      <c r="M93" s="78">
        <v>1.5800000000000002E-2</v>
      </c>
      <c r="N93" s="78">
        <v>-1.9E-3</v>
      </c>
      <c r="O93" s="77">
        <v>232000</v>
      </c>
      <c r="P93" s="77">
        <v>115.86</v>
      </c>
      <c r="Q93" s="77">
        <v>0</v>
      </c>
      <c r="R93" s="77">
        <v>268.79520000000002</v>
      </c>
      <c r="S93" s="78">
        <v>4.0000000000000002E-4</v>
      </c>
      <c r="T93" s="78">
        <v>4.5999999999999999E-3</v>
      </c>
      <c r="U93" s="78">
        <v>8.0000000000000004E-4</v>
      </c>
    </row>
    <row r="94" spans="2:23" s="90" customFormat="1">
      <c r="B94" s="87" t="s">
        <v>497</v>
      </c>
      <c r="C94" s="87">
        <v>1157569</v>
      </c>
      <c r="D94" s="87" t="s">
        <v>100</v>
      </c>
      <c r="E94" s="87" t="s">
        <v>123</v>
      </c>
      <c r="F94" s="87" t="s">
        <v>498</v>
      </c>
      <c r="G94" s="87" t="s">
        <v>415</v>
      </c>
      <c r="H94" s="87" t="s">
        <v>519</v>
      </c>
      <c r="I94" s="87" t="s">
        <v>206</v>
      </c>
      <c r="J94" s="87" t="s">
        <v>499</v>
      </c>
      <c r="K94" s="88">
        <v>0</v>
      </c>
      <c r="L94" s="87" t="s">
        <v>102</v>
      </c>
      <c r="M94" s="89">
        <v>0</v>
      </c>
      <c r="N94" s="89">
        <v>0</v>
      </c>
      <c r="O94" s="88">
        <v>125000.93</v>
      </c>
      <c r="P94" s="88">
        <f>R94*1000/O94*100</f>
        <v>114.48</v>
      </c>
      <c r="Q94" s="88">
        <v>0</v>
      </c>
      <c r="R94" s="88">
        <f>143101.064664/1000</f>
        <v>143.10106466400001</v>
      </c>
      <c r="S94" s="89">
        <v>0</v>
      </c>
      <c r="T94" s="89">
        <f>R94/$R$11</f>
        <v>2.4382535664632973E-3</v>
      </c>
      <c r="U94" s="89">
        <f>R94/'סכום נכסי הקרן'!$C$42</f>
        <v>4.3344124613234412E-4</v>
      </c>
    </row>
    <row r="95" spans="2:23">
      <c r="B95" t="s">
        <v>577</v>
      </c>
      <c r="C95" t="s">
        <v>578</v>
      </c>
      <c r="D95" t="s">
        <v>100</v>
      </c>
      <c r="E95" t="s">
        <v>123</v>
      </c>
      <c r="F95" t="s">
        <v>498</v>
      </c>
      <c r="G95" t="s">
        <v>415</v>
      </c>
      <c r="H95" t="s">
        <v>567</v>
      </c>
      <c r="I95" t="s">
        <v>150</v>
      </c>
      <c r="J95" t="s">
        <v>463</v>
      </c>
      <c r="K95" s="77">
        <v>3.84</v>
      </c>
      <c r="L95" t="s">
        <v>102</v>
      </c>
      <c r="M95" s="78">
        <v>1.6E-2</v>
      </c>
      <c r="N95" s="78">
        <v>-1.04E-2</v>
      </c>
      <c r="O95" s="77">
        <v>94638.88</v>
      </c>
      <c r="P95" s="77">
        <v>115.05</v>
      </c>
      <c r="Q95" s="77">
        <v>0</v>
      </c>
      <c r="R95" s="77">
        <v>108.88203144000001</v>
      </c>
      <c r="S95" s="78">
        <v>2.0000000000000001E-4</v>
      </c>
      <c r="T95" s="78">
        <v>1.9E-3</v>
      </c>
      <c r="U95" s="78">
        <v>2.9999999999999997E-4</v>
      </c>
    </row>
    <row r="96" spans="2:23">
      <c r="B96" t="s">
        <v>579</v>
      </c>
      <c r="C96" t="s">
        <v>580</v>
      </c>
      <c r="D96" t="s">
        <v>100</v>
      </c>
      <c r="E96" t="s">
        <v>123</v>
      </c>
      <c r="F96" t="s">
        <v>581</v>
      </c>
      <c r="G96" t="s">
        <v>415</v>
      </c>
      <c r="H96" t="s">
        <v>582</v>
      </c>
      <c r="I96" t="s">
        <v>206</v>
      </c>
      <c r="J96" t="s">
        <v>583</v>
      </c>
      <c r="K96" s="77">
        <v>6.12</v>
      </c>
      <c r="L96" t="s">
        <v>102</v>
      </c>
      <c r="M96" s="78">
        <v>1.5299999999999999E-2</v>
      </c>
      <c r="N96" s="78">
        <v>-5.8999999999999999E-3</v>
      </c>
      <c r="O96" s="77">
        <v>78400</v>
      </c>
      <c r="P96" s="77">
        <v>116.5</v>
      </c>
      <c r="Q96" s="77">
        <v>1.44109</v>
      </c>
      <c r="R96" s="77">
        <v>92.777090000000001</v>
      </c>
      <c r="S96" s="78">
        <v>2.0000000000000001E-4</v>
      </c>
      <c r="T96" s="78">
        <v>1.6000000000000001E-3</v>
      </c>
      <c r="U96" s="78">
        <v>2.9999999999999997E-4</v>
      </c>
    </row>
    <row r="97" spans="2:21">
      <c r="B97" t="s">
        <v>584</v>
      </c>
      <c r="C97" t="s">
        <v>585</v>
      </c>
      <c r="D97" t="s">
        <v>100</v>
      </c>
      <c r="E97" t="s">
        <v>123</v>
      </c>
      <c r="F97" t="s">
        <v>581</v>
      </c>
      <c r="G97" t="s">
        <v>415</v>
      </c>
      <c r="H97" t="s">
        <v>582</v>
      </c>
      <c r="I97" t="s">
        <v>206</v>
      </c>
      <c r="J97" t="s">
        <v>362</v>
      </c>
      <c r="K97" s="77">
        <v>5.34</v>
      </c>
      <c r="L97" t="s">
        <v>102</v>
      </c>
      <c r="M97" s="78">
        <v>1.9400000000000001E-2</v>
      </c>
      <c r="N97" s="78">
        <v>-1.1299999999999999E-2</v>
      </c>
      <c r="O97" s="77">
        <v>40000</v>
      </c>
      <c r="P97" s="77">
        <v>117.91</v>
      </c>
      <c r="Q97" s="77">
        <v>0</v>
      </c>
      <c r="R97" s="77">
        <v>47.164000000000001</v>
      </c>
      <c r="S97" s="78">
        <v>2.0000000000000001E-4</v>
      </c>
      <c r="T97" s="78">
        <v>8.0000000000000004E-4</v>
      </c>
      <c r="U97" s="78">
        <v>1E-4</v>
      </c>
    </row>
    <row r="98" spans="2:21">
      <c r="B98" t="s">
        <v>586</v>
      </c>
      <c r="C98" t="s">
        <v>587</v>
      </c>
      <c r="D98" t="s">
        <v>100</v>
      </c>
      <c r="E98" t="s">
        <v>123</v>
      </c>
      <c r="F98" t="s">
        <v>588</v>
      </c>
      <c r="G98" t="s">
        <v>415</v>
      </c>
      <c r="H98" t="s">
        <v>589</v>
      </c>
      <c r="I98" t="s">
        <v>150</v>
      </c>
      <c r="J98" t="s">
        <v>446</v>
      </c>
      <c r="K98" s="77">
        <v>3.09</v>
      </c>
      <c r="L98" t="s">
        <v>102</v>
      </c>
      <c r="M98" s="78">
        <v>2.5000000000000001E-2</v>
      </c>
      <c r="N98" s="78">
        <v>2.0299999999999999E-2</v>
      </c>
      <c r="O98" s="77">
        <v>210938.32</v>
      </c>
      <c r="P98" s="77">
        <v>117.24</v>
      </c>
      <c r="Q98" s="77">
        <v>0</v>
      </c>
      <c r="R98" s="77">
        <v>247.30408636799999</v>
      </c>
      <c r="S98" s="78">
        <v>5.9999999999999995E-4</v>
      </c>
      <c r="T98" s="78">
        <v>4.1999999999999997E-3</v>
      </c>
      <c r="U98" s="78">
        <v>6.9999999999999999E-4</v>
      </c>
    </row>
    <row r="99" spans="2:21">
      <c r="B99" t="s">
        <v>590</v>
      </c>
      <c r="C99" t="s">
        <v>591</v>
      </c>
      <c r="D99" t="s">
        <v>100</v>
      </c>
      <c r="E99" t="s">
        <v>123</v>
      </c>
      <c r="F99" t="s">
        <v>588</v>
      </c>
      <c r="G99" t="s">
        <v>415</v>
      </c>
      <c r="H99" t="s">
        <v>589</v>
      </c>
      <c r="I99" t="s">
        <v>150</v>
      </c>
      <c r="J99" t="s">
        <v>362</v>
      </c>
      <c r="K99" s="77">
        <v>8.67</v>
      </c>
      <c r="L99" t="s">
        <v>102</v>
      </c>
      <c r="M99" s="78">
        <v>3.8999999999999998E-3</v>
      </c>
      <c r="N99" s="78">
        <v>3.8999999999999998E-3</v>
      </c>
      <c r="O99" s="77">
        <v>69000</v>
      </c>
      <c r="P99" s="77">
        <v>99.98</v>
      </c>
      <c r="Q99" s="77">
        <v>0</v>
      </c>
      <c r="R99" s="77">
        <v>68.986199999999997</v>
      </c>
      <c r="S99" s="78">
        <v>2.9999999999999997E-4</v>
      </c>
      <c r="T99" s="78">
        <v>1.1999999999999999E-3</v>
      </c>
      <c r="U99" s="78">
        <v>2.0000000000000001E-4</v>
      </c>
    </row>
    <row r="100" spans="2:21">
      <c r="B100" t="s">
        <v>592</v>
      </c>
      <c r="C100" t="s">
        <v>593</v>
      </c>
      <c r="D100" t="s">
        <v>100</v>
      </c>
      <c r="E100" t="s">
        <v>123</v>
      </c>
      <c r="F100" t="s">
        <v>588</v>
      </c>
      <c r="G100" t="s">
        <v>415</v>
      </c>
      <c r="H100" t="s">
        <v>589</v>
      </c>
      <c r="I100" t="s">
        <v>150</v>
      </c>
      <c r="J100" t="s">
        <v>594</v>
      </c>
      <c r="K100" s="77">
        <v>6.57</v>
      </c>
      <c r="L100" t="s">
        <v>102</v>
      </c>
      <c r="M100" s="78">
        <v>1.9E-2</v>
      </c>
      <c r="N100" s="78">
        <v>-1.9E-3</v>
      </c>
      <c r="O100" s="77">
        <v>108439.02</v>
      </c>
      <c r="P100" s="77">
        <v>117.75</v>
      </c>
      <c r="Q100" s="77">
        <v>0</v>
      </c>
      <c r="R100" s="77">
        <v>127.68694605</v>
      </c>
      <c r="S100" s="78">
        <v>2.9999999999999997E-4</v>
      </c>
      <c r="T100" s="78">
        <v>2.2000000000000001E-3</v>
      </c>
      <c r="U100" s="78">
        <v>4.0000000000000002E-4</v>
      </c>
    </row>
    <row r="101" spans="2:21">
      <c r="B101" t="s">
        <v>595</v>
      </c>
      <c r="C101" t="s">
        <v>596</v>
      </c>
      <c r="D101" t="s">
        <v>100</v>
      </c>
      <c r="E101" t="s">
        <v>123</v>
      </c>
      <c r="F101" t="s">
        <v>597</v>
      </c>
      <c r="G101" t="s">
        <v>419</v>
      </c>
      <c r="H101" t="s">
        <v>582</v>
      </c>
      <c r="I101" t="s">
        <v>206</v>
      </c>
      <c r="J101" t="s">
        <v>598</v>
      </c>
      <c r="K101" s="77">
        <v>5.98</v>
      </c>
      <c r="L101" t="s">
        <v>102</v>
      </c>
      <c r="M101" s="78">
        <v>7.4999999999999997E-3</v>
      </c>
      <c r="N101" s="78">
        <v>-4.0000000000000002E-4</v>
      </c>
      <c r="O101" s="77">
        <v>161000</v>
      </c>
      <c r="P101" s="77">
        <v>105.81</v>
      </c>
      <c r="Q101" s="77">
        <v>0</v>
      </c>
      <c r="R101" s="77">
        <v>170.35409999999999</v>
      </c>
      <c r="S101" s="78">
        <v>4.0000000000000002E-4</v>
      </c>
      <c r="T101" s="78">
        <v>2.8999999999999998E-3</v>
      </c>
      <c r="U101" s="78">
        <v>5.0000000000000001E-4</v>
      </c>
    </row>
    <row r="102" spans="2:21">
      <c r="B102" t="s">
        <v>599</v>
      </c>
      <c r="C102" t="s">
        <v>600</v>
      </c>
      <c r="D102" t="s">
        <v>100</v>
      </c>
      <c r="E102" t="s">
        <v>123</v>
      </c>
      <c r="F102" t="s">
        <v>556</v>
      </c>
      <c r="G102" t="s">
        <v>415</v>
      </c>
      <c r="H102" t="s">
        <v>582</v>
      </c>
      <c r="I102" t="s">
        <v>206</v>
      </c>
      <c r="J102" t="s">
        <v>601</v>
      </c>
      <c r="K102" s="77">
        <v>7.5</v>
      </c>
      <c r="L102" t="s">
        <v>102</v>
      </c>
      <c r="M102" s="78">
        <v>5.0000000000000001E-3</v>
      </c>
      <c r="N102" s="78">
        <v>1.1000000000000001E-3</v>
      </c>
      <c r="O102" s="77">
        <v>155000</v>
      </c>
      <c r="P102" s="77">
        <v>104.09</v>
      </c>
      <c r="Q102" s="77">
        <v>0</v>
      </c>
      <c r="R102" s="77">
        <v>161.33949999999999</v>
      </c>
      <c r="S102" s="78">
        <v>8.0000000000000004E-4</v>
      </c>
      <c r="T102" s="78">
        <v>2.7000000000000001E-3</v>
      </c>
      <c r="U102" s="78">
        <v>5.0000000000000001E-4</v>
      </c>
    </row>
    <row r="103" spans="2:21">
      <c r="B103" t="s">
        <v>602</v>
      </c>
      <c r="C103" t="s">
        <v>603</v>
      </c>
      <c r="D103" t="s">
        <v>100</v>
      </c>
      <c r="E103" t="s">
        <v>123</v>
      </c>
      <c r="F103" t="s">
        <v>556</v>
      </c>
      <c r="G103" t="s">
        <v>415</v>
      </c>
      <c r="H103" t="s">
        <v>582</v>
      </c>
      <c r="I103" t="s">
        <v>206</v>
      </c>
      <c r="J103" t="s">
        <v>601</v>
      </c>
      <c r="K103" s="77">
        <v>7.38</v>
      </c>
      <c r="L103" t="s">
        <v>102</v>
      </c>
      <c r="M103" s="78">
        <v>9.7000000000000003E-3</v>
      </c>
      <c r="N103" s="78">
        <v>2.8999999999999998E-3</v>
      </c>
      <c r="O103" s="77">
        <v>30000</v>
      </c>
      <c r="P103" s="77">
        <v>106.4</v>
      </c>
      <c r="Q103" s="77">
        <v>0</v>
      </c>
      <c r="R103" s="77">
        <v>31.92</v>
      </c>
      <c r="S103" s="78">
        <v>1E-4</v>
      </c>
      <c r="T103" s="78">
        <v>5.0000000000000001E-4</v>
      </c>
      <c r="U103" s="78">
        <v>1E-4</v>
      </c>
    </row>
    <row r="104" spans="2:21">
      <c r="B104" t="s">
        <v>604</v>
      </c>
      <c r="C104" t="s">
        <v>605</v>
      </c>
      <c r="D104" t="s">
        <v>100</v>
      </c>
      <c r="E104" t="s">
        <v>123</v>
      </c>
      <c r="F104" t="s">
        <v>606</v>
      </c>
      <c r="G104" t="s">
        <v>419</v>
      </c>
      <c r="H104" t="s">
        <v>582</v>
      </c>
      <c r="I104" t="s">
        <v>206</v>
      </c>
      <c r="J104" t="s">
        <v>607</v>
      </c>
      <c r="K104" s="77">
        <v>4.93</v>
      </c>
      <c r="L104" t="s">
        <v>102</v>
      </c>
      <c r="M104" s="78">
        <v>1.23E-2</v>
      </c>
      <c r="N104" s="78">
        <v>-7.7000000000000002E-3</v>
      </c>
      <c r="O104" s="77">
        <v>100000.33</v>
      </c>
      <c r="P104" s="77">
        <v>113.6</v>
      </c>
      <c r="Q104" s="77">
        <v>0</v>
      </c>
      <c r="R104" s="77">
        <v>113.60037488</v>
      </c>
      <c r="S104" s="78">
        <v>1E-4</v>
      </c>
      <c r="T104" s="78">
        <v>1.9E-3</v>
      </c>
      <c r="U104" s="78">
        <v>2.9999999999999997E-4</v>
      </c>
    </row>
    <row r="105" spans="2:21">
      <c r="B105" t="s">
        <v>608</v>
      </c>
      <c r="C105" t="s">
        <v>609</v>
      </c>
      <c r="D105" t="s">
        <v>100</v>
      </c>
      <c r="E105" t="s">
        <v>123</v>
      </c>
      <c r="F105" t="s">
        <v>498</v>
      </c>
      <c r="G105" t="s">
        <v>415</v>
      </c>
      <c r="H105" t="s">
        <v>589</v>
      </c>
      <c r="I105" t="s">
        <v>150</v>
      </c>
      <c r="J105" t="s">
        <v>260</v>
      </c>
      <c r="K105" s="77">
        <v>3.86</v>
      </c>
      <c r="L105" t="s">
        <v>102</v>
      </c>
      <c r="M105" s="78">
        <v>2.1499999999999998E-2</v>
      </c>
      <c r="N105" s="78">
        <v>-5.7000000000000002E-3</v>
      </c>
      <c r="O105" s="77">
        <v>20236</v>
      </c>
      <c r="P105" s="77">
        <v>115.45</v>
      </c>
      <c r="Q105" s="77">
        <v>0</v>
      </c>
      <c r="R105" s="77">
        <v>23.362462000000001</v>
      </c>
      <c r="S105" s="78">
        <v>0</v>
      </c>
      <c r="T105" s="78">
        <v>4.0000000000000002E-4</v>
      </c>
      <c r="U105" s="78">
        <v>1E-4</v>
      </c>
    </row>
    <row r="106" spans="2:21">
      <c r="B106" t="s">
        <v>610</v>
      </c>
      <c r="C106" t="s">
        <v>611</v>
      </c>
      <c r="D106" t="s">
        <v>100</v>
      </c>
      <c r="E106" t="s">
        <v>123</v>
      </c>
      <c r="F106" t="s">
        <v>612</v>
      </c>
      <c r="G106" t="s">
        <v>533</v>
      </c>
      <c r="H106" t="s">
        <v>613</v>
      </c>
      <c r="I106" t="s">
        <v>150</v>
      </c>
      <c r="J106" t="s">
        <v>614</v>
      </c>
      <c r="K106" s="77">
        <v>5.24</v>
      </c>
      <c r="L106" t="s">
        <v>102</v>
      </c>
      <c r="M106" s="78">
        <v>2.4500000000000001E-2</v>
      </c>
      <c r="N106" s="78">
        <v>1.9E-3</v>
      </c>
      <c r="O106" s="77">
        <v>12000</v>
      </c>
      <c r="P106" s="77">
        <v>115.54</v>
      </c>
      <c r="Q106" s="77">
        <v>0</v>
      </c>
      <c r="R106" s="77">
        <v>13.864800000000001</v>
      </c>
      <c r="S106" s="78">
        <v>0</v>
      </c>
      <c r="T106" s="78">
        <v>2.0000000000000001E-4</v>
      </c>
      <c r="U106" s="78">
        <v>0</v>
      </c>
    </row>
    <row r="107" spans="2:21" s="85" customFormat="1">
      <c r="B107" s="82" t="s">
        <v>616</v>
      </c>
      <c r="C107" s="82">
        <v>11782920</v>
      </c>
      <c r="D107" s="82" t="s">
        <v>100</v>
      </c>
      <c r="E107" s="82" t="s">
        <v>123</v>
      </c>
      <c r="F107" s="82" t="s">
        <v>615</v>
      </c>
      <c r="G107" s="82" t="s">
        <v>533</v>
      </c>
      <c r="H107" s="82" t="s">
        <v>613</v>
      </c>
      <c r="I107" s="82" t="s">
        <v>150</v>
      </c>
      <c r="J107" s="82" t="s">
        <v>367</v>
      </c>
      <c r="K107" s="83">
        <v>0</v>
      </c>
      <c r="L107" s="82" t="s">
        <v>102</v>
      </c>
      <c r="M107" s="84">
        <v>1.09E-2</v>
      </c>
      <c r="N107" s="84">
        <v>0</v>
      </c>
      <c r="O107" s="83">
        <v>70000</v>
      </c>
      <c r="P107" s="83">
        <f>R107*1000/O107*100</f>
        <v>104.89699453551913</v>
      </c>
      <c r="Q107" s="83">
        <v>0</v>
      </c>
      <c r="R107" s="83">
        <f>74.515-1.08710382513661</f>
        <v>73.427896174863392</v>
      </c>
      <c r="S107" s="84">
        <v>2.0000000000000001E-4</v>
      </c>
      <c r="T107" s="84">
        <f>R107/$R$11</f>
        <v>1.2511145891655794E-3</v>
      </c>
      <c r="U107" s="84">
        <f>R107/'סכום נכסי הקרן'!$C$42</f>
        <v>2.224070023073408E-4</v>
      </c>
    </row>
    <row r="108" spans="2:21">
      <c r="B108" t="s">
        <v>617</v>
      </c>
      <c r="C108" t="s">
        <v>618</v>
      </c>
      <c r="D108" t="s">
        <v>100</v>
      </c>
      <c r="E108" t="s">
        <v>123</v>
      </c>
      <c r="F108" t="s">
        <v>581</v>
      </c>
      <c r="G108" t="s">
        <v>415</v>
      </c>
      <c r="H108" t="s">
        <v>619</v>
      </c>
      <c r="I108" t="s">
        <v>206</v>
      </c>
      <c r="J108" t="s">
        <v>620</v>
      </c>
      <c r="K108" s="77">
        <v>0.66</v>
      </c>
      <c r="L108" t="s">
        <v>102</v>
      </c>
      <c r="M108" s="78">
        <v>4.5999999999999999E-2</v>
      </c>
      <c r="N108" s="78">
        <v>-9.7000000000000003E-3</v>
      </c>
      <c r="O108" s="77">
        <v>4000.23</v>
      </c>
      <c r="P108" s="77">
        <v>108.03</v>
      </c>
      <c r="Q108" s="77">
        <v>0</v>
      </c>
      <c r="R108" s="77">
        <v>4.3214484689999999</v>
      </c>
      <c r="S108" s="78">
        <v>1E-4</v>
      </c>
      <c r="T108" s="78">
        <v>1E-4</v>
      </c>
      <c r="U108" s="78">
        <v>0</v>
      </c>
    </row>
    <row r="109" spans="2:21">
      <c r="B109" t="s">
        <v>621</v>
      </c>
      <c r="C109" t="s">
        <v>622</v>
      </c>
      <c r="D109" t="s">
        <v>100</v>
      </c>
      <c r="E109" t="s">
        <v>123</v>
      </c>
      <c r="F109" t="s">
        <v>623</v>
      </c>
      <c r="G109" t="s">
        <v>333</v>
      </c>
      <c r="H109" t="s">
        <v>619</v>
      </c>
      <c r="I109" t="s">
        <v>206</v>
      </c>
      <c r="J109" t="s">
        <v>472</v>
      </c>
      <c r="K109" s="77">
        <v>0</v>
      </c>
      <c r="L109" t="s">
        <v>102</v>
      </c>
      <c r="M109" s="78">
        <v>5.0999999999999997E-2</v>
      </c>
      <c r="N109" s="78">
        <v>0</v>
      </c>
      <c r="O109" s="77">
        <v>128000</v>
      </c>
      <c r="P109" s="77">
        <v>125.2</v>
      </c>
      <c r="Q109" s="77">
        <v>0</v>
      </c>
      <c r="R109" s="77">
        <v>160.256</v>
      </c>
      <c r="S109" s="78">
        <v>1E-4</v>
      </c>
      <c r="T109" s="78">
        <v>2.7000000000000001E-3</v>
      </c>
      <c r="U109" s="78">
        <v>5.0000000000000001E-4</v>
      </c>
    </row>
    <row r="110" spans="2:21">
      <c r="B110" t="s">
        <v>624</v>
      </c>
      <c r="C110" t="s">
        <v>625</v>
      </c>
      <c r="D110" t="s">
        <v>100</v>
      </c>
      <c r="E110" t="s">
        <v>123</v>
      </c>
      <c r="F110" t="s">
        <v>626</v>
      </c>
      <c r="G110" t="s">
        <v>627</v>
      </c>
      <c r="H110" t="s">
        <v>613</v>
      </c>
      <c r="I110" t="s">
        <v>150</v>
      </c>
      <c r="J110" t="s">
        <v>628</v>
      </c>
      <c r="K110" s="77">
        <v>0.89</v>
      </c>
      <c r="L110" t="s">
        <v>102</v>
      </c>
      <c r="M110" s="78">
        <v>1.35E-2</v>
      </c>
      <c r="N110" s="78">
        <v>-9.4000000000000004E-3</v>
      </c>
      <c r="O110" s="77">
        <v>147105.26</v>
      </c>
      <c r="P110" s="77">
        <v>104.46</v>
      </c>
      <c r="Q110" s="77">
        <v>0</v>
      </c>
      <c r="R110" s="77">
        <v>153.66615459600001</v>
      </c>
      <c r="S110" s="78">
        <v>2.9999999999999997E-4</v>
      </c>
      <c r="T110" s="78">
        <v>2.5999999999999999E-3</v>
      </c>
      <c r="U110" s="78">
        <v>5.0000000000000001E-4</v>
      </c>
    </row>
    <row r="111" spans="2:21" s="106" customFormat="1">
      <c r="B111" s="103" t="s">
        <v>629</v>
      </c>
      <c r="C111" s="103">
        <v>11756600</v>
      </c>
      <c r="D111" s="103" t="s">
        <v>100</v>
      </c>
      <c r="E111" s="103" t="s">
        <v>123</v>
      </c>
      <c r="F111" s="103" t="s">
        <v>626</v>
      </c>
      <c r="G111" s="103" t="s">
        <v>627</v>
      </c>
      <c r="H111" s="103" t="s">
        <v>613</v>
      </c>
      <c r="I111" s="103" t="s">
        <v>150</v>
      </c>
      <c r="J111" s="103" t="s">
        <v>443</v>
      </c>
      <c r="K111" s="104">
        <v>2.38</v>
      </c>
      <c r="L111" s="103" t="s">
        <v>102</v>
      </c>
      <c r="M111" s="105">
        <v>0.01</v>
      </c>
      <c r="N111" s="105">
        <v>-8.6999999999999994E-3</v>
      </c>
      <c r="O111" s="104">
        <v>125000</v>
      </c>
      <c r="P111" s="104">
        <f>R111*1000/O111*100</f>
        <v>106.32957377049179</v>
      </c>
      <c r="Q111" s="104">
        <v>0</v>
      </c>
      <c r="R111" s="104">
        <f>133.05-0.138032786885243</f>
        <v>132.91196721311476</v>
      </c>
      <c r="S111" s="105">
        <v>2.0000000000000001E-4</v>
      </c>
      <c r="T111" s="105">
        <f>R111/$R$11</f>
        <v>2.2646447728669984E-3</v>
      </c>
      <c r="U111" s="105">
        <f>R111/'סכום נכסי הקרן'!$C$42</f>
        <v>4.0257931574457797E-4</v>
      </c>
    </row>
    <row r="112" spans="2:21">
      <c r="B112" t="s">
        <v>630</v>
      </c>
      <c r="C112" t="s">
        <v>631</v>
      </c>
      <c r="D112" t="s">
        <v>100</v>
      </c>
      <c r="E112" t="s">
        <v>123</v>
      </c>
      <c r="F112" t="s">
        <v>626</v>
      </c>
      <c r="G112" t="s">
        <v>627</v>
      </c>
      <c r="H112" t="s">
        <v>613</v>
      </c>
      <c r="I112" t="s">
        <v>150</v>
      </c>
      <c r="J112" t="s">
        <v>632</v>
      </c>
      <c r="K112" s="77">
        <v>2.31</v>
      </c>
      <c r="L112" t="s">
        <v>102</v>
      </c>
      <c r="M112" s="78">
        <v>1.8499999999999999E-2</v>
      </c>
      <c r="N112" s="78">
        <v>-1.06E-2</v>
      </c>
      <c r="O112" s="77">
        <v>297000</v>
      </c>
      <c r="P112" s="77">
        <v>109.45</v>
      </c>
      <c r="Q112" s="77">
        <v>0</v>
      </c>
      <c r="R112" s="77">
        <v>325.06650000000002</v>
      </c>
      <c r="S112" s="78">
        <v>2.9999999999999997E-4</v>
      </c>
      <c r="T112" s="78">
        <v>5.4999999999999997E-3</v>
      </c>
      <c r="U112" s="78">
        <v>1E-3</v>
      </c>
    </row>
    <row r="113" spans="2:21">
      <c r="B113" t="s">
        <v>633</v>
      </c>
      <c r="C113" t="s">
        <v>634</v>
      </c>
      <c r="D113" t="s">
        <v>100</v>
      </c>
      <c r="E113" t="s">
        <v>123</v>
      </c>
      <c r="F113" t="s">
        <v>635</v>
      </c>
      <c r="G113" t="s">
        <v>636</v>
      </c>
      <c r="H113" t="s">
        <v>619</v>
      </c>
      <c r="I113" t="s">
        <v>206</v>
      </c>
      <c r="J113" t="s">
        <v>289</v>
      </c>
      <c r="K113" s="77">
        <v>0.5</v>
      </c>
      <c r="L113" t="s">
        <v>102</v>
      </c>
      <c r="M113" s="78">
        <v>5.5E-2</v>
      </c>
      <c r="N113" s="78">
        <v>-6.1000000000000004E-3</v>
      </c>
      <c r="O113" s="77">
        <v>37658.79</v>
      </c>
      <c r="P113" s="77">
        <v>108.99</v>
      </c>
      <c r="Q113" s="77">
        <v>0</v>
      </c>
      <c r="R113" s="77">
        <v>41.044315220999998</v>
      </c>
      <c r="S113" s="78">
        <v>1.6000000000000001E-3</v>
      </c>
      <c r="T113" s="78">
        <v>6.9999999999999999E-4</v>
      </c>
      <c r="U113" s="78">
        <v>1E-4</v>
      </c>
    </row>
    <row r="114" spans="2:21">
      <c r="B114" t="s">
        <v>637</v>
      </c>
      <c r="C114" t="s">
        <v>638</v>
      </c>
      <c r="D114" t="s">
        <v>100</v>
      </c>
      <c r="E114" t="s">
        <v>123</v>
      </c>
      <c r="F114" t="s">
        <v>639</v>
      </c>
      <c r="G114" t="s">
        <v>415</v>
      </c>
      <c r="H114" t="s">
        <v>640</v>
      </c>
      <c r="I114" t="s">
        <v>206</v>
      </c>
      <c r="J114" t="s">
        <v>359</v>
      </c>
      <c r="K114" s="77">
        <v>4.46</v>
      </c>
      <c r="L114" t="s">
        <v>102</v>
      </c>
      <c r="M114" s="78">
        <v>3.3000000000000002E-2</v>
      </c>
      <c r="N114" s="78">
        <v>6.7999999999999996E-3</v>
      </c>
      <c r="O114" s="77">
        <v>16000</v>
      </c>
      <c r="P114" s="77">
        <v>114.6</v>
      </c>
      <c r="Q114" s="77">
        <v>0</v>
      </c>
      <c r="R114" s="77">
        <v>18.335999999999999</v>
      </c>
      <c r="S114" s="78">
        <v>0</v>
      </c>
      <c r="T114" s="78">
        <v>2.9999999999999997E-4</v>
      </c>
      <c r="U114" s="78">
        <v>1E-4</v>
      </c>
    </row>
    <row r="115" spans="2:21">
      <c r="B115" t="s">
        <v>641</v>
      </c>
      <c r="C115" t="s">
        <v>642</v>
      </c>
      <c r="D115" t="s">
        <v>100</v>
      </c>
      <c r="E115" t="s">
        <v>123</v>
      </c>
      <c r="F115" t="s">
        <v>643</v>
      </c>
      <c r="G115" t="s">
        <v>415</v>
      </c>
      <c r="H115" t="s">
        <v>640</v>
      </c>
      <c r="I115" t="s">
        <v>206</v>
      </c>
      <c r="J115" t="s">
        <v>372</v>
      </c>
      <c r="K115" s="77">
        <v>0.5</v>
      </c>
      <c r="L115" t="s">
        <v>102</v>
      </c>
      <c r="M115" s="78">
        <v>0.01</v>
      </c>
      <c r="N115" s="78">
        <v>2.0500000000000001E-2</v>
      </c>
      <c r="O115" s="77">
        <v>595000</v>
      </c>
      <c r="P115" s="77">
        <v>104.55</v>
      </c>
      <c r="Q115" s="77">
        <v>0</v>
      </c>
      <c r="R115" s="77">
        <v>622.07249999999999</v>
      </c>
      <c r="S115" s="78">
        <v>1.1999999999999999E-3</v>
      </c>
      <c r="T115" s="78">
        <v>1.06E-2</v>
      </c>
      <c r="U115" s="78">
        <v>1.9E-3</v>
      </c>
    </row>
    <row r="116" spans="2:21" s="98" customFormat="1">
      <c r="B116" s="95" t="s">
        <v>644</v>
      </c>
      <c r="C116" s="95">
        <v>11759750</v>
      </c>
      <c r="D116" s="95" t="s">
        <v>100</v>
      </c>
      <c r="E116" s="95" t="s">
        <v>123</v>
      </c>
      <c r="F116" s="95" t="s">
        <v>643</v>
      </c>
      <c r="G116" s="95" t="s">
        <v>415</v>
      </c>
      <c r="H116" s="95" t="s">
        <v>640</v>
      </c>
      <c r="I116" s="95" t="s">
        <v>206</v>
      </c>
      <c r="J116" s="95" t="s">
        <v>229</v>
      </c>
      <c r="K116" s="96">
        <v>0</v>
      </c>
      <c r="L116" s="95" t="s">
        <v>102</v>
      </c>
      <c r="M116" s="97">
        <v>3.0000000000000001E-3</v>
      </c>
      <c r="N116" s="97">
        <v>0</v>
      </c>
      <c r="O116" s="96">
        <v>64000</v>
      </c>
      <c r="P116" s="96">
        <f t="shared" ref="P116:P121" si="0">R116*1000/O116*100</f>
        <v>103.5065795765028</v>
      </c>
      <c r="Q116" s="96">
        <v>0</v>
      </c>
      <c r="R116" s="96">
        <f>66244.2109289618/1000</f>
        <v>66.244210928961792</v>
      </c>
      <c r="S116" s="97">
        <v>4.0000000000000002E-4</v>
      </c>
      <c r="T116" s="97">
        <f t="shared" ref="T116:T117" si="1">R116/$R$11</f>
        <v>1.1287140590766111E-3</v>
      </c>
      <c r="U116" s="97">
        <f>R116/'סכום נכסי הקרן'!$C$42</f>
        <v>2.0064821601097692E-4</v>
      </c>
    </row>
    <row r="117" spans="2:21" s="98" customFormat="1">
      <c r="B117" s="95" t="s">
        <v>644</v>
      </c>
      <c r="C117" s="95">
        <v>1175975</v>
      </c>
      <c r="D117" s="95" t="s">
        <v>100</v>
      </c>
      <c r="E117" s="95" t="s">
        <v>123</v>
      </c>
      <c r="F117" s="95" t="s">
        <v>643</v>
      </c>
      <c r="G117" s="95" t="s">
        <v>415</v>
      </c>
      <c r="H117" s="95" t="s">
        <v>640</v>
      </c>
      <c r="I117" s="95" t="s">
        <v>206</v>
      </c>
      <c r="J117" s="95" t="s">
        <v>229</v>
      </c>
      <c r="K117" s="96">
        <v>0</v>
      </c>
      <c r="L117" s="95" t="s">
        <v>102</v>
      </c>
      <c r="M117" s="97">
        <v>0</v>
      </c>
      <c r="N117" s="97">
        <v>0</v>
      </c>
      <c r="O117" s="96">
        <v>70000</v>
      </c>
      <c r="P117" s="96">
        <f t="shared" si="0"/>
        <v>104.47999999999999</v>
      </c>
      <c r="Q117" s="96">
        <v>0</v>
      </c>
      <c r="R117" s="96">
        <f>73136/1000</f>
        <v>73.135999999999996</v>
      </c>
      <c r="S117" s="97">
        <v>0</v>
      </c>
      <c r="T117" s="97">
        <f t="shared" si="1"/>
        <v>1.2461410630002167E-3</v>
      </c>
      <c r="U117" s="97">
        <f>R117/'סכום נכסי הקרן'!$C$42</f>
        <v>2.2152287302380875E-4</v>
      </c>
    </row>
    <row r="118" spans="2:21" s="119" customFormat="1">
      <c r="B118" s="120" t="s">
        <v>645</v>
      </c>
      <c r="C118" s="120">
        <v>11787970</v>
      </c>
      <c r="D118" s="120" t="s">
        <v>100</v>
      </c>
      <c r="E118" s="120" t="s">
        <v>123</v>
      </c>
      <c r="F118" s="120" t="s">
        <v>646</v>
      </c>
      <c r="G118" s="120" t="s">
        <v>533</v>
      </c>
      <c r="H118" s="120" t="s">
        <v>647</v>
      </c>
      <c r="I118" s="120" t="s">
        <v>150</v>
      </c>
      <c r="J118" s="120" t="s">
        <v>648</v>
      </c>
      <c r="K118" s="121">
        <v>0</v>
      </c>
      <c r="L118" s="120" t="s">
        <v>102</v>
      </c>
      <c r="M118" s="122">
        <v>3.3700000000000001E-2</v>
      </c>
      <c r="N118" s="122">
        <v>0</v>
      </c>
      <c r="O118" s="121">
        <v>50000</v>
      </c>
      <c r="P118" s="121">
        <f t="shared" si="0"/>
        <v>107.67196721311475</v>
      </c>
      <c r="Q118" s="121">
        <v>0</v>
      </c>
      <c r="R118" s="121">
        <f>55.605-1.76901639344262</f>
        <v>53.835983606557377</v>
      </c>
      <c r="S118" s="122">
        <v>2.9999999999999997E-4</v>
      </c>
      <c r="T118" s="122">
        <f t="shared" ref="T118" si="2">R118/$R$11</f>
        <v>9.1729421678978418E-4</v>
      </c>
      <c r="U118" s="122">
        <f>R118/'סכום נכסי הקרן'!$C$42</f>
        <v>1.6306472545103999E-4</v>
      </c>
    </row>
    <row r="119" spans="2:21" s="115" customFormat="1">
      <c r="B119" s="116" t="s">
        <v>649</v>
      </c>
      <c r="C119" s="116">
        <v>11791340</v>
      </c>
      <c r="D119" s="116" t="s">
        <v>100</v>
      </c>
      <c r="E119" s="116" t="s">
        <v>123</v>
      </c>
      <c r="F119" s="116" t="s">
        <v>650</v>
      </c>
      <c r="G119" s="116" t="s">
        <v>651</v>
      </c>
      <c r="H119" s="116" t="s">
        <v>213</v>
      </c>
      <c r="I119" s="116" t="s">
        <v>652</v>
      </c>
      <c r="J119" s="116" t="s">
        <v>653</v>
      </c>
      <c r="K119" s="117">
        <v>4.42</v>
      </c>
      <c r="L119" s="116" t="s">
        <v>102</v>
      </c>
      <c r="M119" s="118">
        <v>1.5800000000000002E-2</v>
      </c>
      <c r="N119" s="118">
        <v>6.6E-3</v>
      </c>
      <c r="O119" s="117">
        <v>100000</v>
      </c>
      <c r="P119" s="117">
        <f t="shared" si="0"/>
        <v>104.76819672131101</v>
      </c>
      <c r="Q119" s="117">
        <v>0</v>
      </c>
      <c r="R119" s="117">
        <f>104768.196721311/1000</f>
        <v>104.768196721311</v>
      </c>
      <c r="S119" s="118">
        <v>2.9999999999999997E-4</v>
      </c>
      <c r="T119" s="118">
        <f>R119/$R$11</f>
        <v>1.7851120109236261E-3</v>
      </c>
      <c r="U119" s="118">
        <f>R119/'סכום נכסי הקרן'!$C$42</f>
        <v>3.1733417112268097E-4</v>
      </c>
    </row>
    <row r="120" spans="2:21" s="115" customFormat="1">
      <c r="B120" s="116" t="s">
        <v>649</v>
      </c>
      <c r="C120" s="116">
        <v>11791340</v>
      </c>
      <c r="D120" s="116" t="s">
        <v>100</v>
      </c>
      <c r="E120" s="116" t="s">
        <v>123</v>
      </c>
      <c r="F120" s="116" t="s">
        <v>650</v>
      </c>
      <c r="G120" s="116" t="s">
        <v>651</v>
      </c>
      <c r="H120" s="116" t="s">
        <v>213</v>
      </c>
      <c r="I120" s="116" t="s">
        <v>652</v>
      </c>
      <c r="J120" s="116" t="s">
        <v>653</v>
      </c>
      <c r="K120" s="117">
        <v>0</v>
      </c>
      <c r="L120" s="116" t="s">
        <v>102</v>
      </c>
      <c r="M120" s="118">
        <v>0</v>
      </c>
      <c r="N120" s="118">
        <v>0</v>
      </c>
      <c r="O120" s="117">
        <v>80000</v>
      </c>
      <c r="P120" s="117">
        <f t="shared" si="0"/>
        <v>105.67999999999999</v>
      </c>
      <c r="Q120" s="117">
        <v>0</v>
      </c>
      <c r="R120" s="117">
        <f>84544/1000</f>
        <v>84.543999999999997</v>
      </c>
      <c r="S120" s="118">
        <v>0</v>
      </c>
      <c r="T120" s="118">
        <f>R120/$R$11</f>
        <v>1.4405183497906684E-3</v>
      </c>
      <c r="U120" s="118">
        <f>R120/'סכום נכסי הקרן'!$C$42</f>
        <v>2.5607675805246237E-4</v>
      </c>
    </row>
    <row r="121" spans="2:21" s="102" customFormat="1">
      <c r="B121" s="99" t="s">
        <v>654</v>
      </c>
      <c r="C121" s="99">
        <v>11605060</v>
      </c>
      <c r="D121" s="99" t="s">
        <v>100</v>
      </c>
      <c r="E121" s="99" t="s">
        <v>123</v>
      </c>
      <c r="F121" s="99" t="s">
        <v>655</v>
      </c>
      <c r="G121" s="99" t="s">
        <v>636</v>
      </c>
      <c r="H121" s="99" t="s">
        <v>213</v>
      </c>
      <c r="I121" s="99" t="s">
        <v>652</v>
      </c>
      <c r="J121" s="99" t="s">
        <v>656</v>
      </c>
      <c r="K121" s="100">
        <v>3.56</v>
      </c>
      <c r="L121" s="99" t="s">
        <v>102</v>
      </c>
      <c r="M121" s="101">
        <v>2.35E-2</v>
      </c>
      <c r="N121" s="101">
        <v>5.4000000000000003E-3</v>
      </c>
      <c r="O121" s="100">
        <v>20000</v>
      </c>
      <c r="P121" s="100">
        <f t="shared" si="0"/>
        <v>108.73065573770491</v>
      </c>
      <c r="Q121" s="100">
        <v>0</v>
      </c>
      <c r="R121" s="100">
        <f>21.994-0.247868852459016</f>
        <v>21.746131147540982</v>
      </c>
      <c r="S121" s="101">
        <v>2.0000000000000001E-4</v>
      </c>
      <c r="T121" s="101">
        <f>R121/$R$11</f>
        <v>3.7052541818446239E-4</v>
      </c>
      <c r="U121" s="101">
        <f>R121/'סכום נכסי הקרן'!$C$42</f>
        <v>6.5867226112390799E-5</v>
      </c>
    </row>
    <row r="122" spans="2:21">
      <c r="B122" t="s">
        <v>657</v>
      </c>
      <c r="C122" t="s">
        <v>658</v>
      </c>
      <c r="D122" t="s">
        <v>100</v>
      </c>
      <c r="E122" t="s">
        <v>123</v>
      </c>
      <c r="F122" t="s">
        <v>659</v>
      </c>
      <c r="G122" t="s">
        <v>415</v>
      </c>
      <c r="H122" t="s">
        <v>213</v>
      </c>
      <c r="I122" t="s">
        <v>652</v>
      </c>
      <c r="J122" t="s">
        <v>660</v>
      </c>
      <c r="K122" s="77">
        <v>1.18</v>
      </c>
      <c r="L122" t="s">
        <v>102</v>
      </c>
      <c r="M122" s="78">
        <v>2.1000000000000001E-2</v>
      </c>
      <c r="N122" s="78">
        <v>-7.1999999999999998E-3</v>
      </c>
      <c r="O122" s="77">
        <v>194609.79</v>
      </c>
      <c r="P122" s="77">
        <v>107.9</v>
      </c>
      <c r="Q122" s="77">
        <v>0</v>
      </c>
      <c r="R122" s="77">
        <v>209.98396341</v>
      </c>
      <c r="S122" s="78">
        <v>8.9999999999999998E-4</v>
      </c>
      <c r="T122" s="78">
        <v>3.5999999999999999E-3</v>
      </c>
      <c r="U122" s="78">
        <v>5.9999999999999995E-4</v>
      </c>
    </row>
    <row r="123" spans="2:21">
      <c r="B123" t="s">
        <v>661</v>
      </c>
      <c r="C123" t="s">
        <v>662</v>
      </c>
      <c r="D123" t="s">
        <v>100</v>
      </c>
      <c r="E123" t="s">
        <v>123</v>
      </c>
      <c r="F123" t="s">
        <v>659</v>
      </c>
      <c r="G123" t="s">
        <v>415</v>
      </c>
      <c r="H123" t="s">
        <v>213</v>
      </c>
      <c r="I123" t="s">
        <v>652</v>
      </c>
      <c r="J123" t="s">
        <v>663</v>
      </c>
      <c r="K123" s="77">
        <v>5.01</v>
      </c>
      <c r="L123" t="s">
        <v>102</v>
      </c>
      <c r="M123" s="78">
        <v>2.75E-2</v>
      </c>
      <c r="N123" s="78">
        <v>-5.0000000000000001E-3</v>
      </c>
      <c r="O123" s="77">
        <v>512500</v>
      </c>
      <c r="P123" s="77">
        <v>119.51</v>
      </c>
      <c r="Q123" s="77">
        <v>0</v>
      </c>
      <c r="R123" s="77">
        <v>612.48874999999998</v>
      </c>
      <c r="S123" s="78">
        <v>1.1000000000000001E-3</v>
      </c>
      <c r="T123" s="78">
        <v>1.04E-2</v>
      </c>
      <c r="U123" s="78">
        <v>1.9E-3</v>
      </c>
    </row>
    <row r="124" spans="2:21">
      <c r="B124" t="s">
        <v>664</v>
      </c>
      <c r="C124" t="s">
        <v>665</v>
      </c>
      <c r="D124" t="s">
        <v>100</v>
      </c>
      <c r="E124" t="s">
        <v>123</v>
      </c>
      <c r="F124" t="s">
        <v>659</v>
      </c>
      <c r="G124" t="s">
        <v>415</v>
      </c>
      <c r="H124" t="s">
        <v>213</v>
      </c>
      <c r="I124" t="s">
        <v>652</v>
      </c>
      <c r="J124" t="s">
        <v>666</v>
      </c>
      <c r="K124" s="77">
        <v>6.94</v>
      </c>
      <c r="L124" t="s">
        <v>102</v>
      </c>
      <c r="M124" s="78">
        <v>8.5000000000000006E-3</v>
      </c>
      <c r="N124" s="78">
        <v>-1.4E-3</v>
      </c>
      <c r="O124" s="77">
        <v>240000</v>
      </c>
      <c r="P124" s="77">
        <v>108.13</v>
      </c>
      <c r="Q124" s="77">
        <v>0</v>
      </c>
      <c r="R124" s="77">
        <v>259.512</v>
      </c>
      <c r="S124" s="78">
        <v>8.0000000000000004E-4</v>
      </c>
      <c r="T124" s="78">
        <v>4.4000000000000003E-3</v>
      </c>
      <c r="U124" s="78">
        <v>8.0000000000000004E-4</v>
      </c>
    </row>
    <row r="125" spans="2:21">
      <c r="B125" t="s">
        <v>667</v>
      </c>
      <c r="C125" t="s">
        <v>668</v>
      </c>
      <c r="D125" t="s">
        <v>100</v>
      </c>
      <c r="E125" t="s">
        <v>123</v>
      </c>
      <c r="F125" t="s">
        <v>669</v>
      </c>
      <c r="G125" t="s">
        <v>651</v>
      </c>
      <c r="H125" t="s">
        <v>213</v>
      </c>
      <c r="I125" t="s">
        <v>652</v>
      </c>
      <c r="J125" t="s">
        <v>670</v>
      </c>
      <c r="K125" s="77">
        <v>4.42</v>
      </c>
      <c r="L125" t="s">
        <v>102</v>
      </c>
      <c r="M125" s="78">
        <v>1.4800000000000001E-2</v>
      </c>
      <c r="N125" s="78">
        <v>6.4000000000000003E-3</v>
      </c>
      <c r="O125" s="77">
        <v>46000</v>
      </c>
      <c r="P125" s="77">
        <v>104.84</v>
      </c>
      <c r="Q125" s="77">
        <v>0</v>
      </c>
      <c r="R125" s="77">
        <v>48.226399999999998</v>
      </c>
      <c r="S125" s="78">
        <v>1E-4</v>
      </c>
      <c r="T125" s="78">
        <v>8.0000000000000004E-4</v>
      </c>
      <c r="U125" s="78">
        <v>1E-4</v>
      </c>
    </row>
    <row r="126" spans="2:21">
      <c r="B126" s="79" t="s">
        <v>247</v>
      </c>
      <c r="C126" s="16"/>
      <c r="D126" s="16"/>
      <c r="E126" s="16"/>
      <c r="F126" s="16"/>
      <c r="K126" s="81">
        <v>2.38</v>
      </c>
      <c r="N126" s="80">
        <v>-2.9399999999999999E-2</v>
      </c>
      <c r="O126" s="81">
        <f>SUM(O127:O232)</f>
        <v>18043670.100000001</v>
      </c>
      <c r="Q126" s="81">
        <v>35.509010000000004</v>
      </c>
      <c r="R126" s="81">
        <v>19378.762263579705</v>
      </c>
      <c r="T126" s="80">
        <v>0.33019999999999999</v>
      </c>
      <c r="U126" s="80">
        <v>5.8799999999999998E-2</v>
      </c>
    </row>
    <row r="127" spans="2:21">
      <c r="B127" t="s">
        <v>671</v>
      </c>
      <c r="C127" t="s">
        <v>672</v>
      </c>
      <c r="D127" t="s">
        <v>100</v>
      </c>
      <c r="E127" t="s">
        <v>123</v>
      </c>
      <c r="F127" t="s">
        <v>340</v>
      </c>
      <c r="G127" t="s">
        <v>333</v>
      </c>
      <c r="H127" t="s">
        <v>205</v>
      </c>
      <c r="I127" t="s">
        <v>206</v>
      </c>
      <c r="J127" t="s">
        <v>341</v>
      </c>
      <c r="K127" s="77">
        <v>0.9</v>
      </c>
      <c r="L127" t="s">
        <v>102</v>
      </c>
      <c r="M127" s="78">
        <v>3.3E-3</v>
      </c>
      <c r="N127" s="78">
        <v>-0.92269999999999996</v>
      </c>
      <c r="O127" s="77">
        <v>80000</v>
      </c>
      <c r="P127" s="77">
        <v>1000.87</v>
      </c>
      <c r="Q127" s="77">
        <v>0</v>
      </c>
      <c r="R127" s="77">
        <v>800.69600000000003</v>
      </c>
      <c r="S127" s="78">
        <v>1E-4</v>
      </c>
      <c r="T127" s="78">
        <v>1.3599999999999999E-2</v>
      </c>
      <c r="U127" s="78">
        <v>2.3999999999999998E-3</v>
      </c>
    </row>
    <row r="128" spans="2:21">
      <c r="B128" t="s">
        <v>673</v>
      </c>
      <c r="C128" t="s">
        <v>674</v>
      </c>
      <c r="D128" t="s">
        <v>100</v>
      </c>
      <c r="E128" t="s">
        <v>123</v>
      </c>
      <c r="F128" t="s">
        <v>340</v>
      </c>
      <c r="G128" t="s">
        <v>333</v>
      </c>
      <c r="H128" t="s">
        <v>205</v>
      </c>
      <c r="I128" t="s">
        <v>206</v>
      </c>
      <c r="J128" t="s">
        <v>294</v>
      </c>
      <c r="K128" s="77">
        <v>1.91</v>
      </c>
      <c r="L128" t="s">
        <v>102</v>
      </c>
      <c r="M128" s="78">
        <v>1.8700000000000001E-2</v>
      </c>
      <c r="N128" s="78">
        <v>4.7999999999999996E-3</v>
      </c>
      <c r="O128" s="77">
        <v>642687.59</v>
      </c>
      <c r="P128" s="77">
        <v>102.8</v>
      </c>
      <c r="Q128" s="77">
        <v>0</v>
      </c>
      <c r="R128" s="77">
        <v>660.68284252000001</v>
      </c>
      <c r="S128" s="78">
        <v>8.0000000000000004E-4</v>
      </c>
      <c r="T128" s="78">
        <v>1.1299999999999999E-2</v>
      </c>
      <c r="U128" s="78">
        <v>2E-3</v>
      </c>
    </row>
    <row r="129" spans="2:21">
      <c r="B129" t="s">
        <v>675</v>
      </c>
      <c r="C129" t="s">
        <v>676</v>
      </c>
      <c r="D129" t="s">
        <v>100</v>
      </c>
      <c r="E129" t="s">
        <v>123</v>
      </c>
      <c r="F129" t="s">
        <v>340</v>
      </c>
      <c r="G129" t="s">
        <v>333</v>
      </c>
      <c r="H129" t="s">
        <v>205</v>
      </c>
      <c r="I129" t="s">
        <v>206</v>
      </c>
      <c r="J129" t="s">
        <v>677</v>
      </c>
      <c r="K129" s="77">
        <v>4.71</v>
      </c>
      <c r="L129" t="s">
        <v>102</v>
      </c>
      <c r="M129" s="78">
        <v>2.6800000000000001E-2</v>
      </c>
      <c r="N129" s="78">
        <v>9.9000000000000008E-3</v>
      </c>
      <c r="O129" s="77">
        <v>649834.81999999995</v>
      </c>
      <c r="P129" s="77">
        <v>108.25</v>
      </c>
      <c r="Q129" s="77">
        <v>0</v>
      </c>
      <c r="R129" s="77">
        <v>703.44619264999994</v>
      </c>
      <c r="S129" s="78">
        <v>2.9999999999999997E-4</v>
      </c>
      <c r="T129" s="78">
        <v>1.2E-2</v>
      </c>
      <c r="U129" s="78">
        <v>2.0999999999999999E-3</v>
      </c>
    </row>
    <row r="130" spans="2:21">
      <c r="B130" t="s">
        <v>678</v>
      </c>
      <c r="C130" t="s">
        <v>679</v>
      </c>
      <c r="D130" t="s">
        <v>100</v>
      </c>
      <c r="E130" t="s">
        <v>123</v>
      </c>
      <c r="F130" t="s">
        <v>680</v>
      </c>
      <c r="G130" t="s">
        <v>326</v>
      </c>
      <c r="H130" t="s">
        <v>345</v>
      </c>
      <c r="I130" t="s">
        <v>150</v>
      </c>
      <c r="J130" t="s">
        <v>681</v>
      </c>
      <c r="K130" s="77">
        <v>2.6</v>
      </c>
      <c r="L130" t="s">
        <v>102</v>
      </c>
      <c r="M130" s="78">
        <v>3.3999999999999998E-3</v>
      </c>
      <c r="N130" s="78">
        <v>1.9E-3</v>
      </c>
      <c r="O130" s="77">
        <v>1008000</v>
      </c>
      <c r="P130" s="77">
        <v>101.21</v>
      </c>
      <c r="Q130" s="77">
        <v>0</v>
      </c>
      <c r="R130" s="77">
        <v>1020.1968000000001</v>
      </c>
      <c r="S130" s="78">
        <v>1.5E-3</v>
      </c>
      <c r="T130" s="78">
        <v>1.7399999999999999E-2</v>
      </c>
      <c r="U130" s="78">
        <v>3.0999999999999999E-3</v>
      </c>
    </row>
    <row r="131" spans="2:21">
      <c r="B131" t="s">
        <v>682</v>
      </c>
      <c r="C131" t="s">
        <v>683</v>
      </c>
      <c r="D131" t="s">
        <v>100</v>
      </c>
      <c r="E131" t="s">
        <v>123</v>
      </c>
      <c r="F131" t="s">
        <v>680</v>
      </c>
      <c r="G131" t="s">
        <v>326</v>
      </c>
      <c r="H131" t="s">
        <v>345</v>
      </c>
      <c r="I131" t="s">
        <v>150</v>
      </c>
      <c r="J131" t="s">
        <v>684</v>
      </c>
      <c r="K131" s="77">
        <v>5.07</v>
      </c>
      <c r="L131" t="s">
        <v>102</v>
      </c>
      <c r="M131" s="78">
        <v>1.2E-2</v>
      </c>
      <c r="N131" s="78">
        <v>1.23E-2</v>
      </c>
      <c r="O131" s="77">
        <v>256000</v>
      </c>
      <c r="P131" s="77">
        <v>102.15</v>
      </c>
      <c r="Q131" s="77">
        <v>0</v>
      </c>
      <c r="R131" s="77">
        <v>261.50400000000002</v>
      </c>
      <c r="S131" s="78">
        <v>2.3E-3</v>
      </c>
      <c r="T131" s="78">
        <v>4.4999999999999997E-3</v>
      </c>
      <c r="U131" s="78">
        <v>8.0000000000000004E-4</v>
      </c>
    </row>
    <row r="132" spans="2:21">
      <c r="B132" t="s">
        <v>685</v>
      </c>
      <c r="C132" t="s">
        <v>686</v>
      </c>
      <c r="D132" t="s">
        <v>100</v>
      </c>
      <c r="E132" t="s">
        <v>123</v>
      </c>
      <c r="F132" t="s">
        <v>344</v>
      </c>
      <c r="G132" t="s">
        <v>333</v>
      </c>
      <c r="H132" t="s">
        <v>205</v>
      </c>
      <c r="I132" t="s">
        <v>206</v>
      </c>
      <c r="J132" t="s">
        <v>362</v>
      </c>
      <c r="K132" s="77">
        <v>2.1800000000000002</v>
      </c>
      <c r="L132" t="s">
        <v>102</v>
      </c>
      <c r="M132" s="78">
        <v>3.0099999999999998E-2</v>
      </c>
      <c r="N132" s="78">
        <v>6.1999999999999998E-3</v>
      </c>
      <c r="O132" s="77">
        <v>445000</v>
      </c>
      <c r="P132" s="77">
        <v>106.08</v>
      </c>
      <c r="Q132" s="77">
        <v>0</v>
      </c>
      <c r="R132" s="77">
        <v>472.05599999999998</v>
      </c>
      <c r="S132" s="78">
        <v>4.0000000000000002E-4</v>
      </c>
      <c r="T132" s="78">
        <v>8.0000000000000002E-3</v>
      </c>
      <c r="U132" s="78">
        <v>1.4E-3</v>
      </c>
    </row>
    <row r="133" spans="2:21">
      <c r="B133" t="s">
        <v>687</v>
      </c>
      <c r="C133" t="s">
        <v>688</v>
      </c>
      <c r="D133" t="s">
        <v>100</v>
      </c>
      <c r="E133" t="s">
        <v>123</v>
      </c>
      <c r="F133" t="s">
        <v>344</v>
      </c>
      <c r="G133" t="s">
        <v>333</v>
      </c>
      <c r="H133" t="s">
        <v>205</v>
      </c>
      <c r="I133" t="s">
        <v>206</v>
      </c>
      <c r="J133" t="s">
        <v>372</v>
      </c>
      <c r="K133" s="77">
        <v>2.11</v>
      </c>
      <c r="L133" t="s">
        <v>102</v>
      </c>
      <c r="M133" s="78">
        <v>2.0199999999999999E-2</v>
      </c>
      <c r="N133" s="78">
        <v>5.3E-3</v>
      </c>
      <c r="O133" s="77">
        <v>526000</v>
      </c>
      <c r="P133" s="77">
        <v>104.88</v>
      </c>
      <c r="Q133" s="77">
        <v>0</v>
      </c>
      <c r="R133" s="77">
        <v>551.66880000000003</v>
      </c>
      <c r="S133" s="78">
        <v>2.9999999999999997E-4</v>
      </c>
      <c r="T133" s="78">
        <v>9.4000000000000004E-3</v>
      </c>
      <c r="U133" s="78">
        <v>1.6999999999999999E-3</v>
      </c>
    </row>
    <row r="134" spans="2:21">
      <c r="B134" t="s">
        <v>689</v>
      </c>
      <c r="C134" t="s">
        <v>690</v>
      </c>
      <c r="D134" t="s">
        <v>100</v>
      </c>
      <c r="E134" t="s">
        <v>123</v>
      </c>
      <c r="F134" t="s">
        <v>351</v>
      </c>
      <c r="G134" t="s">
        <v>333</v>
      </c>
      <c r="H134" t="s">
        <v>345</v>
      </c>
      <c r="I134" t="s">
        <v>150</v>
      </c>
      <c r="J134" t="s">
        <v>486</v>
      </c>
      <c r="K134" s="77">
        <v>2.65</v>
      </c>
      <c r="L134" t="s">
        <v>102</v>
      </c>
      <c r="M134" s="78">
        <v>1.09E-2</v>
      </c>
      <c r="N134" s="78">
        <v>5.8999999999999999E-3</v>
      </c>
      <c r="O134" s="77">
        <v>53000</v>
      </c>
      <c r="P134" s="77">
        <v>101.68</v>
      </c>
      <c r="Q134" s="77">
        <v>0</v>
      </c>
      <c r="R134" s="77">
        <v>53.8904</v>
      </c>
      <c r="S134" s="78">
        <v>1E-4</v>
      </c>
      <c r="T134" s="78">
        <v>8.9999999999999998E-4</v>
      </c>
      <c r="U134" s="78">
        <v>2.0000000000000001E-4</v>
      </c>
    </row>
    <row r="135" spans="2:21">
      <c r="B135" t="s">
        <v>691</v>
      </c>
      <c r="C135" t="s">
        <v>692</v>
      </c>
      <c r="D135" t="s">
        <v>100</v>
      </c>
      <c r="E135" t="s">
        <v>123</v>
      </c>
      <c r="F135" t="s">
        <v>351</v>
      </c>
      <c r="G135" t="s">
        <v>333</v>
      </c>
      <c r="H135" t="s">
        <v>205</v>
      </c>
      <c r="I135" t="s">
        <v>206</v>
      </c>
      <c r="J135" t="s">
        <v>472</v>
      </c>
      <c r="K135" s="77">
        <v>3.28</v>
      </c>
      <c r="L135" t="s">
        <v>102</v>
      </c>
      <c r="M135" s="78">
        <v>2.98E-2</v>
      </c>
      <c r="N135" s="78">
        <v>7.7999999999999996E-3</v>
      </c>
      <c r="O135" s="77">
        <v>260000</v>
      </c>
      <c r="P135" s="77">
        <v>109.12</v>
      </c>
      <c r="Q135" s="77">
        <v>0</v>
      </c>
      <c r="R135" s="77">
        <v>283.71199999999999</v>
      </c>
      <c r="S135" s="78">
        <v>1E-4</v>
      </c>
      <c r="T135" s="78">
        <v>4.7999999999999996E-3</v>
      </c>
      <c r="U135" s="78">
        <v>8.9999999999999998E-4</v>
      </c>
    </row>
    <row r="136" spans="2:21">
      <c r="B136" t="s">
        <v>693</v>
      </c>
      <c r="C136" t="s">
        <v>694</v>
      </c>
      <c r="D136" t="s">
        <v>100</v>
      </c>
      <c r="E136" t="s">
        <v>123</v>
      </c>
      <c r="F136" t="s">
        <v>351</v>
      </c>
      <c r="G136" t="s">
        <v>333</v>
      </c>
      <c r="H136" t="s">
        <v>205</v>
      </c>
      <c r="I136" t="s">
        <v>206</v>
      </c>
      <c r="J136" t="s">
        <v>226</v>
      </c>
      <c r="K136" s="77">
        <v>0.43</v>
      </c>
      <c r="L136" t="s">
        <v>102</v>
      </c>
      <c r="M136" s="78">
        <v>2.47E-2</v>
      </c>
      <c r="N136" s="78">
        <v>1.4E-3</v>
      </c>
      <c r="O136" s="77">
        <v>1125000</v>
      </c>
      <c r="P136" s="77">
        <v>102.41</v>
      </c>
      <c r="Q136" s="77">
        <v>0</v>
      </c>
      <c r="R136" s="77">
        <v>1152.1125</v>
      </c>
      <c r="S136" s="78">
        <v>2.9999999999999997E-4</v>
      </c>
      <c r="T136" s="78">
        <v>1.9599999999999999E-2</v>
      </c>
      <c r="U136" s="78">
        <v>3.5000000000000001E-3</v>
      </c>
    </row>
    <row r="137" spans="2:21">
      <c r="B137" t="s">
        <v>695</v>
      </c>
      <c r="C137" t="s">
        <v>696</v>
      </c>
      <c r="D137" t="s">
        <v>100</v>
      </c>
      <c r="E137" t="s">
        <v>123</v>
      </c>
      <c r="F137" t="s">
        <v>697</v>
      </c>
      <c r="G137" t="s">
        <v>415</v>
      </c>
      <c r="H137" t="s">
        <v>205</v>
      </c>
      <c r="I137" t="s">
        <v>206</v>
      </c>
      <c r="J137" t="s">
        <v>698</v>
      </c>
      <c r="K137" s="77">
        <v>3.18</v>
      </c>
      <c r="L137" t="s">
        <v>102</v>
      </c>
      <c r="M137" s="78">
        <v>1.44E-2</v>
      </c>
      <c r="N137" s="78">
        <v>6.4999999999999997E-3</v>
      </c>
      <c r="O137" s="77">
        <v>281000.57</v>
      </c>
      <c r="P137" s="77">
        <v>102.89</v>
      </c>
      <c r="Q137" s="77">
        <v>0</v>
      </c>
      <c r="R137" s="77">
        <v>289.121486473</v>
      </c>
      <c r="S137" s="78">
        <v>4.0000000000000002E-4</v>
      </c>
      <c r="T137" s="78">
        <v>4.8999999999999998E-3</v>
      </c>
      <c r="U137" s="78">
        <v>8.9999999999999998E-4</v>
      </c>
    </row>
    <row r="138" spans="2:21">
      <c r="B138" t="s">
        <v>699</v>
      </c>
      <c r="C138" t="s">
        <v>700</v>
      </c>
      <c r="D138" t="s">
        <v>100</v>
      </c>
      <c r="E138" t="s">
        <v>123</v>
      </c>
      <c r="F138" t="s">
        <v>395</v>
      </c>
      <c r="G138" t="s">
        <v>333</v>
      </c>
      <c r="H138" t="s">
        <v>205</v>
      </c>
      <c r="I138" t="s">
        <v>206</v>
      </c>
      <c r="J138" t="s">
        <v>289</v>
      </c>
      <c r="K138" s="77">
        <v>5.16</v>
      </c>
      <c r="L138" t="s">
        <v>102</v>
      </c>
      <c r="M138" s="78">
        <v>2.5000000000000001E-2</v>
      </c>
      <c r="N138" s="78">
        <v>1.21E-2</v>
      </c>
      <c r="O138" s="77">
        <v>350000</v>
      </c>
      <c r="P138" s="77">
        <v>106.81</v>
      </c>
      <c r="Q138" s="77">
        <v>0</v>
      </c>
      <c r="R138" s="77">
        <v>373.83499999999998</v>
      </c>
      <c r="S138" s="78">
        <v>2.0000000000000001E-4</v>
      </c>
      <c r="T138" s="78">
        <v>6.4000000000000003E-3</v>
      </c>
      <c r="U138" s="78">
        <v>1.1000000000000001E-3</v>
      </c>
    </row>
    <row r="139" spans="2:21">
      <c r="B139" t="s">
        <v>701</v>
      </c>
      <c r="C139" t="s">
        <v>702</v>
      </c>
      <c r="D139" t="s">
        <v>100</v>
      </c>
      <c r="E139" t="s">
        <v>123</v>
      </c>
      <c r="F139" t="s">
        <v>418</v>
      </c>
      <c r="G139" t="s">
        <v>419</v>
      </c>
      <c r="H139" t="s">
        <v>410</v>
      </c>
      <c r="I139" t="s">
        <v>206</v>
      </c>
      <c r="J139" t="s">
        <v>372</v>
      </c>
      <c r="K139" s="77">
        <v>1.25</v>
      </c>
      <c r="L139" t="s">
        <v>102</v>
      </c>
      <c r="M139" s="78">
        <v>4.8000000000000001E-2</v>
      </c>
      <c r="N139" s="78">
        <v>3.8E-3</v>
      </c>
      <c r="O139" s="77">
        <v>918000.02</v>
      </c>
      <c r="P139" s="77">
        <v>106.69</v>
      </c>
      <c r="Q139" s="77">
        <v>0</v>
      </c>
      <c r="R139" s="77">
        <v>979.41422133799995</v>
      </c>
      <c r="S139" s="78">
        <v>6.9999999999999999E-4</v>
      </c>
      <c r="T139" s="78">
        <v>1.67E-2</v>
      </c>
      <c r="U139" s="78">
        <v>3.0000000000000001E-3</v>
      </c>
    </row>
    <row r="140" spans="2:21">
      <c r="B140" t="s">
        <v>703</v>
      </c>
      <c r="C140" t="s">
        <v>704</v>
      </c>
      <c r="D140" t="s">
        <v>100</v>
      </c>
      <c r="E140" t="s">
        <v>123</v>
      </c>
      <c r="F140" t="s">
        <v>430</v>
      </c>
      <c r="G140" t="s">
        <v>415</v>
      </c>
      <c r="H140" t="s">
        <v>431</v>
      </c>
      <c r="I140" t="s">
        <v>150</v>
      </c>
      <c r="J140" t="s">
        <v>705</v>
      </c>
      <c r="K140" s="77">
        <v>1.98</v>
      </c>
      <c r="L140" t="s">
        <v>102</v>
      </c>
      <c r="M140" s="78">
        <v>1.6299999999999999E-2</v>
      </c>
      <c r="N140" s="78">
        <v>2.2000000000000001E-3</v>
      </c>
      <c r="O140" s="77">
        <v>352500</v>
      </c>
      <c r="P140" s="77">
        <v>102.8</v>
      </c>
      <c r="Q140" s="77">
        <v>0</v>
      </c>
      <c r="R140" s="77">
        <v>362.37</v>
      </c>
      <c r="S140" s="78">
        <v>1.1000000000000001E-3</v>
      </c>
      <c r="T140" s="78">
        <v>6.1999999999999998E-3</v>
      </c>
      <c r="U140" s="78">
        <v>1.1000000000000001E-3</v>
      </c>
    </row>
    <row r="141" spans="2:21">
      <c r="B141" t="s">
        <v>706</v>
      </c>
      <c r="C141" t="s">
        <v>707</v>
      </c>
      <c r="D141" t="s">
        <v>100</v>
      </c>
      <c r="E141" t="s">
        <v>123</v>
      </c>
      <c r="F141" t="s">
        <v>398</v>
      </c>
      <c r="G141" t="s">
        <v>333</v>
      </c>
      <c r="H141" t="s">
        <v>410</v>
      </c>
      <c r="I141" t="s">
        <v>206</v>
      </c>
      <c r="J141" t="s">
        <v>705</v>
      </c>
      <c r="K141" s="77">
        <v>0.89</v>
      </c>
      <c r="L141" t="s">
        <v>102</v>
      </c>
      <c r="M141" s="78">
        <v>6.5000000000000002E-2</v>
      </c>
      <c r="N141" s="78">
        <v>6.3E-3</v>
      </c>
      <c r="O141" s="77">
        <v>177000.68</v>
      </c>
      <c r="P141" s="77">
        <v>109.13</v>
      </c>
      <c r="Q141" s="77">
        <v>0</v>
      </c>
      <c r="R141" s="77">
        <v>193.160842084</v>
      </c>
      <c r="S141" s="78">
        <v>1.1999999999999999E-3</v>
      </c>
      <c r="T141" s="78">
        <v>3.3E-3</v>
      </c>
      <c r="U141" s="78">
        <v>5.9999999999999995E-4</v>
      </c>
    </row>
    <row r="142" spans="2:21">
      <c r="B142" t="s">
        <v>708</v>
      </c>
      <c r="C142" t="s">
        <v>709</v>
      </c>
      <c r="D142" t="s">
        <v>100</v>
      </c>
      <c r="E142" t="s">
        <v>123</v>
      </c>
      <c r="F142" t="s">
        <v>710</v>
      </c>
      <c r="G142" t="s">
        <v>711</v>
      </c>
      <c r="H142" t="s">
        <v>410</v>
      </c>
      <c r="I142" t="s">
        <v>206</v>
      </c>
      <c r="J142" t="s">
        <v>294</v>
      </c>
      <c r="K142" s="77">
        <v>3.54</v>
      </c>
      <c r="L142" t="s">
        <v>102</v>
      </c>
      <c r="M142" s="78">
        <v>2.6100000000000002E-2</v>
      </c>
      <c r="N142" s="78">
        <v>7.1000000000000004E-3</v>
      </c>
      <c r="O142" s="77">
        <v>615000.36</v>
      </c>
      <c r="P142" s="77">
        <v>106.83</v>
      </c>
      <c r="Q142" s="77">
        <v>0</v>
      </c>
      <c r="R142" s="77">
        <v>657.00488458799998</v>
      </c>
      <c r="S142" s="78">
        <v>1.1000000000000001E-3</v>
      </c>
      <c r="T142" s="78">
        <v>1.12E-2</v>
      </c>
      <c r="U142" s="78">
        <v>2E-3</v>
      </c>
    </row>
    <row r="143" spans="2:21">
      <c r="B143" t="s">
        <v>712</v>
      </c>
      <c r="C143" t="s">
        <v>713</v>
      </c>
      <c r="D143" t="s">
        <v>100</v>
      </c>
      <c r="E143" t="s">
        <v>123</v>
      </c>
      <c r="F143" t="s">
        <v>714</v>
      </c>
      <c r="G143" t="s">
        <v>715</v>
      </c>
      <c r="H143" t="s">
        <v>410</v>
      </c>
      <c r="I143" t="s">
        <v>206</v>
      </c>
      <c r="J143" t="s">
        <v>294</v>
      </c>
      <c r="K143" s="77">
        <v>1.41</v>
      </c>
      <c r="L143" t="s">
        <v>102</v>
      </c>
      <c r="M143" s="78">
        <v>1.0500000000000001E-2</v>
      </c>
      <c r="N143" s="78">
        <v>1.5E-3</v>
      </c>
      <c r="O143" s="77">
        <v>128667.3</v>
      </c>
      <c r="P143" s="77">
        <v>101.36</v>
      </c>
      <c r="Q143" s="77">
        <v>0</v>
      </c>
      <c r="R143" s="77">
        <v>130.41717528000001</v>
      </c>
      <c r="S143" s="78">
        <v>4.0000000000000002E-4</v>
      </c>
      <c r="T143" s="78">
        <v>2.2000000000000001E-3</v>
      </c>
      <c r="U143" s="78">
        <v>4.0000000000000002E-4</v>
      </c>
    </row>
    <row r="144" spans="2:21">
      <c r="B144" t="s">
        <v>716</v>
      </c>
      <c r="C144" t="s">
        <v>717</v>
      </c>
      <c r="D144" t="s">
        <v>100</v>
      </c>
      <c r="E144" t="s">
        <v>123</v>
      </c>
      <c r="F144" t="s">
        <v>718</v>
      </c>
      <c r="G144" t="s">
        <v>715</v>
      </c>
      <c r="H144" t="s">
        <v>466</v>
      </c>
      <c r="I144" t="s">
        <v>206</v>
      </c>
      <c r="J144" t="s">
        <v>459</v>
      </c>
      <c r="K144" s="77">
        <v>3.91</v>
      </c>
      <c r="L144" t="s">
        <v>102</v>
      </c>
      <c r="M144" s="78">
        <v>1.0800000000000001E-2</v>
      </c>
      <c r="N144" s="78">
        <v>8.8000000000000005E-3</v>
      </c>
      <c r="O144" s="77">
        <v>277000</v>
      </c>
      <c r="P144" s="77">
        <v>100.8</v>
      </c>
      <c r="Q144" s="77">
        <v>0</v>
      </c>
      <c r="R144" s="77">
        <v>279.21600000000001</v>
      </c>
      <c r="S144" s="78">
        <v>2.0000000000000001E-4</v>
      </c>
      <c r="T144" s="78">
        <v>4.7999999999999996E-3</v>
      </c>
      <c r="U144" s="78">
        <v>8.0000000000000004E-4</v>
      </c>
    </row>
    <row r="145" spans="2:21">
      <c r="B145" t="s">
        <v>719</v>
      </c>
      <c r="C145" t="s">
        <v>720</v>
      </c>
      <c r="D145" t="s">
        <v>100</v>
      </c>
      <c r="E145" t="s">
        <v>123</v>
      </c>
      <c r="F145" t="s">
        <v>721</v>
      </c>
      <c r="G145" t="s">
        <v>722</v>
      </c>
      <c r="H145" t="s">
        <v>466</v>
      </c>
      <c r="I145" t="s">
        <v>206</v>
      </c>
      <c r="J145" t="s">
        <v>294</v>
      </c>
      <c r="K145" s="77">
        <v>1.27</v>
      </c>
      <c r="L145" t="s">
        <v>102</v>
      </c>
      <c r="M145" s="78">
        <v>1.9099999999999999E-2</v>
      </c>
      <c r="N145" s="78">
        <v>8.6999999999999994E-3</v>
      </c>
      <c r="O145" s="77">
        <v>329000.13</v>
      </c>
      <c r="P145" s="77">
        <v>102.17</v>
      </c>
      <c r="Q145" s="77">
        <v>0</v>
      </c>
      <c r="R145" s="77">
        <v>336.13943282100001</v>
      </c>
      <c r="S145" s="78">
        <v>8.0000000000000004E-4</v>
      </c>
      <c r="T145" s="78">
        <v>5.7000000000000002E-3</v>
      </c>
      <c r="U145" s="78">
        <v>1E-3</v>
      </c>
    </row>
    <row r="146" spans="2:21">
      <c r="B146" t="s">
        <v>723</v>
      </c>
      <c r="C146" t="s">
        <v>724</v>
      </c>
      <c r="D146" t="s">
        <v>100</v>
      </c>
      <c r="E146" t="s">
        <v>123</v>
      </c>
      <c r="F146" t="s">
        <v>725</v>
      </c>
      <c r="G146" t="s">
        <v>533</v>
      </c>
      <c r="H146" t="s">
        <v>466</v>
      </c>
      <c r="I146" t="s">
        <v>206</v>
      </c>
      <c r="J146" t="s">
        <v>372</v>
      </c>
      <c r="K146" s="77">
        <v>3.17</v>
      </c>
      <c r="L146" t="s">
        <v>102</v>
      </c>
      <c r="M146" s="78">
        <v>5.45E-2</v>
      </c>
      <c r="N146" s="78">
        <v>3.9600000000000003E-2</v>
      </c>
      <c r="O146" s="77">
        <v>32000.82</v>
      </c>
      <c r="P146" s="77">
        <v>105.42</v>
      </c>
      <c r="Q146" s="77">
        <v>0</v>
      </c>
      <c r="R146" s="77">
        <v>33.735264444000002</v>
      </c>
      <c r="S146" s="78">
        <v>1E-4</v>
      </c>
      <c r="T146" s="78">
        <v>5.9999999999999995E-4</v>
      </c>
      <c r="U146" s="78">
        <v>1E-4</v>
      </c>
    </row>
    <row r="147" spans="2:21">
      <c r="B147" t="s">
        <v>726</v>
      </c>
      <c r="C147" t="s">
        <v>727</v>
      </c>
      <c r="D147" t="s">
        <v>100</v>
      </c>
      <c r="E147" t="s">
        <v>123</v>
      </c>
      <c r="F147" t="s">
        <v>728</v>
      </c>
      <c r="G147" t="s">
        <v>518</v>
      </c>
      <c r="H147" t="s">
        <v>466</v>
      </c>
      <c r="I147" t="s">
        <v>206</v>
      </c>
      <c r="J147" t="s">
        <v>229</v>
      </c>
      <c r="K147" s="77">
        <v>1.24</v>
      </c>
      <c r="L147" t="s">
        <v>102</v>
      </c>
      <c r="M147" s="78">
        <v>2.4500000000000001E-2</v>
      </c>
      <c r="N147" s="78">
        <v>3.5999999999999999E-3</v>
      </c>
      <c r="O147" s="77">
        <v>500000</v>
      </c>
      <c r="P147" s="77">
        <v>103.21</v>
      </c>
      <c r="Q147" s="77">
        <v>0</v>
      </c>
      <c r="R147" s="77">
        <v>516.04999999999995</v>
      </c>
      <c r="S147" s="78">
        <v>4.0000000000000002E-4</v>
      </c>
      <c r="T147" s="78">
        <v>8.8000000000000005E-3</v>
      </c>
      <c r="U147" s="78">
        <v>1.6000000000000001E-3</v>
      </c>
    </row>
    <row r="148" spans="2:21">
      <c r="B148" t="s">
        <v>729</v>
      </c>
      <c r="C148" t="s">
        <v>730</v>
      </c>
      <c r="D148" t="s">
        <v>100</v>
      </c>
      <c r="E148" t="s">
        <v>123</v>
      </c>
      <c r="F148" t="s">
        <v>731</v>
      </c>
      <c r="G148" t="s">
        <v>566</v>
      </c>
      <c r="H148" t="s">
        <v>732</v>
      </c>
      <c r="I148" t="s">
        <v>150</v>
      </c>
      <c r="J148" t="s">
        <v>372</v>
      </c>
      <c r="K148" s="77">
        <v>1.21</v>
      </c>
      <c r="L148" t="s">
        <v>102</v>
      </c>
      <c r="M148" s="78">
        <v>3.39E-2</v>
      </c>
      <c r="N148" s="78">
        <v>8.2000000000000007E-3</v>
      </c>
      <c r="O148" s="77">
        <v>20000</v>
      </c>
      <c r="P148" s="77">
        <v>105.72</v>
      </c>
      <c r="Q148" s="77">
        <v>0</v>
      </c>
      <c r="R148" s="77">
        <v>21.143999999999998</v>
      </c>
      <c r="S148" s="78">
        <v>0</v>
      </c>
      <c r="T148" s="78">
        <v>4.0000000000000002E-4</v>
      </c>
      <c r="U148" s="78">
        <v>1E-4</v>
      </c>
    </row>
    <row r="149" spans="2:21">
      <c r="B149" t="s">
        <v>733</v>
      </c>
      <c r="C149" t="s">
        <v>734</v>
      </c>
      <c r="D149" t="s">
        <v>100</v>
      </c>
      <c r="E149" t="s">
        <v>123</v>
      </c>
      <c r="F149" t="s">
        <v>735</v>
      </c>
      <c r="G149" t="s">
        <v>736</v>
      </c>
      <c r="H149" t="s">
        <v>466</v>
      </c>
      <c r="I149" t="s">
        <v>206</v>
      </c>
      <c r="J149" t="s">
        <v>294</v>
      </c>
      <c r="K149" s="77">
        <v>1.56</v>
      </c>
      <c r="L149" t="s">
        <v>102</v>
      </c>
      <c r="M149" s="78">
        <v>2.3599999999999999E-2</v>
      </c>
      <c r="N149" s="78">
        <v>6.1000000000000004E-3</v>
      </c>
      <c r="O149" s="77">
        <v>215000.57</v>
      </c>
      <c r="P149" s="77">
        <v>103.8</v>
      </c>
      <c r="Q149" s="77">
        <v>0</v>
      </c>
      <c r="R149" s="77">
        <v>223.17059166000001</v>
      </c>
      <c r="S149" s="78">
        <v>1.1000000000000001E-3</v>
      </c>
      <c r="T149" s="78">
        <v>3.8E-3</v>
      </c>
      <c r="U149" s="78">
        <v>6.9999999999999999E-4</v>
      </c>
    </row>
    <row r="150" spans="2:21">
      <c r="B150" t="s">
        <v>737</v>
      </c>
      <c r="C150" t="s">
        <v>738</v>
      </c>
      <c r="D150" t="s">
        <v>100</v>
      </c>
      <c r="E150" t="s">
        <v>123</v>
      </c>
      <c r="F150" t="s">
        <v>514</v>
      </c>
      <c r="G150" t="s">
        <v>383</v>
      </c>
      <c r="H150" t="s">
        <v>466</v>
      </c>
      <c r="I150" t="s">
        <v>206</v>
      </c>
      <c r="J150" t="s">
        <v>739</v>
      </c>
      <c r="K150" s="77">
        <v>2.29</v>
      </c>
      <c r="L150" t="s">
        <v>102</v>
      </c>
      <c r="M150" s="78">
        <v>2.7E-2</v>
      </c>
      <c r="N150" s="78">
        <v>7.3000000000000001E-3</v>
      </c>
      <c r="O150" s="77">
        <v>66315.23</v>
      </c>
      <c r="P150" s="77">
        <v>104.65</v>
      </c>
      <c r="Q150" s="77">
        <v>0</v>
      </c>
      <c r="R150" s="77">
        <v>69.398888194999998</v>
      </c>
      <c r="S150" s="78">
        <v>2.0000000000000001E-4</v>
      </c>
      <c r="T150" s="78">
        <v>1.1999999999999999E-3</v>
      </c>
      <c r="U150" s="78">
        <v>2.0000000000000001E-4</v>
      </c>
    </row>
    <row r="151" spans="2:21" s="142" customFormat="1">
      <c r="B151" s="139" t="s">
        <v>740</v>
      </c>
      <c r="C151" s="139">
        <v>39004950</v>
      </c>
      <c r="D151" s="139" t="s">
        <v>100</v>
      </c>
      <c r="E151" s="139" t="s">
        <v>123</v>
      </c>
      <c r="F151" s="139" t="s">
        <v>741</v>
      </c>
      <c r="G151" s="139" t="s">
        <v>415</v>
      </c>
      <c r="H151" s="139" t="s">
        <v>519</v>
      </c>
      <c r="I151" s="139" t="s">
        <v>206</v>
      </c>
      <c r="J151" s="139" t="s">
        <v>742</v>
      </c>
      <c r="K151" s="140">
        <v>0</v>
      </c>
      <c r="L151" s="139" t="s">
        <v>102</v>
      </c>
      <c r="M151" s="141">
        <v>2.41E-2</v>
      </c>
      <c r="N151" s="141">
        <v>0</v>
      </c>
      <c r="O151" s="140">
        <v>150000</v>
      </c>
      <c r="P151" s="140">
        <f>R151*1000/O151*100</f>
        <v>104.61</v>
      </c>
      <c r="Q151" s="140">
        <v>0</v>
      </c>
      <c r="R151" s="140">
        <f>157.755-0.840000000000001</f>
        <v>156.91499999999999</v>
      </c>
      <c r="S151" s="141">
        <v>1E-4</v>
      </c>
      <c r="T151" s="141">
        <f>R151/$R$11</f>
        <v>2.6736248208909293E-3</v>
      </c>
      <c r="U151" s="141">
        <f>R151/'סכום נכסי הקרן'!$C$42</f>
        <v>4.7528250957846958E-4</v>
      </c>
    </row>
    <row r="152" spans="2:21">
      <c r="B152" t="s">
        <v>743</v>
      </c>
      <c r="C152" t="s">
        <v>744</v>
      </c>
      <c r="D152" t="s">
        <v>100</v>
      </c>
      <c r="E152" t="s">
        <v>123</v>
      </c>
      <c r="F152" t="s">
        <v>523</v>
      </c>
      <c r="G152" t="s">
        <v>132</v>
      </c>
      <c r="H152" t="s">
        <v>519</v>
      </c>
      <c r="I152" t="s">
        <v>206</v>
      </c>
      <c r="J152" t="s">
        <v>524</v>
      </c>
      <c r="K152" s="77">
        <v>5.87</v>
      </c>
      <c r="L152" t="s">
        <v>102</v>
      </c>
      <c r="M152" s="78">
        <v>3.2000000000000001E-2</v>
      </c>
      <c r="N152" s="78">
        <v>1.8200000000000001E-2</v>
      </c>
      <c r="O152" s="77">
        <v>488000</v>
      </c>
      <c r="P152" s="77">
        <v>108.63</v>
      </c>
      <c r="Q152" s="77">
        <v>0</v>
      </c>
      <c r="R152" s="77">
        <v>530.11440000000005</v>
      </c>
      <c r="S152" s="78">
        <v>5.9999999999999995E-4</v>
      </c>
      <c r="T152" s="78">
        <v>8.9999999999999993E-3</v>
      </c>
      <c r="U152" s="78">
        <v>1.6000000000000001E-3</v>
      </c>
    </row>
    <row r="153" spans="2:21">
      <c r="B153" t="s">
        <v>745</v>
      </c>
      <c r="C153" t="s">
        <v>746</v>
      </c>
      <c r="D153" t="s">
        <v>100</v>
      </c>
      <c r="E153" t="s">
        <v>123</v>
      </c>
      <c r="F153" t="s">
        <v>523</v>
      </c>
      <c r="G153" t="s">
        <v>132</v>
      </c>
      <c r="H153" t="s">
        <v>519</v>
      </c>
      <c r="I153" t="s">
        <v>206</v>
      </c>
      <c r="J153" t="s">
        <v>266</v>
      </c>
      <c r="K153" s="77">
        <v>10.199999999999999</v>
      </c>
      <c r="L153" t="s">
        <v>102</v>
      </c>
      <c r="M153" s="78">
        <v>2.7900000000000001E-2</v>
      </c>
      <c r="N153" s="78">
        <v>2.8299999999999999E-2</v>
      </c>
      <c r="O153" s="77">
        <v>148000</v>
      </c>
      <c r="P153" s="77">
        <v>99.78</v>
      </c>
      <c r="Q153" s="77">
        <v>0</v>
      </c>
      <c r="R153" s="77">
        <v>147.67439999999999</v>
      </c>
      <c r="S153" s="78">
        <v>6.9999999999999999E-4</v>
      </c>
      <c r="T153" s="78">
        <v>2.5000000000000001E-3</v>
      </c>
      <c r="U153" s="78">
        <v>4.0000000000000002E-4</v>
      </c>
    </row>
    <row r="154" spans="2:21">
      <c r="B154" t="s">
        <v>747</v>
      </c>
      <c r="C154" t="s">
        <v>748</v>
      </c>
      <c r="D154" t="s">
        <v>100</v>
      </c>
      <c r="E154" t="s">
        <v>123</v>
      </c>
      <c r="F154" t="s">
        <v>469</v>
      </c>
      <c r="G154" t="s">
        <v>415</v>
      </c>
      <c r="H154" t="s">
        <v>519</v>
      </c>
      <c r="I154" t="s">
        <v>206</v>
      </c>
      <c r="J154" t="s">
        <v>648</v>
      </c>
      <c r="K154" s="77">
        <v>6.4</v>
      </c>
      <c r="L154" t="s">
        <v>102</v>
      </c>
      <c r="M154" s="78">
        <v>2.0899999999999998E-2</v>
      </c>
      <c r="N154" s="78">
        <v>1.72E-2</v>
      </c>
      <c r="O154" s="77">
        <v>130000</v>
      </c>
      <c r="P154" s="77">
        <v>102.86</v>
      </c>
      <c r="Q154" s="77">
        <v>0</v>
      </c>
      <c r="R154" s="77">
        <v>133.71799999999999</v>
      </c>
      <c r="S154" s="78">
        <v>5.9999999999999995E-4</v>
      </c>
      <c r="T154" s="78">
        <v>2.3E-3</v>
      </c>
      <c r="U154" s="78">
        <v>4.0000000000000002E-4</v>
      </c>
    </row>
    <row r="155" spans="2:21">
      <c r="B155" t="s">
        <v>749</v>
      </c>
      <c r="C155" t="s">
        <v>750</v>
      </c>
      <c r="D155" t="s">
        <v>100</v>
      </c>
      <c r="E155" t="s">
        <v>123</v>
      </c>
      <c r="F155" t="s">
        <v>725</v>
      </c>
      <c r="G155" t="s">
        <v>533</v>
      </c>
      <c r="H155" t="s">
        <v>519</v>
      </c>
      <c r="I155" t="s">
        <v>206</v>
      </c>
      <c r="J155" t="s">
        <v>572</v>
      </c>
      <c r="K155" s="77">
        <v>2.81</v>
      </c>
      <c r="L155" t="s">
        <v>102</v>
      </c>
      <c r="M155" s="78">
        <v>4.3499999999999997E-2</v>
      </c>
      <c r="N155" s="78">
        <v>6.7799999999999999E-2</v>
      </c>
      <c r="O155" s="77">
        <v>70000.77</v>
      </c>
      <c r="P155" s="77">
        <v>94.3</v>
      </c>
      <c r="Q155" s="77">
        <v>0</v>
      </c>
      <c r="R155" s="77">
        <v>66.010726109999993</v>
      </c>
      <c r="S155" s="78">
        <v>1E-4</v>
      </c>
      <c r="T155" s="78">
        <v>1.1000000000000001E-3</v>
      </c>
      <c r="U155" s="78">
        <v>2.0000000000000001E-4</v>
      </c>
    </row>
    <row r="156" spans="2:21">
      <c r="B156" t="s">
        <v>751</v>
      </c>
      <c r="C156" t="s">
        <v>752</v>
      </c>
      <c r="D156" t="s">
        <v>100</v>
      </c>
      <c r="E156" t="s">
        <v>123</v>
      </c>
      <c r="F156" t="s">
        <v>753</v>
      </c>
      <c r="G156" t="s">
        <v>754</v>
      </c>
      <c r="H156" t="s">
        <v>519</v>
      </c>
      <c r="I156" t="s">
        <v>206</v>
      </c>
      <c r="J156" t="s">
        <v>755</v>
      </c>
      <c r="K156" s="77">
        <v>0.74</v>
      </c>
      <c r="L156" t="s">
        <v>102</v>
      </c>
      <c r="M156" s="78">
        <v>2.7900000000000001E-2</v>
      </c>
      <c r="N156" s="78">
        <v>-2.5999999999999999E-3</v>
      </c>
      <c r="O156" s="77">
        <v>141748.68</v>
      </c>
      <c r="P156" s="77">
        <v>102.99</v>
      </c>
      <c r="Q156" s="77">
        <v>0</v>
      </c>
      <c r="R156" s="77">
        <v>145.986965532</v>
      </c>
      <c r="S156" s="78">
        <v>6.9999999999999999E-4</v>
      </c>
      <c r="T156" s="78">
        <v>2.5000000000000001E-3</v>
      </c>
      <c r="U156" s="78">
        <v>4.0000000000000002E-4</v>
      </c>
    </row>
    <row r="157" spans="2:21">
      <c r="B157" t="s">
        <v>756</v>
      </c>
      <c r="C157" t="s">
        <v>757</v>
      </c>
      <c r="D157" t="s">
        <v>100</v>
      </c>
      <c r="E157" t="s">
        <v>123</v>
      </c>
      <c r="F157" t="s">
        <v>540</v>
      </c>
      <c r="G157" t="s">
        <v>541</v>
      </c>
      <c r="H157" t="s">
        <v>519</v>
      </c>
      <c r="I157" t="s">
        <v>206</v>
      </c>
      <c r="J157" t="s">
        <v>486</v>
      </c>
      <c r="K157" s="77">
        <v>0.85</v>
      </c>
      <c r="L157" t="s">
        <v>102</v>
      </c>
      <c r="M157" s="78">
        <v>3.4000000000000002E-2</v>
      </c>
      <c r="N157" s="78">
        <v>5.4000000000000003E-3</v>
      </c>
      <c r="O157" s="77">
        <v>32375.02</v>
      </c>
      <c r="P157" s="77">
        <v>102.92</v>
      </c>
      <c r="Q157" s="77">
        <v>0</v>
      </c>
      <c r="R157" s="77">
        <v>33.320370584000003</v>
      </c>
      <c r="S157" s="78">
        <v>1E-4</v>
      </c>
      <c r="T157" s="78">
        <v>5.9999999999999995E-4</v>
      </c>
      <c r="U157" s="78">
        <v>1E-4</v>
      </c>
    </row>
    <row r="158" spans="2:21">
      <c r="B158" t="s">
        <v>758</v>
      </c>
      <c r="C158" t="s">
        <v>759</v>
      </c>
      <c r="D158" t="s">
        <v>100</v>
      </c>
      <c r="E158" t="s">
        <v>123</v>
      </c>
      <c r="F158" t="s">
        <v>731</v>
      </c>
      <c r="G158" t="s">
        <v>566</v>
      </c>
      <c r="H158" t="s">
        <v>567</v>
      </c>
      <c r="I158" t="s">
        <v>150</v>
      </c>
      <c r="J158" t="s">
        <v>760</v>
      </c>
      <c r="K158" s="77">
        <v>7.59</v>
      </c>
      <c r="L158" t="s">
        <v>102</v>
      </c>
      <c r="M158" s="78">
        <v>2.3800000000000002E-2</v>
      </c>
      <c r="N158" s="78">
        <v>2.3599999999999999E-2</v>
      </c>
      <c r="O158" s="77">
        <v>150000</v>
      </c>
      <c r="P158" s="77">
        <v>100.2</v>
      </c>
      <c r="Q158" s="77">
        <v>0</v>
      </c>
      <c r="R158" s="77">
        <v>150.30000000000001</v>
      </c>
      <c r="S158" s="78">
        <v>4.0000000000000002E-4</v>
      </c>
      <c r="T158" s="78">
        <v>2.5999999999999999E-3</v>
      </c>
      <c r="U158" s="78">
        <v>5.0000000000000001E-4</v>
      </c>
    </row>
    <row r="159" spans="2:21">
      <c r="B159" t="s">
        <v>761</v>
      </c>
      <c r="C159" t="s">
        <v>762</v>
      </c>
      <c r="D159" t="s">
        <v>100</v>
      </c>
      <c r="E159" t="s">
        <v>123</v>
      </c>
      <c r="F159" t="s">
        <v>763</v>
      </c>
      <c r="G159" t="s">
        <v>764</v>
      </c>
      <c r="H159" t="s">
        <v>519</v>
      </c>
      <c r="I159" t="s">
        <v>206</v>
      </c>
      <c r="J159" t="s">
        <v>266</v>
      </c>
      <c r="K159" s="77">
        <v>1.49</v>
      </c>
      <c r="L159" t="s">
        <v>102</v>
      </c>
      <c r="M159" s="78">
        <v>2.8000000000000001E-2</v>
      </c>
      <c r="N159" s="78">
        <v>6.4999999999999997E-3</v>
      </c>
      <c r="O159" s="77">
        <v>292000.93</v>
      </c>
      <c r="P159" s="77">
        <v>103.2</v>
      </c>
      <c r="Q159" s="77">
        <v>4.0600100000000001</v>
      </c>
      <c r="R159" s="77">
        <v>305.40496975999997</v>
      </c>
      <c r="S159" s="78">
        <v>2.8E-3</v>
      </c>
      <c r="T159" s="78">
        <v>5.1999999999999998E-3</v>
      </c>
      <c r="U159" s="78">
        <v>8.9999999999999998E-4</v>
      </c>
    </row>
    <row r="160" spans="2:21">
      <c r="B160" t="s">
        <v>765</v>
      </c>
      <c r="C160" t="s">
        <v>766</v>
      </c>
      <c r="D160" t="s">
        <v>100</v>
      </c>
      <c r="E160" t="s">
        <v>123</v>
      </c>
      <c r="F160" t="s">
        <v>763</v>
      </c>
      <c r="G160" t="s">
        <v>764</v>
      </c>
      <c r="H160" t="s">
        <v>519</v>
      </c>
      <c r="I160" t="s">
        <v>206</v>
      </c>
      <c r="J160" t="s">
        <v>294</v>
      </c>
      <c r="K160" s="77">
        <v>3.25</v>
      </c>
      <c r="L160" t="s">
        <v>102</v>
      </c>
      <c r="M160" s="78">
        <v>2.29E-2</v>
      </c>
      <c r="N160" s="78">
        <v>0.01</v>
      </c>
      <c r="O160" s="77">
        <v>85258.43</v>
      </c>
      <c r="P160" s="77">
        <v>104.44</v>
      </c>
      <c r="Q160" s="77">
        <v>0</v>
      </c>
      <c r="R160" s="77">
        <v>89.043904291999993</v>
      </c>
      <c r="S160" s="78">
        <v>2.0000000000000001E-4</v>
      </c>
      <c r="T160" s="78">
        <v>1.5E-3</v>
      </c>
      <c r="U160" s="78">
        <v>2.9999999999999997E-4</v>
      </c>
    </row>
    <row r="161" spans="2:21" s="126" customFormat="1">
      <c r="B161" s="123" t="s">
        <v>767</v>
      </c>
      <c r="C161" s="123">
        <v>69402330</v>
      </c>
      <c r="D161" s="123" t="s">
        <v>100</v>
      </c>
      <c r="E161" s="123" t="s">
        <v>123</v>
      </c>
      <c r="F161" s="123" t="s">
        <v>768</v>
      </c>
      <c r="G161" s="123" t="s">
        <v>722</v>
      </c>
      <c r="H161" s="123" t="s">
        <v>582</v>
      </c>
      <c r="I161" s="123" t="s">
        <v>206</v>
      </c>
      <c r="J161" s="123" t="s">
        <v>769</v>
      </c>
      <c r="K161" s="124">
        <v>4.57</v>
      </c>
      <c r="L161" s="123" t="s">
        <v>102</v>
      </c>
      <c r="M161" s="125">
        <v>2.0400000000000001E-2</v>
      </c>
      <c r="N161" s="125">
        <v>1.52E-2</v>
      </c>
      <c r="O161" s="124">
        <v>195000</v>
      </c>
      <c r="P161" s="124">
        <f>R161*1000/O161*100</f>
        <v>102.96583998879083</v>
      </c>
      <c r="Q161" s="124">
        <v>0</v>
      </c>
      <c r="R161" s="124">
        <f>200.85-0.0666120218579177</f>
        <v>200.78338797814209</v>
      </c>
      <c r="S161" s="125">
        <v>6.9999999999999999E-4</v>
      </c>
      <c r="T161" s="125">
        <f>R161/$R$11</f>
        <v>3.4210843432491101E-3</v>
      </c>
      <c r="U161" s="125">
        <f>R161/'סכום נכסי הקרן'!$C$42</f>
        <v>6.0815621527526939E-4</v>
      </c>
    </row>
    <row r="162" spans="2:21">
      <c r="B162" t="s">
        <v>770</v>
      </c>
      <c r="C162" t="s">
        <v>771</v>
      </c>
      <c r="D162" t="s">
        <v>100</v>
      </c>
      <c r="E162" t="s">
        <v>123</v>
      </c>
      <c r="F162" t="s">
        <v>772</v>
      </c>
      <c r="G162" t="s">
        <v>773</v>
      </c>
      <c r="H162" t="s">
        <v>582</v>
      </c>
      <c r="I162" t="s">
        <v>206</v>
      </c>
      <c r="J162" t="s">
        <v>372</v>
      </c>
      <c r="K162" s="77">
        <v>2.57</v>
      </c>
      <c r="L162" t="s">
        <v>102</v>
      </c>
      <c r="M162" s="78">
        <v>4.7500000000000001E-2</v>
      </c>
      <c r="N162" s="78">
        <v>3.9199999999999999E-2</v>
      </c>
      <c r="O162" s="77">
        <v>315000.89</v>
      </c>
      <c r="P162" s="77">
        <v>103.53</v>
      </c>
      <c r="Q162" s="77">
        <v>0</v>
      </c>
      <c r="R162" s="77">
        <v>326.12042141699999</v>
      </c>
      <c r="S162" s="78">
        <v>5.0000000000000001E-4</v>
      </c>
      <c r="T162" s="78">
        <v>5.5999999999999999E-3</v>
      </c>
      <c r="U162" s="78">
        <v>1E-3</v>
      </c>
    </row>
    <row r="163" spans="2:21">
      <c r="B163" t="s">
        <v>774</v>
      </c>
      <c r="C163" t="s">
        <v>775</v>
      </c>
      <c r="D163" t="s">
        <v>100</v>
      </c>
      <c r="E163" t="s">
        <v>123</v>
      </c>
      <c r="F163" t="s">
        <v>776</v>
      </c>
      <c r="G163" t="s">
        <v>636</v>
      </c>
      <c r="H163" t="s">
        <v>589</v>
      </c>
      <c r="I163" t="s">
        <v>150</v>
      </c>
      <c r="J163" t="s">
        <v>238</v>
      </c>
      <c r="K163" s="77">
        <v>0.99</v>
      </c>
      <c r="L163" t="s">
        <v>102</v>
      </c>
      <c r="M163" s="78">
        <v>3.4500000000000003E-2</v>
      </c>
      <c r="N163" s="78">
        <v>8.9999999999999993E-3</v>
      </c>
      <c r="O163" s="77">
        <v>43000.5</v>
      </c>
      <c r="P163" s="77">
        <v>102.54</v>
      </c>
      <c r="Q163" s="77">
        <v>0</v>
      </c>
      <c r="R163" s="77">
        <v>44.0927127</v>
      </c>
      <c r="S163" s="78">
        <v>1E-3</v>
      </c>
      <c r="T163" s="78">
        <v>8.0000000000000004E-4</v>
      </c>
      <c r="U163" s="78">
        <v>1E-4</v>
      </c>
    </row>
    <row r="164" spans="2:21">
      <c r="B164" t="s">
        <v>777</v>
      </c>
      <c r="C164" t="s">
        <v>778</v>
      </c>
      <c r="D164" t="s">
        <v>100</v>
      </c>
      <c r="E164" t="s">
        <v>123</v>
      </c>
      <c r="F164" t="s">
        <v>779</v>
      </c>
      <c r="G164" t="s">
        <v>764</v>
      </c>
      <c r="H164" t="s">
        <v>589</v>
      </c>
      <c r="I164" t="s">
        <v>150</v>
      </c>
      <c r="J164" t="s">
        <v>780</v>
      </c>
      <c r="K164" s="77">
        <v>0.41</v>
      </c>
      <c r="L164" t="s">
        <v>102</v>
      </c>
      <c r="M164" s="78">
        <v>3.2000000000000001E-2</v>
      </c>
      <c r="N164" s="78">
        <v>3.2500000000000001E-2</v>
      </c>
      <c r="O164" s="77">
        <v>5500</v>
      </c>
      <c r="P164" s="77">
        <v>100.26301454545454</v>
      </c>
      <c r="Q164" s="77">
        <v>0</v>
      </c>
      <c r="R164" s="77">
        <v>5.5144658</v>
      </c>
      <c r="S164" s="78">
        <v>5.9999999999999995E-4</v>
      </c>
      <c r="T164" s="78">
        <v>1E-4</v>
      </c>
      <c r="U164" s="78">
        <v>0</v>
      </c>
    </row>
    <row r="165" spans="2:21">
      <c r="B165" t="s">
        <v>781</v>
      </c>
      <c r="C165" t="s">
        <v>782</v>
      </c>
      <c r="D165" t="s">
        <v>100</v>
      </c>
      <c r="E165" t="s">
        <v>123</v>
      </c>
      <c r="F165" t="s">
        <v>783</v>
      </c>
      <c r="G165" t="s">
        <v>711</v>
      </c>
      <c r="H165" t="s">
        <v>589</v>
      </c>
      <c r="I165" t="s">
        <v>150</v>
      </c>
      <c r="J165" t="s">
        <v>294</v>
      </c>
      <c r="K165" s="77">
        <v>1.96</v>
      </c>
      <c r="L165" t="s">
        <v>102</v>
      </c>
      <c r="M165" s="78">
        <v>3.2000000000000001E-2</v>
      </c>
      <c r="N165" s="78">
        <v>1.09E-2</v>
      </c>
      <c r="O165" s="77">
        <v>25000</v>
      </c>
      <c r="P165" s="77">
        <v>104.17</v>
      </c>
      <c r="Q165" s="77">
        <v>0</v>
      </c>
      <c r="R165" s="77">
        <v>26.0425</v>
      </c>
      <c r="S165" s="78">
        <v>4.0000000000000002E-4</v>
      </c>
      <c r="T165" s="78">
        <v>4.0000000000000002E-4</v>
      </c>
      <c r="U165" s="78">
        <v>1E-4</v>
      </c>
    </row>
    <row r="166" spans="2:21">
      <c r="B166" t="s">
        <v>784</v>
      </c>
      <c r="C166" t="s">
        <v>785</v>
      </c>
      <c r="D166" t="s">
        <v>100</v>
      </c>
      <c r="E166" t="s">
        <v>123</v>
      </c>
      <c r="F166" t="s">
        <v>786</v>
      </c>
      <c r="G166" t="s">
        <v>636</v>
      </c>
      <c r="H166" t="s">
        <v>582</v>
      </c>
      <c r="I166" t="s">
        <v>206</v>
      </c>
      <c r="J166" t="s">
        <v>463</v>
      </c>
      <c r="K166" s="77">
        <v>0.74</v>
      </c>
      <c r="L166" t="s">
        <v>102</v>
      </c>
      <c r="M166" s="78">
        <v>3.7999999999999999E-2</v>
      </c>
      <c r="N166" s="78">
        <v>1.0500000000000001E-2</v>
      </c>
      <c r="O166" s="77">
        <v>124000.43</v>
      </c>
      <c r="P166" s="77">
        <v>103</v>
      </c>
      <c r="Q166" s="77">
        <v>0</v>
      </c>
      <c r="R166" s="77">
        <v>127.72044289999999</v>
      </c>
      <c r="S166" s="78">
        <v>2E-3</v>
      </c>
      <c r="T166" s="78">
        <v>2.2000000000000001E-3</v>
      </c>
      <c r="U166" s="78">
        <v>4.0000000000000002E-4</v>
      </c>
    </row>
    <row r="167" spans="2:21">
      <c r="B167" t="s">
        <v>787</v>
      </c>
      <c r="C167" t="s">
        <v>788</v>
      </c>
      <c r="D167" t="s">
        <v>100</v>
      </c>
      <c r="E167" t="s">
        <v>123</v>
      </c>
      <c r="F167" t="s">
        <v>789</v>
      </c>
      <c r="G167" t="s">
        <v>383</v>
      </c>
      <c r="H167" t="s">
        <v>582</v>
      </c>
      <c r="I167" t="s">
        <v>206</v>
      </c>
      <c r="J167" t="s">
        <v>677</v>
      </c>
      <c r="K167" s="77">
        <v>1.72</v>
      </c>
      <c r="L167" t="s">
        <v>102</v>
      </c>
      <c r="M167" s="78">
        <v>2.9499999999999998E-2</v>
      </c>
      <c r="N167" s="78">
        <v>1.18E-2</v>
      </c>
      <c r="O167" s="77">
        <v>7500.16</v>
      </c>
      <c r="P167" s="77">
        <v>103.05</v>
      </c>
      <c r="Q167" s="77">
        <v>0</v>
      </c>
      <c r="R167" s="77">
        <v>7.7289148799999996</v>
      </c>
      <c r="S167" s="78">
        <v>1E-4</v>
      </c>
      <c r="T167" s="78">
        <v>1E-4</v>
      </c>
      <c r="U167" s="78">
        <v>0</v>
      </c>
    </row>
    <row r="168" spans="2:21">
      <c r="B168" t="s">
        <v>790</v>
      </c>
      <c r="C168" t="s">
        <v>791</v>
      </c>
      <c r="D168" t="s">
        <v>100</v>
      </c>
      <c r="E168" t="s">
        <v>123</v>
      </c>
      <c r="F168" t="s">
        <v>792</v>
      </c>
      <c r="G168" t="s">
        <v>419</v>
      </c>
      <c r="H168" t="s">
        <v>589</v>
      </c>
      <c r="I168" t="s">
        <v>150</v>
      </c>
      <c r="J168" t="s">
        <v>793</v>
      </c>
      <c r="K168" s="77">
        <v>4.6900000000000004</v>
      </c>
      <c r="L168" t="s">
        <v>102</v>
      </c>
      <c r="M168" s="78">
        <v>1.7000000000000001E-2</v>
      </c>
      <c r="N168" s="78">
        <v>1.5299999999999999E-2</v>
      </c>
      <c r="O168" s="77">
        <v>70000</v>
      </c>
      <c r="P168" s="77">
        <v>100.94</v>
      </c>
      <c r="Q168" s="77">
        <v>0</v>
      </c>
      <c r="R168" s="77">
        <v>70.658000000000001</v>
      </c>
      <c r="S168" s="78">
        <v>2.9999999999999997E-4</v>
      </c>
      <c r="T168" s="78">
        <v>1.1999999999999999E-3</v>
      </c>
      <c r="U168" s="78">
        <v>2.0000000000000001E-4</v>
      </c>
    </row>
    <row r="169" spans="2:21">
      <c r="B169" t="s">
        <v>794</v>
      </c>
      <c r="C169" t="s">
        <v>795</v>
      </c>
      <c r="D169" t="s">
        <v>100</v>
      </c>
      <c r="E169" t="s">
        <v>123</v>
      </c>
      <c r="F169" t="s">
        <v>796</v>
      </c>
      <c r="G169" t="s">
        <v>533</v>
      </c>
      <c r="H169" t="s">
        <v>582</v>
      </c>
      <c r="I169" t="s">
        <v>206</v>
      </c>
      <c r="J169" t="s">
        <v>232</v>
      </c>
      <c r="K169" s="77">
        <v>2.7</v>
      </c>
      <c r="L169" t="s">
        <v>102</v>
      </c>
      <c r="M169" s="78">
        <v>3.9E-2</v>
      </c>
      <c r="N169" s="78">
        <v>4.2200000000000001E-2</v>
      </c>
      <c r="O169" s="77">
        <v>405000</v>
      </c>
      <c r="P169" s="77">
        <v>101.4</v>
      </c>
      <c r="Q169" s="77">
        <v>0</v>
      </c>
      <c r="R169" s="77">
        <v>410.67</v>
      </c>
      <c r="S169" s="78">
        <v>1E-3</v>
      </c>
      <c r="T169" s="78">
        <v>7.0000000000000001E-3</v>
      </c>
      <c r="U169" s="78">
        <v>1.1999999999999999E-3</v>
      </c>
    </row>
    <row r="170" spans="2:21">
      <c r="B170" t="s">
        <v>797</v>
      </c>
      <c r="C170" t="s">
        <v>798</v>
      </c>
      <c r="D170" t="s">
        <v>100</v>
      </c>
      <c r="E170" t="s">
        <v>123</v>
      </c>
      <c r="F170" t="s">
        <v>799</v>
      </c>
      <c r="G170" t="s">
        <v>132</v>
      </c>
      <c r="H170" t="s">
        <v>582</v>
      </c>
      <c r="I170" t="s">
        <v>206</v>
      </c>
      <c r="J170" t="s">
        <v>226</v>
      </c>
      <c r="K170" s="77">
        <v>1.47</v>
      </c>
      <c r="L170" t="s">
        <v>102</v>
      </c>
      <c r="M170" s="78">
        <v>2.1600000000000001E-2</v>
      </c>
      <c r="N170" s="78">
        <v>6.8999999999999999E-3</v>
      </c>
      <c r="O170" s="77">
        <v>125000.36</v>
      </c>
      <c r="P170" s="77">
        <v>102.2</v>
      </c>
      <c r="Q170" s="77">
        <v>0</v>
      </c>
      <c r="R170" s="77">
        <v>127.75036792</v>
      </c>
      <c r="S170" s="78">
        <v>2.9999999999999997E-4</v>
      </c>
      <c r="T170" s="78">
        <v>2.2000000000000001E-3</v>
      </c>
      <c r="U170" s="78">
        <v>4.0000000000000002E-4</v>
      </c>
    </row>
    <row r="171" spans="2:21">
      <c r="B171" t="s">
        <v>800</v>
      </c>
      <c r="C171" t="s">
        <v>801</v>
      </c>
      <c r="D171" t="s">
        <v>100</v>
      </c>
      <c r="E171" t="s">
        <v>123</v>
      </c>
      <c r="F171" t="s">
        <v>802</v>
      </c>
      <c r="G171" t="s">
        <v>533</v>
      </c>
      <c r="H171" t="s">
        <v>589</v>
      </c>
      <c r="I171" t="s">
        <v>150</v>
      </c>
      <c r="J171" t="s">
        <v>803</v>
      </c>
      <c r="K171" s="77">
        <v>3.1</v>
      </c>
      <c r="L171" t="s">
        <v>102</v>
      </c>
      <c r="M171" s="78">
        <v>2.8500000000000001E-2</v>
      </c>
      <c r="N171" s="78">
        <v>1.44E-2</v>
      </c>
      <c r="O171" s="77">
        <v>188125.01</v>
      </c>
      <c r="P171" s="77">
        <v>104.4</v>
      </c>
      <c r="Q171" s="77">
        <v>0</v>
      </c>
      <c r="R171" s="77">
        <v>196.40251043999999</v>
      </c>
      <c r="S171" s="78">
        <v>1.1999999999999999E-3</v>
      </c>
      <c r="T171" s="78">
        <v>3.3E-3</v>
      </c>
      <c r="U171" s="78">
        <v>5.9999999999999995E-4</v>
      </c>
    </row>
    <row r="172" spans="2:21">
      <c r="B172" t="s">
        <v>804</v>
      </c>
      <c r="C172" t="s">
        <v>805</v>
      </c>
      <c r="D172" t="s">
        <v>100</v>
      </c>
      <c r="E172" t="s">
        <v>123</v>
      </c>
      <c r="F172" t="s">
        <v>806</v>
      </c>
      <c r="G172" t="s">
        <v>541</v>
      </c>
      <c r="H172" t="s">
        <v>589</v>
      </c>
      <c r="I172" t="s">
        <v>150</v>
      </c>
      <c r="J172" t="s">
        <v>807</v>
      </c>
      <c r="K172" s="77">
        <v>3.37</v>
      </c>
      <c r="L172" t="s">
        <v>102</v>
      </c>
      <c r="M172" s="78">
        <v>2.1499999999999998E-2</v>
      </c>
      <c r="N172" s="78">
        <v>1.61E-2</v>
      </c>
      <c r="O172" s="77">
        <v>141755.62</v>
      </c>
      <c r="P172" s="77">
        <v>101.85</v>
      </c>
      <c r="Q172" s="77">
        <v>6.03451</v>
      </c>
      <c r="R172" s="77">
        <v>150.41260897000001</v>
      </c>
      <c r="S172" s="78">
        <v>6.9999999999999999E-4</v>
      </c>
      <c r="T172" s="78">
        <v>2.5999999999999999E-3</v>
      </c>
      <c r="U172" s="78">
        <v>5.0000000000000001E-4</v>
      </c>
    </row>
    <row r="173" spans="2:21">
      <c r="B173" t="s">
        <v>808</v>
      </c>
      <c r="C173" t="s">
        <v>809</v>
      </c>
      <c r="D173" t="s">
        <v>100</v>
      </c>
      <c r="E173" t="s">
        <v>123</v>
      </c>
      <c r="F173" t="s">
        <v>806</v>
      </c>
      <c r="G173" t="s">
        <v>541</v>
      </c>
      <c r="H173" t="s">
        <v>589</v>
      </c>
      <c r="I173" t="s">
        <v>150</v>
      </c>
      <c r="J173" t="s">
        <v>424</v>
      </c>
      <c r="K173" s="77">
        <v>2.35</v>
      </c>
      <c r="L173" t="s">
        <v>102</v>
      </c>
      <c r="M173" s="78">
        <v>2.75E-2</v>
      </c>
      <c r="N173" s="78">
        <v>9.5999999999999992E-3</v>
      </c>
      <c r="O173" s="77">
        <v>34554.46</v>
      </c>
      <c r="P173" s="77">
        <v>105.18</v>
      </c>
      <c r="Q173" s="77">
        <v>0</v>
      </c>
      <c r="R173" s="77">
        <v>36.344381028000001</v>
      </c>
      <c r="S173" s="78">
        <v>1E-4</v>
      </c>
      <c r="T173" s="78">
        <v>5.9999999999999995E-4</v>
      </c>
      <c r="U173" s="78">
        <v>1E-4</v>
      </c>
    </row>
    <row r="174" spans="2:21">
      <c r="B174" t="s">
        <v>810</v>
      </c>
      <c r="C174" t="s">
        <v>811</v>
      </c>
      <c r="D174" t="s">
        <v>100</v>
      </c>
      <c r="E174" t="s">
        <v>123</v>
      </c>
      <c r="F174" t="s">
        <v>806</v>
      </c>
      <c r="G174" t="s">
        <v>541</v>
      </c>
      <c r="H174" t="s">
        <v>589</v>
      </c>
      <c r="I174" t="s">
        <v>150</v>
      </c>
      <c r="J174" t="s">
        <v>812</v>
      </c>
      <c r="K174" s="77">
        <v>1.28</v>
      </c>
      <c r="L174" t="s">
        <v>102</v>
      </c>
      <c r="M174" s="78">
        <v>2.4E-2</v>
      </c>
      <c r="N174" s="78">
        <v>8.5000000000000006E-3</v>
      </c>
      <c r="O174" s="77">
        <v>200100.35</v>
      </c>
      <c r="P174" s="77">
        <v>102.2</v>
      </c>
      <c r="Q174" s="77">
        <v>0</v>
      </c>
      <c r="R174" s="77">
        <v>204.50255770000001</v>
      </c>
      <c r="S174" s="78">
        <v>1.1000000000000001E-3</v>
      </c>
      <c r="T174" s="78">
        <v>3.5000000000000001E-3</v>
      </c>
      <c r="U174" s="78">
        <v>5.9999999999999995E-4</v>
      </c>
    </row>
    <row r="175" spans="2:21">
      <c r="B175" t="s">
        <v>813</v>
      </c>
      <c r="C175" t="s">
        <v>814</v>
      </c>
      <c r="D175" t="s">
        <v>100</v>
      </c>
      <c r="E175" t="s">
        <v>123</v>
      </c>
      <c r="F175" t="s">
        <v>815</v>
      </c>
      <c r="G175" t="s">
        <v>566</v>
      </c>
      <c r="H175" t="s">
        <v>613</v>
      </c>
      <c r="I175" t="s">
        <v>150</v>
      </c>
      <c r="J175" t="s">
        <v>294</v>
      </c>
      <c r="K175" s="77">
        <v>0.53</v>
      </c>
      <c r="L175" t="s">
        <v>102</v>
      </c>
      <c r="M175" s="78">
        <v>4.3499999999999997E-2</v>
      </c>
      <c r="N175" s="78">
        <v>8.8000000000000005E-3</v>
      </c>
      <c r="O175" s="77">
        <v>95000.92</v>
      </c>
      <c r="P175" s="77">
        <v>103.87</v>
      </c>
      <c r="Q175" s="77">
        <v>0</v>
      </c>
      <c r="R175" s="77">
        <v>98.677455604000002</v>
      </c>
      <c r="S175" s="78">
        <v>5.0000000000000001E-4</v>
      </c>
      <c r="T175" s="78">
        <v>1.6999999999999999E-3</v>
      </c>
      <c r="U175" s="78">
        <v>2.9999999999999997E-4</v>
      </c>
    </row>
    <row r="176" spans="2:21">
      <c r="B176" t="s">
        <v>816</v>
      </c>
      <c r="C176" t="s">
        <v>817</v>
      </c>
      <c r="D176" t="s">
        <v>100</v>
      </c>
      <c r="E176" t="s">
        <v>123</v>
      </c>
      <c r="F176" t="s">
        <v>815</v>
      </c>
      <c r="G176" t="s">
        <v>566</v>
      </c>
      <c r="H176" t="s">
        <v>613</v>
      </c>
      <c r="I176" t="s">
        <v>150</v>
      </c>
      <c r="J176" t="s">
        <v>278</v>
      </c>
      <c r="K176" s="77">
        <v>6.5</v>
      </c>
      <c r="L176" t="s">
        <v>102</v>
      </c>
      <c r="M176" s="78">
        <v>2.18E-2</v>
      </c>
      <c r="N176" s="78">
        <v>2.23E-2</v>
      </c>
      <c r="O176" s="77">
        <v>40000</v>
      </c>
      <c r="P176" s="77">
        <v>99.79</v>
      </c>
      <c r="Q176" s="77">
        <v>0</v>
      </c>
      <c r="R176" s="77">
        <v>39.915999999999997</v>
      </c>
      <c r="S176" s="78">
        <v>2.0000000000000001E-4</v>
      </c>
      <c r="T176" s="78">
        <v>6.9999999999999999E-4</v>
      </c>
      <c r="U176" s="78">
        <v>1E-4</v>
      </c>
    </row>
    <row r="177" spans="2:21">
      <c r="B177" t="s">
        <v>818</v>
      </c>
      <c r="C177" t="s">
        <v>819</v>
      </c>
      <c r="D177" t="s">
        <v>100</v>
      </c>
      <c r="E177" t="s">
        <v>123</v>
      </c>
      <c r="F177" t="s">
        <v>820</v>
      </c>
      <c r="G177" t="s">
        <v>383</v>
      </c>
      <c r="H177" t="s">
        <v>619</v>
      </c>
      <c r="I177" t="s">
        <v>206</v>
      </c>
      <c r="J177" t="s">
        <v>229</v>
      </c>
      <c r="K177" s="77">
        <v>0.82</v>
      </c>
      <c r="L177" t="s">
        <v>102</v>
      </c>
      <c r="M177" s="78">
        <v>3.6999999999999998E-2</v>
      </c>
      <c r="N177" s="78">
        <v>1.18E-2</v>
      </c>
      <c r="O177" s="77">
        <v>8000</v>
      </c>
      <c r="P177" s="77">
        <v>102.7</v>
      </c>
      <c r="Q177" s="77">
        <v>0</v>
      </c>
      <c r="R177" s="77">
        <v>8.2159999999999993</v>
      </c>
      <c r="S177" s="78">
        <v>1E-4</v>
      </c>
      <c r="T177" s="78">
        <v>1E-4</v>
      </c>
      <c r="U177" s="78">
        <v>0</v>
      </c>
    </row>
    <row r="178" spans="2:21">
      <c r="B178" t="s">
        <v>821</v>
      </c>
      <c r="C178" t="s">
        <v>822</v>
      </c>
      <c r="D178" t="s">
        <v>100</v>
      </c>
      <c r="E178" t="s">
        <v>123</v>
      </c>
      <c r="F178" t="s">
        <v>820</v>
      </c>
      <c r="G178" t="s">
        <v>383</v>
      </c>
      <c r="H178" t="s">
        <v>619</v>
      </c>
      <c r="I178" t="s">
        <v>206</v>
      </c>
      <c r="J178" t="s">
        <v>266</v>
      </c>
      <c r="K178" s="77">
        <v>0.34</v>
      </c>
      <c r="L178" t="s">
        <v>102</v>
      </c>
      <c r="M178" s="78">
        <v>4.2500000000000003E-2</v>
      </c>
      <c r="N178" s="78">
        <v>1.29E-2</v>
      </c>
      <c r="O178" s="77">
        <v>51000</v>
      </c>
      <c r="P178" s="77">
        <v>101.66</v>
      </c>
      <c r="Q178" s="77">
        <v>0</v>
      </c>
      <c r="R178" s="77">
        <v>51.846600000000002</v>
      </c>
      <c r="S178" s="78">
        <v>4.0000000000000002E-4</v>
      </c>
      <c r="T178" s="78">
        <v>8.9999999999999998E-4</v>
      </c>
      <c r="U178" s="78">
        <v>2.0000000000000001E-4</v>
      </c>
    </row>
    <row r="179" spans="2:21">
      <c r="B179" t="s">
        <v>823</v>
      </c>
      <c r="C179" t="s">
        <v>824</v>
      </c>
      <c r="D179" t="s">
        <v>100</v>
      </c>
      <c r="E179" t="s">
        <v>123</v>
      </c>
      <c r="F179" t="s">
        <v>825</v>
      </c>
      <c r="G179" t="s">
        <v>722</v>
      </c>
      <c r="H179" t="s">
        <v>619</v>
      </c>
      <c r="I179" t="s">
        <v>206</v>
      </c>
      <c r="J179" t="s">
        <v>826</v>
      </c>
      <c r="K179" s="77">
        <v>2.59</v>
      </c>
      <c r="L179" t="s">
        <v>102</v>
      </c>
      <c r="M179" s="78">
        <v>3.9E-2</v>
      </c>
      <c r="N179" s="78">
        <v>1.8499999999999999E-2</v>
      </c>
      <c r="O179" s="77">
        <v>27000</v>
      </c>
      <c r="P179" s="77">
        <v>106.36</v>
      </c>
      <c r="Q179" s="77">
        <v>0</v>
      </c>
      <c r="R179" s="77">
        <v>28.717199999999998</v>
      </c>
      <c r="S179" s="78">
        <v>0</v>
      </c>
      <c r="T179" s="78">
        <v>5.0000000000000001E-4</v>
      </c>
      <c r="U179" s="78">
        <v>1E-4</v>
      </c>
    </row>
    <row r="180" spans="2:21">
      <c r="B180" t="s">
        <v>827</v>
      </c>
      <c r="C180" t="s">
        <v>828</v>
      </c>
      <c r="D180" t="s">
        <v>100</v>
      </c>
      <c r="E180" t="s">
        <v>123</v>
      </c>
      <c r="F180" t="s">
        <v>829</v>
      </c>
      <c r="G180" t="s">
        <v>651</v>
      </c>
      <c r="H180" t="s">
        <v>613</v>
      </c>
      <c r="I180" t="s">
        <v>150</v>
      </c>
      <c r="J180" t="s">
        <v>830</v>
      </c>
      <c r="K180" s="77">
        <v>6.32</v>
      </c>
      <c r="L180" t="s">
        <v>123</v>
      </c>
      <c r="M180" s="78">
        <v>1.4999999999999999E-2</v>
      </c>
      <c r="N180" s="78">
        <v>2.29E-2</v>
      </c>
      <c r="O180" s="77">
        <v>33000</v>
      </c>
      <c r="P180" s="77">
        <v>95.72</v>
      </c>
      <c r="Q180" s="77">
        <v>0</v>
      </c>
      <c r="R180" s="77">
        <v>31.587599999999998</v>
      </c>
      <c r="S180" s="78">
        <v>1E-4</v>
      </c>
      <c r="T180" s="78">
        <v>5.0000000000000001E-4</v>
      </c>
      <c r="U180" s="78">
        <v>1E-4</v>
      </c>
    </row>
    <row r="181" spans="2:21">
      <c r="B181" t="s">
        <v>831</v>
      </c>
      <c r="C181" t="s">
        <v>832</v>
      </c>
      <c r="D181" t="s">
        <v>100</v>
      </c>
      <c r="E181" t="s">
        <v>123</v>
      </c>
      <c r="F181" t="s">
        <v>829</v>
      </c>
      <c r="G181" t="s">
        <v>651</v>
      </c>
      <c r="H181" t="s">
        <v>613</v>
      </c>
      <c r="I181" t="s">
        <v>150</v>
      </c>
      <c r="J181" t="s">
        <v>830</v>
      </c>
      <c r="K181" s="77">
        <v>6.5</v>
      </c>
      <c r="L181" t="s">
        <v>123</v>
      </c>
      <c r="M181" s="78">
        <v>7.4999999999999997E-3</v>
      </c>
      <c r="N181" s="78">
        <v>9.5999999999999992E-3</v>
      </c>
      <c r="O181" s="77">
        <v>128000</v>
      </c>
      <c r="P181" s="77">
        <v>98.9</v>
      </c>
      <c r="Q181" s="77">
        <v>0</v>
      </c>
      <c r="R181" s="77">
        <v>126.592</v>
      </c>
      <c r="S181" s="78">
        <v>2.9999999999999997E-4</v>
      </c>
      <c r="T181" s="78">
        <v>2.2000000000000001E-3</v>
      </c>
      <c r="U181" s="78">
        <v>4.0000000000000002E-4</v>
      </c>
    </row>
    <row r="182" spans="2:21">
      <c r="B182" t="s">
        <v>833</v>
      </c>
      <c r="C182" t="s">
        <v>834</v>
      </c>
      <c r="D182" t="s">
        <v>100</v>
      </c>
      <c r="E182" t="s">
        <v>123</v>
      </c>
      <c r="F182" t="s">
        <v>829</v>
      </c>
      <c r="G182" t="s">
        <v>651</v>
      </c>
      <c r="H182" t="s">
        <v>613</v>
      </c>
      <c r="I182" t="s">
        <v>150</v>
      </c>
      <c r="J182" t="s">
        <v>294</v>
      </c>
      <c r="K182" s="77">
        <v>2.56</v>
      </c>
      <c r="L182" t="s">
        <v>102</v>
      </c>
      <c r="M182" s="78">
        <v>4.2500000000000003E-2</v>
      </c>
      <c r="N182" s="78">
        <v>1.21E-2</v>
      </c>
      <c r="O182" s="77">
        <v>4000</v>
      </c>
      <c r="P182" s="77">
        <v>109.46</v>
      </c>
      <c r="Q182" s="77">
        <v>0</v>
      </c>
      <c r="R182" s="77">
        <v>4.3784000000000001</v>
      </c>
      <c r="S182" s="78">
        <v>0</v>
      </c>
      <c r="T182" s="78">
        <v>1E-4</v>
      </c>
      <c r="U182" s="78">
        <v>0</v>
      </c>
    </row>
    <row r="183" spans="2:21">
      <c r="B183" t="s">
        <v>835</v>
      </c>
      <c r="C183" t="s">
        <v>836</v>
      </c>
      <c r="D183" t="s">
        <v>100</v>
      </c>
      <c r="E183" t="s">
        <v>123</v>
      </c>
      <c r="F183" t="s">
        <v>829</v>
      </c>
      <c r="G183" t="s">
        <v>651</v>
      </c>
      <c r="H183" t="s">
        <v>613</v>
      </c>
      <c r="I183" t="s">
        <v>150</v>
      </c>
      <c r="J183" t="s">
        <v>837</v>
      </c>
      <c r="K183" s="77">
        <v>3.5</v>
      </c>
      <c r="L183" t="s">
        <v>102</v>
      </c>
      <c r="M183" s="78">
        <v>3.4500000000000003E-2</v>
      </c>
      <c r="N183" s="78">
        <v>1.37E-2</v>
      </c>
      <c r="O183" s="77">
        <v>24000.48</v>
      </c>
      <c r="P183" s="77">
        <v>108.65</v>
      </c>
      <c r="Q183" s="77">
        <v>0</v>
      </c>
      <c r="R183" s="77">
        <v>26.07652152</v>
      </c>
      <c r="S183" s="78">
        <v>0</v>
      </c>
      <c r="T183" s="78">
        <v>4.0000000000000002E-4</v>
      </c>
      <c r="U183" s="78">
        <v>1E-4</v>
      </c>
    </row>
    <row r="184" spans="2:21">
      <c r="B184" t="s">
        <v>838</v>
      </c>
      <c r="C184" t="s">
        <v>839</v>
      </c>
      <c r="D184" t="s">
        <v>100</v>
      </c>
      <c r="E184" t="s">
        <v>123</v>
      </c>
      <c r="F184" t="s">
        <v>615</v>
      </c>
      <c r="G184" t="s">
        <v>533</v>
      </c>
      <c r="H184" t="s">
        <v>613</v>
      </c>
      <c r="I184" t="s">
        <v>150</v>
      </c>
      <c r="J184" t="s">
        <v>840</v>
      </c>
      <c r="K184" s="77">
        <v>4.7699999999999996</v>
      </c>
      <c r="L184" t="s">
        <v>102</v>
      </c>
      <c r="M184" s="78">
        <v>2.3E-2</v>
      </c>
      <c r="N184" s="78">
        <v>1.7899999999999999E-2</v>
      </c>
      <c r="O184" s="77">
        <v>61000</v>
      </c>
      <c r="P184" s="77">
        <v>103.13</v>
      </c>
      <c r="Q184" s="77">
        <v>0</v>
      </c>
      <c r="R184" s="77">
        <v>62.909300000000002</v>
      </c>
      <c r="S184" s="78">
        <v>1E-4</v>
      </c>
      <c r="T184" s="78">
        <v>1.1000000000000001E-3</v>
      </c>
      <c r="U184" s="78">
        <v>2.0000000000000001E-4</v>
      </c>
    </row>
    <row r="185" spans="2:21">
      <c r="B185" t="s">
        <v>841</v>
      </c>
      <c r="C185" t="s">
        <v>842</v>
      </c>
      <c r="D185" t="s">
        <v>100</v>
      </c>
      <c r="E185" t="s">
        <v>123</v>
      </c>
      <c r="F185" t="s">
        <v>615</v>
      </c>
      <c r="G185" t="s">
        <v>533</v>
      </c>
      <c r="H185" t="s">
        <v>613</v>
      </c>
      <c r="I185" t="s">
        <v>150</v>
      </c>
      <c r="J185" t="s">
        <v>372</v>
      </c>
      <c r="K185" s="77">
        <v>1.72</v>
      </c>
      <c r="L185" t="s">
        <v>102</v>
      </c>
      <c r="M185" s="78">
        <v>4.2000000000000003E-2</v>
      </c>
      <c r="N185" s="78">
        <v>1.01E-2</v>
      </c>
      <c r="O185" s="77">
        <v>279000.45</v>
      </c>
      <c r="P185" s="77">
        <v>106.11</v>
      </c>
      <c r="Q185" s="77">
        <v>0</v>
      </c>
      <c r="R185" s="77">
        <v>296.04737749499998</v>
      </c>
      <c r="S185" s="78">
        <v>6.9999999999999999E-4</v>
      </c>
      <c r="T185" s="78">
        <v>5.0000000000000001E-3</v>
      </c>
      <c r="U185" s="78">
        <v>8.9999999999999998E-4</v>
      </c>
    </row>
    <row r="186" spans="2:21">
      <c r="B186" t="s">
        <v>843</v>
      </c>
      <c r="C186" t="s">
        <v>844</v>
      </c>
      <c r="D186" t="s">
        <v>100</v>
      </c>
      <c r="E186" t="s">
        <v>123</v>
      </c>
      <c r="F186" t="s">
        <v>845</v>
      </c>
      <c r="G186" t="s">
        <v>383</v>
      </c>
      <c r="H186" t="s">
        <v>613</v>
      </c>
      <c r="I186" t="s">
        <v>150</v>
      </c>
      <c r="J186" t="s">
        <v>372</v>
      </c>
      <c r="K186" s="77">
        <v>1.24</v>
      </c>
      <c r="L186" t="s">
        <v>102</v>
      </c>
      <c r="M186" s="78">
        <v>2.75E-2</v>
      </c>
      <c r="N186" s="78">
        <v>1.1900000000000001E-2</v>
      </c>
      <c r="O186" s="77">
        <v>62000.66</v>
      </c>
      <c r="P186" s="77">
        <v>101.94</v>
      </c>
      <c r="Q186" s="77">
        <v>0</v>
      </c>
      <c r="R186" s="77">
        <v>63.203472804</v>
      </c>
      <c r="S186" s="78">
        <v>2.5000000000000001E-3</v>
      </c>
      <c r="T186" s="78">
        <v>1.1000000000000001E-3</v>
      </c>
      <c r="U186" s="78">
        <v>2.0000000000000001E-4</v>
      </c>
    </row>
    <row r="187" spans="2:21">
      <c r="B187" t="s">
        <v>846</v>
      </c>
      <c r="C187" t="s">
        <v>847</v>
      </c>
      <c r="D187" t="s">
        <v>100</v>
      </c>
      <c r="E187" t="s">
        <v>123</v>
      </c>
      <c r="F187" t="s">
        <v>848</v>
      </c>
      <c r="G187" t="s">
        <v>510</v>
      </c>
      <c r="H187" t="s">
        <v>613</v>
      </c>
      <c r="I187" t="s">
        <v>150</v>
      </c>
      <c r="J187" t="s">
        <v>849</v>
      </c>
      <c r="K187" s="77">
        <v>1.1399999999999999</v>
      </c>
      <c r="L187" t="s">
        <v>102</v>
      </c>
      <c r="M187" s="78">
        <v>3.5000000000000003E-2</v>
      </c>
      <c r="N187" s="78">
        <v>1.0800000000000001E-2</v>
      </c>
      <c r="O187" s="77">
        <v>115000.67</v>
      </c>
      <c r="P187" s="77">
        <v>103.97</v>
      </c>
      <c r="Q187" s="77">
        <v>0</v>
      </c>
      <c r="R187" s="77">
        <v>119.56619659899999</v>
      </c>
      <c r="S187" s="78">
        <v>3.8E-3</v>
      </c>
      <c r="T187" s="78">
        <v>2E-3</v>
      </c>
      <c r="U187" s="78">
        <v>4.0000000000000002E-4</v>
      </c>
    </row>
    <row r="188" spans="2:21" s="130" customFormat="1">
      <c r="B188" s="127" t="s">
        <v>850</v>
      </c>
      <c r="C188" s="127">
        <v>20802570</v>
      </c>
      <c r="D188" s="127" t="s">
        <v>100</v>
      </c>
      <c r="E188" s="127" t="s">
        <v>123</v>
      </c>
      <c r="F188" s="127" t="s">
        <v>851</v>
      </c>
      <c r="G188" s="127" t="s">
        <v>627</v>
      </c>
      <c r="H188" s="127" t="s">
        <v>619</v>
      </c>
      <c r="I188" s="127" t="s">
        <v>206</v>
      </c>
      <c r="J188" s="127" t="s">
        <v>486</v>
      </c>
      <c r="K188" s="128">
        <v>0</v>
      </c>
      <c r="L188" s="127" t="s">
        <v>102</v>
      </c>
      <c r="M188" s="129">
        <v>1.35E-2</v>
      </c>
      <c r="N188" s="129">
        <v>0</v>
      </c>
      <c r="O188" s="128">
        <v>60000</v>
      </c>
      <c r="P188" s="128">
        <f>R188*1000/O188*100</f>
        <v>101.2188524590164</v>
      </c>
      <c r="Q188" s="128">
        <v>0</v>
      </c>
      <c r="R188" s="128">
        <f>60.942-0.210688524590164</f>
        <v>60.731311475409839</v>
      </c>
      <c r="S188" s="129">
        <v>2.0000000000000001E-4</v>
      </c>
      <c r="T188" s="129">
        <f>R188/$R$11</f>
        <v>1.0347815171647954E-3</v>
      </c>
      <c r="U188" s="129">
        <f>R188/'סכום נכסי הקרן'!$C$42</f>
        <v>1.8395010118869769E-4</v>
      </c>
    </row>
    <row r="189" spans="2:21">
      <c r="B189" t="s">
        <v>852</v>
      </c>
      <c r="C189" t="s">
        <v>853</v>
      </c>
      <c r="D189" t="s">
        <v>100</v>
      </c>
      <c r="E189" t="s">
        <v>123</v>
      </c>
      <c r="F189" t="s">
        <v>854</v>
      </c>
      <c r="G189" t="s">
        <v>132</v>
      </c>
      <c r="H189" t="s">
        <v>619</v>
      </c>
      <c r="I189" t="s">
        <v>206</v>
      </c>
      <c r="J189" t="s">
        <v>855</v>
      </c>
      <c r="K189" s="77">
        <v>3.46</v>
      </c>
      <c r="L189" t="s">
        <v>102</v>
      </c>
      <c r="M189" s="78">
        <v>2.5000000000000001E-2</v>
      </c>
      <c r="N189" s="78">
        <v>2.9000000000000001E-2</v>
      </c>
      <c r="O189" s="77">
        <v>54551</v>
      </c>
      <c r="P189" s="77">
        <v>101.1</v>
      </c>
      <c r="Q189" s="77">
        <v>1.36378</v>
      </c>
      <c r="R189" s="77">
        <v>56.514840999999997</v>
      </c>
      <c r="S189" s="78">
        <v>0</v>
      </c>
      <c r="T189" s="78">
        <v>1E-3</v>
      </c>
      <c r="U189" s="78">
        <v>2.0000000000000001E-4</v>
      </c>
    </row>
    <row r="190" spans="2:21">
      <c r="B190" t="s">
        <v>856</v>
      </c>
      <c r="C190" t="s">
        <v>857</v>
      </c>
      <c r="D190" t="s">
        <v>100</v>
      </c>
      <c r="E190" t="s">
        <v>123</v>
      </c>
      <c r="F190" t="s">
        <v>858</v>
      </c>
      <c r="G190" t="s">
        <v>627</v>
      </c>
      <c r="H190" t="s">
        <v>619</v>
      </c>
      <c r="I190" t="s">
        <v>206</v>
      </c>
      <c r="J190" t="s">
        <v>859</v>
      </c>
      <c r="K190" s="77">
        <v>1.24</v>
      </c>
      <c r="L190" t="s">
        <v>102</v>
      </c>
      <c r="M190" s="78">
        <v>0.02</v>
      </c>
      <c r="N190" s="78">
        <v>1.15E-2</v>
      </c>
      <c r="O190" s="77">
        <v>45000</v>
      </c>
      <c r="P190" s="77">
        <v>101.05</v>
      </c>
      <c r="Q190" s="77">
        <v>5.25</v>
      </c>
      <c r="R190" s="77">
        <v>50.722499999999997</v>
      </c>
      <c r="S190" s="78">
        <v>1E-4</v>
      </c>
      <c r="T190" s="78">
        <v>8.9999999999999998E-4</v>
      </c>
      <c r="U190" s="78">
        <v>2.0000000000000001E-4</v>
      </c>
    </row>
    <row r="191" spans="2:21">
      <c r="B191" t="s">
        <v>860</v>
      </c>
      <c r="C191" t="s">
        <v>861</v>
      </c>
      <c r="D191" t="s">
        <v>100</v>
      </c>
      <c r="E191" t="s">
        <v>123</v>
      </c>
      <c r="F191" t="s">
        <v>862</v>
      </c>
      <c r="G191" t="s">
        <v>636</v>
      </c>
      <c r="H191" t="s">
        <v>613</v>
      </c>
      <c r="I191" t="s">
        <v>150</v>
      </c>
      <c r="J191" t="s">
        <v>863</v>
      </c>
      <c r="K191" s="77">
        <v>1.31</v>
      </c>
      <c r="L191" t="s">
        <v>102</v>
      </c>
      <c r="M191" s="78">
        <v>2.1000000000000001E-2</v>
      </c>
      <c r="N191" s="78">
        <v>7.9000000000000008E-3</v>
      </c>
      <c r="O191" s="77">
        <v>90000</v>
      </c>
      <c r="P191" s="77">
        <v>102.08</v>
      </c>
      <c r="Q191" s="77">
        <v>0</v>
      </c>
      <c r="R191" s="77">
        <v>91.872</v>
      </c>
      <c r="S191" s="78">
        <v>5.9999999999999995E-4</v>
      </c>
      <c r="T191" s="78">
        <v>1.6000000000000001E-3</v>
      </c>
      <c r="U191" s="78">
        <v>2.9999999999999997E-4</v>
      </c>
    </row>
    <row r="192" spans="2:21">
      <c r="B192" t="s">
        <v>864</v>
      </c>
      <c r="C192" t="s">
        <v>865</v>
      </c>
      <c r="D192" t="s">
        <v>100</v>
      </c>
      <c r="E192" t="s">
        <v>123</v>
      </c>
      <c r="F192" t="s">
        <v>802</v>
      </c>
      <c r="G192" t="s">
        <v>533</v>
      </c>
      <c r="H192" t="s">
        <v>613</v>
      </c>
      <c r="I192" t="s">
        <v>150</v>
      </c>
      <c r="J192" t="s">
        <v>866</v>
      </c>
      <c r="K192" s="77">
        <v>3.16</v>
      </c>
      <c r="L192" t="s">
        <v>102</v>
      </c>
      <c r="M192" s="78">
        <v>4.99E-2</v>
      </c>
      <c r="N192" s="78">
        <v>1.7399999999999999E-2</v>
      </c>
      <c r="O192" s="77">
        <v>36000</v>
      </c>
      <c r="P192" s="77">
        <v>111.89</v>
      </c>
      <c r="Q192" s="77">
        <v>0</v>
      </c>
      <c r="R192" s="77">
        <v>40.2804</v>
      </c>
      <c r="S192" s="78">
        <v>1E-4</v>
      </c>
      <c r="T192" s="78">
        <v>6.9999999999999999E-4</v>
      </c>
      <c r="U192" s="78">
        <v>1E-4</v>
      </c>
    </row>
    <row r="193" spans="2:21">
      <c r="B193" t="s">
        <v>867</v>
      </c>
      <c r="C193" t="s">
        <v>868</v>
      </c>
      <c r="D193" t="s">
        <v>100</v>
      </c>
      <c r="E193" t="s">
        <v>123</v>
      </c>
      <c r="F193" t="s">
        <v>869</v>
      </c>
      <c r="G193" t="s">
        <v>419</v>
      </c>
      <c r="H193" t="s">
        <v>640</v>
      </c>
      <c r="I193" t="s">
        <v>206</v>
      </c>
      <c r="J193" t="s">
        <v>572</v>
      </c>
      <c r="K193" s="77">
        <v>5.46</v>
      </c>
      <c r="L193" t="s">
        <v>102</v>
      </c>
      <c r="M193" s="78">
        <v>2.5000000000000001E-2</v>
      </c>
      <c r="N193" s="78">
        <v>2.2700000000000001E-2</v>
      </c>
      <c r="O193" s="77">
        <v>38000</v>
      </c>
      <c r="P193" s="77">
        <v>102.1</v>
      </c>
      <c r="Q193" s="77">
        <v>0</v>
      </c>
      <c r="R193" s="77">
        <v>38.798000000000002</v>
      </c>
      <c r="S193" s="78">
        <v>0</v>
      </c>
      <c r="T193" s="78">
        <v>6.9999999999999999E-4</v>
      </c>
      <c r="U193" s="78">
        <v>1E-4</v>
      </c>
    </row>
    <row r="194" spans="2:21">
      <c r="B194" t="s">
        <v>870</v>
      </c>
      <c r="C194" t="s">
        <v>871</v>
      </c>
      <c r="D194" t="s">
        <v>100</v>
      </c>
      <c r="E194" t="s">
        <v>123</v>
      </c>
      <c r="F194" t="s">
        <v>872</v>
      </c>
      <c r="G194" t="s">
        <v>383</v>
      </c>
      <c r="H194" t="s">
        <v>640</v>
      </c>
      <c r="I194" t="s">
        <v>206</v>
      </c>
      <c r="J194" t="s">
        <v>401</v>
      </c>
      <c r="K194" s="77">
        <v>2.98</v>
      </c>
      <c r="L194" t="s">
        <v>102</v>
      </c>
      <c r="M194" s="78">
        <v>3.2500000000000001E-2</v>
      </c>
      <c r="N194" s="78">
        <v>1.12E-2</v>
      </c>
      <c r="O194" s="77">
        <v>254222.22</v>
      </c>
      <c r="P194" s="77">
        <v>106.43</v>
      </c>
      <c r="Q194" s="77">
        <v>0</v>
      </c>
      <c r="R194" s="77">
        <v>270.56870874600003</v>
      </c>
      <c r="S194" s="78">
        <v>2.5000000000000001E-3</v>
      </c>
      <c r="T194" s="78">
        <v>4.5999999999999999E-3</v>
      </c>
      <c r="U194" s="78">
        <v>8.0000000000000004E-4</v>
      </c>
    </row>
    <row r="195" spans="2:21" s="138" customFormat="1">
      <c r="B195" s="135" t="s">
        <v>873</v>
      </c>
      <c r="C195" s="135">
        <v>42203490</v>
      </c>
      <c r="D195" s="135" t="s">
        <v>100</v>
      </c>
      <c r="E195" s="135" t="s">
        <v>123</v>
      </c>
      <c r="F195" s="135" t="s">
        <v>874</v>
      </c>
      <c r="G195" s="135" t="s">
        <v>627</v>
      </c>
      <c r="H195" s="135" t="s">
        <v>875</v>
      </c>
      <c r="I195" s="135" t="s">
        <v>150</v>
      </c>
      <c r="J195" s="135" t="s">
        <v>367</v>
      </c>
      <c r="K195" s="136">
        <v>0</v>
      </c>
      <c r="L195" s="135" t="s">
        <v>102</v>
      </c>
      <c r="M195" s="137">
        <v>3.2399999999999998E-2</v>
      </c>
      <c r="N195" s="137">
        <v>0</v>
      </c>
      <c r="O195" s="136">
        <v>50000</v>
      </c>
      <c r="P195" s="136">
        <f>R195*1000/O195*100</f>
        <v>101.7749180327868</v>
      </c>
      <c r="Q195" s="136">
        <v>0</v>
      </c>
      <c r="R195" s="136">
        <f>50887.4590163934/1000</f>
        <v>50.8874590163934</v>
      </c>
      <c r="S195" s="137">
        <v>4.0000000000000002E-4</v>
      </c>
      <c r="T195" s="137">
        <f t="shared" ref="T195:T196" si="3">R195/$R$11</f>
        <v>8.6705524327374255E-4</v>
      </c>
      <c r="U195" s="137">
        <f>R195/'סכום נכסי הקרן'!$C$42</f>
        <v>1.5413388922271915E-4</v>
      </c>
    </row>
    <row r="196" spans="2:21" s="138" customFormat="1">
      <c r="B196" s="135" t="s">
        <v>873</v>
      </c>
      <c r="C196" s="135">
        <v>42203491</v>
      </c>
      <c r="D196" s="135" t="s">
        <v>100</v>
      </c>
      <c r="E196" s="135" t="s">
        <v>123</v>
      </c>
      <c r="F196" s="135" t="s">
        <v>874</v>
      </c>
      <c r="G196" s="135" t="s">
        <v>627</v>
      </c>
      <c r="H196" s="135" t="s">
        <v>875</v>
      </c>
      <c r="I196" s="135" t="s">
        <v>150</v>
      </c>
      <c r="J196" s="135" t="s">
        <v>327</v>
      </c>
      <c r="K196" s="136">
        <v>0</v>
      </c>
      <c r="L196" s="135" t="s">
        <v>102</v>
      </c>
      <c r="M196" s="137">
        <v>0</v>
      </c>
      <c r="N196" s="137">
        <v>0</v>
      </c>
      <c r="O196" s="136">
        <v>69159.960000000006</v>
      </c>
      <c r="P196" s="136">
        <f>R196*1000/O196*100</f>
        <v>101.98999999999998</v>
      </c>
      <c r="Q196" s="136">
        <v>0</v>
      </c>
      <c r="R196" s="136">
        <f>70536.243204/1000</f>
        <v>70.536243204000002</v>
      </c>
      <c r="S196" s="137">
        <v>0</v>
      </c>
      <c r="T196" s="137">
        <f t="shared" si="3"/>
        <v>1.2018446330982605E-3</v>
      </c>
      <c r="U196" s="137">
        <f>R196/'סכום נכסי הקרן'!$C$42</f>
        <v>2.136484254930019E-4</v>
      </c>
    </row>
    <row r="197" spans="2:21">
      <c r="B197" t="s">
        <v>876</v>
      </c>
      <c r="C197" t="s">
        <v>877</v>
      </c>
      <c r="D197" t="s">
        <v>100</v>
      </c>
      <c r="E197" t="s">
        <v>123</v>
      </c>
      <c r="F197" t="s">
        <v>878</v>
      </c>
      <c r="G197" t="s">
        <v>722</v>
      </c>
      <c r="H197" t="s">
        <v>875</v>
      </c>
      <c r="I197" t="s">
        <v>150</v>
      </c>
      <c r="J197" t="s">
        <v>879</v>
      </c>
      <c r="K197" s="77">
        <v>1.96</v>
      </c>
      <c r="L197" t="s">
        <v>102</v>
      </c>
      <c r="M197" s="78">
        <v>2.4500000000000001E-2</v>
      </c>
      <c r="N197" s="78">
        <v>7.1000000000000004E-3</v>
      </c>
      <c r="O197" s="77">
        <v>65500</v>
      </c>
      <c r="P197" s="77">
        <v>103.4</v>
      </c>
      <c r="Q197" s="77">
        <v>0</v>
      </c>
      <c r="R197" s="77">
        <v>67.727000000000004</v>
      </c>
      <c r="S197" s="78">
        <v>1.1000000000000001E-3</v>
      </c>
      <c r="T197" s="78">
        <v>1.1999999999999999E-3</v>
      </c>
      <c r="U197" s="78">
        <v>2.0000000000000001E-4</v>
      </c>
    </row>
    <row r="198" spans="2:21" s="134" customFormat="1">
      <c r="B198" s="131" t="s">
        <v>880</v>
      </c>
      <c r="C198" s="131">
        <v>25905780</v>
      </c>
      <c r="D198" s="131" t="s">
        <v>100</v>
      </c>
      <c r="E198" s="131" t="s">
        <v>123</v>
      </c>
      <c r="F198" s="131" t="s">
        <v>881</v>
      </c>
      <c r="G198" s="131" t="s">
        <v>419</v>
      </c>
      <c r="H198" s="131" t="s">
        <v>640</v>
      </c>
      <c r="I198" s="131" t="s">
        <v>206</v>
      </c>
      <c r="J198" s="131" t="s">
        <v>882</v>
      </c>
      <c r="K198" s="132">
        <v>5.38</v>
      </c>
      <c r="L198" s="131" t="s">
        <v>102</v>
      </c>
      <c r="M198" s="133">
        <v>0.05</v>
      </c>
      <c r="N198" s="133">
        <v>3.8800000000000001E-2</v>
      </c>
      <c r="O198" s="132">
        <v>140000</v>
      </c>
      <c r="P198" s="132">
        <f>R198*1000/O198*100</f>
        <v>107.19092896174864</v>
      </c>
      <c r="Q198" s="132">
        <v>0</v>
      </c>
      <c r="R198" s="132">
        <f>150.668-0.600699453551905</f>
        <v>150.06730054644811</v>
      </c>
      <c r="S198" s="133">
        <v>2.0000000000000001E-4</v>
      </c>
      <c r="T198" s="133">
        <f>R198/$R$11</f>
        <v>2.5569490459489697E-3</v>
      </c>
      <c r="U198" s="133">
        <f>R198/'סכום נכסי הקרן'!$C$42</f>
        <v>4.545413963571507E-4</v>
      </c>
    </row>
    <row r="199" spans="2:21">
      <c r="B199" t="s">
        <v>883</v>
      </c>
      <c r="C199" t="s">
        <v>884</v>
      </c>
      <c r="D199" t="s">
        <v>100</v>
      </c>
      <c r="E199" t="s">
        <v>123</v>
      </c>
      <c r="F199" t="s">
        <v>885</v>
      </c>
      <c r="G199" t="s">
        <v>627</v>
      </c>
      <c r="H199" t="s">
        <v>640</v>
      </c>
      <c r="I199" t="s">
        <v>206</v>
      </c>
      <c r="J199" t="s">
        <v>294</v>
      </c>
      <c r="K199" s="77">
        <v>0.5</v>
      </c>
      <c r="L199" t="s">
        <v>102</v>
      </c>
      <c r="M199" s="78">
        <v>3.9E-2</v>
      </c>
      <c r="N199" s="78">
        <v>3.44E-2</v>
      </c>
      <c r="O199" s="77">
        <v>11000</v>
      </c>
      <c r="P199" s="77">
        <v>100.24</v>
      </c>
      <c r="Q199" s="77">
        <v>0</v>
      </c>
      <c r="R199" s="77">
        <v>11.026400000000001</v>
      </c>
      <c r="S199" s="78">
        <v>2.9999999999999997E-4</v>
      </c>
      <c r="T199" s="78">
        <v>2.0000000000000001E-4</v>
      </c>
      <c r="U199" s="78">
        <v>0</v>
      </c>
    </row>
    <row r="200" spans="2:21">
      <c r="B200" t="s">
        <v>886</v>
      </c>
      <c r="C200" t="s">
        <v>887</v>
      </c>
      <c r="D200" t="s">
        <v>100</v>
      </c>
      <c r="E200" t="s">
        <v>123</v>
      </c>
      <c r="F200" t="s">
        <v>885</v>
      </c>
      <c r="G200" t="s">
        <v>627</v>
      </c>
      <c r="H200" t="s">
        <v>640</v>
      </c>
      <c r="I200" t="s">
        <v>206</v>
      </c>
      <c r="J200" t="s">
        <v>372</v>
      </c>
      <c r="K200" s="77">
        <v>2.5499999999999998</v>
      </c>
      <c r="L200" t="s">
        <v>102</v>
      </c>
      <c r="M200" s="78">
        <v>3.15E-2</v>
      </c>
      <c r="N200" s="78">
        <v>3.0599999999999999E-2</v>
      </c>
      <c r="O200" s="77">
        <v>49000</v>
      </c>
      <c r="P200" s="77">
        <v>101.35</v>
      </c>
      <c r="Q200" s="77">
        <v>0</v>
      </c>
      <c r="R200" s="77">
        <v>49.661499999999997</v>
      </c>
      <c r="S200" s="78">
        <v>2.9999999999999997E-4</v>
      </c>
      <c r="T200" s="78">
        <v>8.0000000000000004E-4</v>
      </c>
      <c r="U200" s="78">
        <v>2.0000000000000001E-4</v>
      </c>
    </row>
    <row r="201" spans="2:21">
      <c r="B201" t="s">
        <v>888</v>
      </c>
      <c r="C201" t="s">
        <v>889</v>
      </c>
      <c r="D201" t="s">
        <v>100</v>
      </c>
      <c r="E201" t="s">
        <v>123</v>
      </c>
      <c r="F201" t="s">
        <v>890</v>
      </c>
      <c r="G201" t="s">
        <v>736</v>
      </c>
      <c r="H201" t="s">
        <v>640</v>
      </c>
      <c r="I201" t="s">
        <v>206</v>
      </c>
      <c r="J201" t="s">
        <v>891</v>
      </c>
      <c r="K201" s="77">
        <v>4.67</v>
      </c>
      <c r="L201" t="s">
        <v>102</v>
      </c>
      <c r="M201" s="78">
        <v>5.2499999999999998E-2</v>
      </c>
      <c r="N201" s="78">
        <v>5.0999999999999997E-2</v>
      </c>
      <c r="O201" s="77">
        <v>38000</v>
      </c>
      <c r="P201" s="77">
        <v>101.7</v>
      </c>
      <c r="Q201" s="77">
        <v>0</v>
      </c>
      <c r="R201" s="77">
        <v>38.646000000000001</v>
      </c>
      <c r="S201" s="78">
        <v>1E-4</v>
      </c>
      <c r="T201" s="78">
        <v>6.9999999999999999E-4</v>
      </c>
      <c r="U201" s="78">
        <v>1E-4</v>
      </c>
    </row>
    <row r="202" spans="2:21">
      <c r="B202" t="s">
        <v>892</v>
      </c>
      <c r="C202" t="s">
        <v>893</v>
      </c>
      <c r="D202" t="s">
        <v>100</v>
      </c>
      <c r="E202" t="s">
        <v>123</v>
      </c>
      <c r="F202" t="s">
        <v>894</v>
      </c>
      <c r="G202" t="s">
        <v>895</v>
      </c>
      <c r="H202" t="s">
        <v>875</v>
      </c>
      <c r="I202" t="s">
        <v>150</v>
      </c>
      <c r="J202" t="s">
        <v>896</v>
      </c>
      <c r="K202" s="77">
        <v>4.4800000000000004</v>
      </c>
      <c r="L202" t="s">
        <v>102</v>
      </c>
      <c r="M202" s="78">
        <v>2.9100000000000001E-2</v>
      </c>
      <c r="N202" s="78">
        <v>3.3599999999999998E-2</v>
      </c>
      <c r="O202" s="77">
        <v>200000.56</v>
      </c>
      <c r="P202" s="77">
        <v>99.08</v>
      </c>
      <c r="Q202" s="77">
        <v>0</v>
      </c>
      <c r="R202" s="77">
        <v>198.160554848</v>
      </c>
      <c r="S202" s="78">
        <v>2.9999999999999997E-4</v>
      </c>
      <c r="T202" s="78">
        <v>3.3999999999999998E-3</v>
      </c>
      <c r="U202" s="78">
        <v>5.9999999999999995E-4</v>
      </c>
    </row>
    <row r="203" spans="2:21">
      <c r="B203" t="s">
        <v>897</v>
      </c>
      <c r="C203" t="s">
        <v>898</v>
      </c>
      <c r="D203" t="s">
        <v>100</v>
      </c>
      <c r="E203" t="s">
        <v>123</v>
      </c>
      <c r="F203" t="s">
        <v>635</v>
      </c>
      <c r="G203" t="s">
        <v>636</v>
      </c>
      <c r="H203" t="s">
        <v>875</v>
      </c>
      <c r="I203" t="s">
        <v>150</v>
      </c>
      <c r="J203" t="s">
        <v>278</v>
      </c>
      <c r="K203" s="77">
        <v>0.98</v>
      </c>
      <c r="L203" t="s">
        <v>102</v>
      </c>
      <c r="M203" s="78">
        <v>0</v>
      </c>
      <c r="N203" s="78">
        <v>-0.90290000000000004</v>
      </c>
      <c r="O203" s="77">
        <v>5500</v>
      </c>
      <c r="P203" s="77">
        <v>991.1</v>
      </c>
      <c r="Q203" s="77">
        <v>0</v>
      </c>
      <c r="R203" s="77">
        <v>54.5105</v>
      </c>
      <c r="S203" s="78">
        <v>0</v>
      </c>
      <c r="T203" s="78">
        <v>8.9999999999999998E-4</v>
      </c>
      <c r="U203" s="78">
        <v>2.0000000000000001E-4</v>
      </c>
    </row>
    <row r="204" spans="2:21">
      <c r="B204" t="s">
        <v>899</v>
      </c>
      <c r="C204" t="s">
        <v>900</v>
      </c>
      <c r="D204" t="s">
        <v>100</v>
      </c>
      <c r="E204" t="s">
        <v>123</v>
      </c>
      <c r="F204" t="s">
        <v>901</v>
      </c>
      <c r="G204" t="s">
        <v>636</v>
      </c>
      <c r="H204" t="s">
        <v>647</v>
      </c>
      <c r="I204" t="s">
        <v>150</v>
      </c>
      <c r="J204" t="s">
        <v>849</v>
      </c>
      <c r="K204" s="77">
        <v>0.98</v>
      </c>
      <c r="L204" t="s">
        <v>102</v>
      </c>
      <c r="M204" s="78">
        <v>5.6500000000000002E-2</v>
      </c>
      <c r="N204" s="78">
        <v>2.01E-2</v>
      </c>
      <c r="O204" s="77">
        <v>90000</v>
      </c>
      <c r="P204" s="77">
        <v>106</v>
      </c>
      <c r="Q204" s="77">
        <v>0</v>
      </c>
      <c r="R204" s="77">
        <v>95.4</v>
      </c>
      <c r="S204" s="78">
        <v>1.2999999999999999E-3</v>
      </c>
      <c r="T204" s="78">
        <v>1.6000000000000001E-3</v>
      </c>
      <c r="U204" s="78">
        <v>2.9999999999999997E-4</v>
      </c>
    </row>
    <row r="205" spans="2:21">
      <c r="B205" t="s">
        <v>902</v>
      </c>
      <c r="C205" t="s">
        <v>903</v>
      </c>
      <c r="D205" t="s">
        <v>100</v>
      </c>
      <c r="E205" t="s">
        <v>123</v>
      </c>
      <c r="F205" t="s">
        <v>901</v>
      </c>
      <c r="G205" t="s">
        <v>636</v>
      </c>
      <c r="H205" t="s">
        <v>647</v>
      </c>
      <c r="I205" t="s">
        <v>150</v>
      </c>
      <c r="J205" t="s">
        <v>904</v>
      </c>
      <c r="K205" s="77">
        <v>3.49</v>
      </c>
      <c r="L205" t="s">
        <v>102</v>
      </c>
      <c r="M205" s="78">
        <v>3.5000000000000003E-2</v>
      </c>
      <c r="N205" s="78">
        <v>2.9700000000000001E-2</v>
      </c>
      <c r="O205" s="77">
        <v>32000</v>
      </c>
      <c r="P205" s="77">
        <v>103.39</v>
      </c>
      <c r="Q205" s="77">
        <v>0</v>
      </c>
      <c r="R205" s="77">
        <v>33.084800000000001</v>
      </c>
      <c r="S205" s="78">
        <v>4.0000000000000002E-4</v>
      </c>
      <c r="T205" s="78">
        <v>5.9999999999999995E-4</v>
      </c>
      <c r="U205" s="78">
        <v>1E-4</v>
      </c>
    </row>
    <row r="206" spans="2:21">
      <c r="B206" t="s">
        <v>905</v>
      </c>
      <c r="C206" t="s">
        <v>906</v>
      </c>
      <c r="D206" t="s">
        <v>100</v>
      </c>
      <c r="E206" t="s">
        <v>123</v>
      </c>
      <c r="F206" t="s">
        <v>901</v>
      </c>
      <c r="G206" t="s">
        <v>636</v>
      </c>
      <c r="H206" t="s">
        <v>647</v>
      </c>
      <c r="I206" t="s">
        <v>150</v>
      </c>
      <c r="J206" t="s">
        <v>849</v>
      </c>
      <c r="K206" s="77">
        <v>0.74</v>
      </c>
      <c r="L206" t="s">
        <v>102</v>
      </c>
      <c r="M206" s="78">
        <v>6.3E-2</v>
      </c>
      <c r="N206" s="78">
        <v>1.6E-2</v>
      </c>
      <c r="O206" s="77">
        <v>35000</v>
      </c>
      <c r="P206" s="77">
        <v>103.49</v>
      </c>
      <c r="Q206" s="77">
        <v>0</v>
      </c>
      <c r="R206" s="77">
        <v>36.221499999999999</v>
      </c>
      <c r="S206" s="78">
        <v>5.9999999999999995E-4</v>
      </c>
      <c r="T206" s="78">
        <v>5.9999999999999995E-4</v>
      </c>
      <c r="U206" s="78">
        <v>1E-4</v>
      </c>
    </row>
    <row r="207" spans="2:21" s="94" customFormat="1">
      <c r="B207" s="91" t="s">
        <v>907</v>
      </c>
      <c r="C207" s="91">
        <v>11593750</v>
      </c>
      <c r="D207" s="91" t="s">
        <v>100</v>
      </c>
      <c r="E207" s="91" t="s">
        <v>123</v>
      </c>
      <c r="F207" s="91" t="s">
        <v>909</v>
      </c>
      <c r="G207" s="91" t="s">
        <v>651</v>
      </c>
      <c r="H207" s="91" t="s">
        <v>647</v>
      </c>
      <c r="I207" s="91" t="s">
        <v>150</v>
      </c>
      <c r="J207" s="91" t="s">
        <v>372</v>
      </c>
      <c r="K207" s="92">
        <v>0</v>
      </c>
      <c r="L207" s="91" t="s">
        <v>102</v>
      </c>
      <c r="M207" s="93">
        <v>3.3000000000000002E-2</v>
      </c>
      <c r="N207" s="93">
        <v>0</v>
      </c>
      <c r="O207" s="92">
        <v>100000</v>
      </c>
      <c r="P207" s="92">
        <f>R207*1000/O207*100</f>
        <v>101.623770491803</v>
      </c>
      <c r="Q207" s="92">
        <v>0</v>
      </c>
      <c r="R207" s="92">
        <f>101623.770491803/1000</f>
        <v>101.623770491803</v>
      </c>
      <c r="S207" s="93">
        <v>6.9999999999999999E-4</v>
      </c>
      <c r="T207" s="93">
        <f>R207/$R$11</f>
        <v>1.7315351316280006E-3</v>
      </c>
      <c r="U207" s="93">
        <f>R207/'סכום נכסי הקרן'!$C$42</f>
        <v>3.0780996509046656E-4</v>
      </c>
    </row>
    <row r="208" spans="2:21" s="94" customFormat="1">
      <c r="B208" s="91" t="s">
        <v>907</v>
      </c>
      <c r="C208" s="91" t="s">
        <v>908</v>
      </c>
      <c r="D208" s="91" t="s">
        <v>100</v>
      </c>
      <c r="E208" s="91" t="s">
        <v>123</v>
      </c>
      <c r="F208" s="91" t="s">
        <v>909</v>
      </c>
      <c r="G208" s="91" t="s">
        <v>651</v>
      </c>
      <c r="H208" s="91" t="s">
        <v>647</v>
      </c>
      <c r="I208" s="91" t="s">
        <v>150</v>
      </c>
      <c r="J208" s="91" t="s">
        <v>910</v>
      </c>
      <c r="K208" s="92">
        <v>0</v>
      </c>
      <c r="L208" s="91" t="s">
        <v>102</v>
      </c>
      <c r="M208" s="93">
        <v>0</v>
      </c>
      <c r="N208" s="93">
        <v>0</v>
      </c>
      <c r="O208" s="92">
        <v>209000</v>
      </c>
      <c r="P208" s="92">
        <f>R208*1000/O208*100</f>
        <v>103.05</v>
      </c>
      <c r="Q208" s="92">
        <v>0</v>
      </c>
      <c r="R208" s="92">
        <f>215374.5/1000</f>
        <v>215.37450000000001</v>
      </c>
      <c r="S208" s="93">
        <v>0</v>
      </c>
      <c r="T208" s="93">
        <f>R208/$R$11</f>
        <v>3.6696976642575504E-3</v>
      </c>
      <c r="U208" s="93">
        <f>R208/'סכום נכסי הקרן'!$C$42</f>
        <v>6.5235148238988055E-4</v>
      </c>
    </row>
    <row r="209" spans="2:21">
      <c r="B209" t="s">
        <v>911</v>
      </c>
      <c r="C209" t="s">
        <v>912</v>
      </c>
      <c r="D209" t="s">
        <v>100</v>
      </c>
      <c r="E209" t="s">
        <v>123</v>
      </c>
      <c r="F209" t="s">
        <v>913</v>
      </c>
      <c r="G209" t="s">
        <v>636</v>
      </c>
      <c r="H209" t="s">
        <v>914</v>
      </c>
      <c r="I209" t="s">
        <v>206</v>
      </c>
      <c r="J209" t="s">
        <v>362</v>
      </c>
      <c r="K209" s="77">
        <v>1.17</v>
      </c>
      <c r="L209" t="s">
        <v>102</v>
      </c>
      <c r="M209" s="78">
        <v>4.3999999999999997E-2</v>
      </c>
      <c r="N209" s="78">
        <v>1.7100000000000001E-2</v>
      </c>
      <c r="O209" s="77">
        <v>21050</v>
      </c>
      <c r="P209" s="77">
        <v>103.15</v>
      </c>
      <c r="Q209" s="77">
        <v>0</v>
      </c>
      <c r="R209" s="77">
        <v>21.713075</v>
      </c>
      <c r="S209" s="78">
        <v>2.0000000000000001E-4</v>
      </c>
      <c r="T209" s="78">
        <v>4.0000000000000002E-4</v>
      </c>
      <c r="U209" s="78">
        <v>1E-4</v>
      </c>
    </row>
    <row r="210" spans="2:21">
      <c r="B210" t="s">
        <v>915</v>
      </c>
      <c r="C210" t="s">
        <v>916</v>
      </c>
      <c r="D210" t="s">
        <v>100</v>
      </c>
      <c r="E210" t="s">
        <v>123</v>
      </c>
      <c r="F210" t="s">
        <v>917</v>
      </c>
      <c r="G210" t="s">
        <v>533</v>
      </c>
      <c r="H210" t="s">
        <v>647</v>
      </c>
      <c r="I210" t="s">
        <v>150</v>
      </c>
      <c r="J210" t="s">
        <v>918</v>
      </c>
      <c r="K210" s="77">
        <v>0.74</v>
      </c>
      <c r="L210" t="s">
        <v>102</v>
      </c>
      <c r="M210" s="78">
        <v>5.5500000000000001E-2</v>
      </c>
      <c r="N210" s="78">
        <v>2.0299999999999999E-2</v>
      </c>
      <c r="O210" s="77">
        <v>10000.280000000001</v>
      </c>
      <c r="P210" s="77">
        <v>104</v>
      </c>
      <c r="Q210" s="77">
        <v>0</v>
      </c>
      <c r="R210" s="77">
        <v>10.4002912</v>
      </c>
      <c r="S210" s="78">
        <v>5.0000000000000001E-4</v>
      </c>
      <c r="T210" s="78">
        <v>2.0000000000000001E-4</v>
      </c>
      <c r="U210" s="78">
        <v>0</v>
      </c>
    </row>
    <row r="211" spans="2:21">
      <c r="B211" t="s">
        <v>919</v>
      </c>
      <c r="C211" t="s">
        <v>920</v>
      </c>
      <c r="D211" t="s">
        <v>100</v>
      </c>
      <c r="E211" t="s">
        <v>123</v>
      </c>
      <c r="F211" t="s">
        <v>921</v>
      </c>
      <c r="G211" t="s">
        <v>636</v>
      </c>
      <c r="H211" t="s">
        <v>922</v>
      </c>
      <c r="I211" t="s">
        <v>206</v>
      </c>
      <c r="J211" t="s">
        <v>923</v>
      </c>
      <c r="K211" s="77">
        <v>2.14</v>
      </c>
      <c r="L211" t="s">
        <v>102</v>
      </c>
      <c r="M211" s="78">
        <v>4.8000000000000001E-2</v>
      </c>
      <c r="N211" s="78">
        <v>1.9699999999999999E-2</v>
      </c>
      <c r="O211" s="77">
        <v>80000</v>
      </c>
      <c r="P211" s="77">
        <v>107.4</v>
      </c>
      <c r="Q211" s="77">
        <v>0</v>
      </c>
      <c r="R211" s="77">
        <v>85.92</v>
      </c>
      <c r="S211" s="78">
        <v>5.0000000000000001E-4</v>
      </c>
      <c r="T211" s="78">
        <v>1.5E-3</v>
      </c>
      <c r="U211" s="78">
        <v>2.9999999999999997E-4</v>
      </c>
    </row>
    <row r="212" spans="2:21">
      <c r="B212" t="s">
        <v>924</v>
      </c>
      <c r="C212" t="s">
        <v>925</v>
      </c>
      <c r="D212" t="s">
        <v>100</v>
      </c>
      <c r="E212" t="s">
        <v>123</v>
      </c>
      <c r="F212" t="s">
        <v>926</v>
      </c>
      <c r="G212" t="s">
        <v>518</v>
      </c>
      <c r="H212" t="s">
        <v>922</v>
      </c>
      <c r="I212" t="s">
        <v>206</v>
      </c>
      <c r="J212" t="s">
        <v>927</v>
      </c>
      <c r="K212" s="77">
        <v>0.25</v>
      </c>
      <c r="L212" t="s">
        <v>102</v>
      </c>
      <c r="M212" s="78">
        <v>4.8500000000000001E-2</v>
      </c>
      <c r="N212" s="78">
        <v>1.7600000000000001E-2</v>
      </c>
      <c r="O212" s="77">
        <v>14154.05</v>
      </c>
      <c r="P212" s="77">
        <v>101.98</v>
      </c>
      <c r="Q212" s="77">
        <v>0</v>
      </c>
      <c r="R212" s="77">
        <v>14.43430019</v>
      </c>
      <c r="S212" s="78">
        <v>1.9E-3</v>
      </c>
      <c r="T212" s="78">
        <v>2.0000000000000001E-4</v>
      </c>
      <c r="U212" s="78">
        <v>0</v>
      </c>
    </row>
    <row r="213" spans="2:21">
      <c r="B213" t="s">
        <v>928</v>
      </c>
      <c r="C213" t="s">
        <v>929</v>
      </c>
      <c r="D213" t="s">
        <v>100</v>
      </c>
      <c r="E213" t="s">
        <v>123</v>
      </c>
      <c r="F213" t="s">
        <v>930</v>
      </c>
      <c r="G213" t="s">
        <v>533</v>
      </c>
      <c r="H213" t="s">
        <v>922</v>
      </c>
      <c r="I213" t="s">
        <v>206</v>
      </c>
      <c r="J213" t="s">
        <v>648</v>
      </c>
      <c r="K213" s="77">
        <v>0.25</v>
      </c>
      <c r="L213" t="s">
        <v>102</v>
      </c>
      <c r="M213" s="78">
        <v>8.2500000000000004E-2</v>
      </c>
      <c r="N213" s="78">
        <v>4.1000000000000002E-2</v>
      </c>
      <c r="O213" s="77">
        <v>2000</v>
      </c>
      <c r="P213" s="77">
        <v>103.1</v>
      </c>
      <c r="Q213" s="77">
        <v>0</v>
      </c>
      <c r="R213" s="77">
        <v>2.0619999999999998</v>
      </c>
      <c r="S213" s="78">
        <v>0</v>
      </c>
      <c r="T213" s="78">
        <v>0</v>
      </c>
      <c r="U213" s="78">
        <v>0</v>
      </c>
    </row>
    <row r="214" spans="2:21">
      <c r="B214" t="s">
        <v>931</v>
      </c>
      <c r="C214" t="s">
        <v>932</v>
      </c>
      <c r="D214" t="s">
        <v>100</v>
      </c>
      <c r="E214" t="s">
        <v>123</v>
      </c>
      <c r="F214" t="s">
        <v>933</v>
      </c>
      <c r="G214" t="s">
        <v>722</v>
      </c>
      <c r="H214" t="s">
        <v>922</v>
      </c>
      <c r="I214" t="s">
        <v>206</v>
      </c>
      <c r="J214" t="s">
        <v>934</v>
      </c>
      <c r="K214" s="77">
        <v>2.84</v>
      </c>
      <c r="L214" t="s">
        <v>102</v>
      </c>
      <c r="M214" s="78">
        <v>4.8000000000000001E-2</v>
      </c>
      <c r="N214" s="78">
        <v>2.0400000000000001E-2</v>
      </c>
      <c r="O214" s="77">
        <v>170013.6</v>
      </c>
      <c r="P214" s="77">
        <v>107.97</v>
      </c>
      <c r="Q214" s="77">
        <v>0</v>
      </c>
      <c r="R214" s="77">
        <v>183.56368391999999</v>
      </c>
      <c r="S214" s="78">
        <v>1E-4</v>
      </c>
      <c r="T214" s="78">
        <v>3.0999999999999999E-3</v>
      </c>
      <c r="U214" s="78">
        <v>5.9999999999999995E-4</v>
      </c>
    </row>
    <row r="215" spans="2:21">
      <c r="B215" t="s">
        <v>935</v>
      </c>
      <c r="C215" t="s">
        <v>936</v>
      </c>
      <c r="D215" t="s">
        <v>100</v>
      </c>
      <c r="E215" t="s">
        <v>123</v>
      </c>
      <c r="F215" t="s">
        <v>937</v>
      </c>
      <c r="G215" t="s">
        <v>736</v>
      </c>
      <c r="H215" t="s">
        <v>938</v>
      </c>
      <c r="I215" t="s">
        <v>206</v>
      </c>
      <c r="J215" t="s">
        <v>803</v>
      </c>
      <c r="K215" s="77">
        <v>2.0499999999999998</v>
      </c>
      <c r="L215" t="s">
        <v>102</v>
      </c>
      <c r="M215" s="78">
        <v>4.2999999999999997E-2</v>
      </c>
      <c r="N215" s="78">
        <v>4.48E-2</v>
      </c>
      <c r="O215" s="77">
        <v>117750.43</v>
      </c>
      <c r="P215" s="77">
        <v>99.86</v>
      </c>
      <c r="Q215" s="77">
        <v>0</v>
      </c>
      <c r="R215" s="77">
        <v>117.58557939799999</v>
      </c>
      <c r="S215" s="78">
        <v>1E-4</v>
      </c>
      <c r="T215" s="78">
        <v>2E-3</v>
      </c>
      <c r="U215" s="78">
        <v>4.0000000000000002E-4</v>
      </c>
    </row>
    <row r="216" spans="2:21">
      <c r="B216" t="s">
        <v>939</v>
      </c>
      <c r="C216" t="s">
        <v>940</v>
      </c>
      <c r="D216" t="s">
        <v>100</v>
      </c>
      <c r="E216" t="s">
        <v>123</v>
      </c>
      <c r="F216" t="s">
        <v>941</v>
      </c>
      <c r="G216" t="s">
        <v>132</v>
      </c>
      <c r="H216" t="s">
        <v>942</v>
      </c>
      <c r="I216" t="s">
        <v>150</v>
      </c>
      <c r="J216" t="s">
        <v>226</v>
      </c>
      <c r="K216" s="77">
        <v>2.79</v>
      </c>
      <c r="L216" t="s">
        <v>102</v>
      </c>
      <c r="M216" s="78">
        <v>3.85E-2</v>
      </c>
      <c r="N216" s="78">
        <v>2.1399999999999999E-2</v>
      </c>
      <c r="O216" s="77">
        <v>119597.12</v>
      </c>
      <c r="P216" s="77">
        <v>104.79</v>
      </c>
      <c r="Q216" s="77">
        <v>18.800709999999999</v>
      </c>
      <c r="R216" s="77">
        <v>144.126532048</v>
      </c>
      <c r="S216" s="78">
        <v>1E-4</v>
      </c>
      <c r="T216" s="78">
        <v>2.5000000000000001E-3</v>
      </c>
      <c r="U216" s="78">
        <v>4.0000000000000002E-4</v>
      </c>
    </row>
    <row r="217" spans="2:21">
      <c r="B217" t="s">
        <v>943</v>
      </c>
      <c r="C217" t="s">
        <v>944</v>
      </c>
      <c r="D217" t="s">
        <v>100</v>
      </c>
      <c r="E217" t="s">
        <v>123</v>
      </c>
      <c r="F217" t="s">
        <v>945</v>
      </c>
      <c r="G217" t="s">
        <v>533</v>
      </c>
      <c r="H217" t="s">
        <v>946</v>
      </c>
      <c r="I217" t="s">
        <v>150</v>
      </c>
      <c r="J217" t="s">
        <v>947</v>
      </c>
      <c r="K217" s="77">
        <v>1.96</v>
      </c>
      <c r="L217" t="s">
        <v>102</v>
      </c>
      <c r="M217" s="78">
        <v>3.95E-2</v>
      </c>
      <c r="N217" s="78">
        <v>0.23519999999999999</v>
      </c>
      <c r="O217" s="77">
        <v>114000.6</v>
      </c>
      <c r="P217" s="77">
        <v>72</v>
      </c>
      <c r="Q217" s="77">
        <v>0</v>
      </c>
      <c r="R217" s="77">
        <v>82.080432000000002</v>
      </c>
      <c r="S217" s="78">
        <v>2.0000000000000001E-4</v>
      </c>
      <c r="T217" s="78">
        <v>1.4E-3</v>
      </c>
      <c r="U217" s="78">
        <v>2.0000000000000001E-4</v>
      </c>
    </row>
    <row r="218" spans="2:21">
      <c r="B218" t="s">
        <v>948</v>
      </c>
      <c r="C218" t="s">
        <v>949</v>
      </c>
      <c r="D218" t="s">
        <v>100</v>
      </c>
      <c r="E218" t="s">
        <v>123</v>
      </c>
      <c r="F218" t="s">
        <v>945</v>
      </c>
      <c r="G218" t="s">
        <v>533</v>
      </c>
      <c r="H218" t="s">
        <v>946</v>
      </c>
      <c r="I218" t="s">
        <v>150</v>
      </c>
      <c r="J218" t="s">
        <v>950</v>
      </c>
      <c r="K218" s="77">
        <v>0</v>
      </c>
      <c r="L218" t="s">
        <v>102</v>
      </c>
      <c r="M218" s="78">
        <v>0.03</v>
      </c>
      <c r="N218" s="78">
        <v>0</v>
      </c>
      <c r="O218" s="77">
        <v>520000</v>
      </c>
      <c r="P218" s="77">
        <v>87</v>
      </c>
      <c r="Q218" s="77">
        <v>0</v>
      </c>
      <c r="R218" s="77">
        <v>452.4</v>
      </c>
      <c r="S218" s="78">
        <v>5.9999999999999995E-4</v>
      </c>
      <c r="T218" s="78">
        <v>7.7000000000000002E-3</v>
      </c>
      <c r="U218" s="78">
        <v>1.4E-3</v>
      </c>
    </row>
    <row r="219" spans="2:21">
      <c r="B219" t="s">
        <v>951</v>
      </c>
      <c r="C219" t="s">
        <v>952</v>
      </c>
      <c r="D219" t="s">
        <v>100</v>
      </c>
      <c r="E219" t="s">
        <v>123</v>
      </c>
      <c r="F219" t="s">
        <v>953</v>
      </c>
      <c r="G219" t="s">
        <v>533</v>
      </c>
      <c r="H219" t="s">
        <v>213</v>
      </c>
      <c r="I219" t="s">
        <v>652</v>
      </c>
      <c r="J219" t="s">
        <v>446</v>
      </c>
      <c r="K219" s="77">
        <v>0.99</v>
      </c>
      <c r="L219" t="s">
        <v>102</v>
      </c>
      <c r="M219" s="78">
        <v>4.4999999999999998E-2</v>
      </c>
      <c r="N219" s="78">
        <v>1.2E-2</v>
      </c>
      <c r="O219" s="77">
        <v>109000</v>
      </c>
      <c r="P219" s="77">
        <v>103.27</v>
      </c>
      <c r="Q219" s="77">
        <v>0</v>
      </c>
      <c r="R219" s="77">
        <v>112.5643</v>
      </c>
      <c r="S219" s="78">
        <v>4.0000000000000002E-4</v>
      </c>
      <c r="T219" s="78">
        <v>1.9E-3</v>
      </c>
      <c r="U219" s="78">
        <v>2.9999999999999997E-4</v>
      </c>
    </row>
    <row r="220" spans="2:21">
      <c r="B220" t="s">
        <v>954</v>
      </c>
      <c r="C220" t="s">
        <v>955</v>
      </c>
      <c r="D220" t="s">
        <v>100</v>
      </c>
      <c r="E220" t="s">
        <v>123</v>
      </c>
      <c r="F220" t="s">
        <v>956</v>
      </c>
      <c r="G220" t="s">
        <v>722</v>
      </c>
      <c r="H220" t="s">
        <v>213</v>
      </c>
      <c r="I220" t="s">
        <v>652</v>
      </c>
      <c r="J220" t="s">
        <v>957</v>
      </c>
      <c r="K220" s="77">
        <v>0.77</v>
      </c>
      <c r="L220" t="s">
        <v>102</v>
      </c>
      <c r="M220" s="78">
        <v>5.4899999999999997E-2</v>
      </c>
      <c r="N220" s="78">
        <v>8.0999999999999996E-3</v>
      </c>
      <c r="O220" s="77">
        <v>538421.80000000005</v>
      </c>
      <c r="P220" s="77">
        <v>104.81</v>
      </c>
      <c r="Q220" s="77">
        <v>0</v>
      </c>
      <c r="R220" s="77">
        <v>564.31988858</v>
      </c>
      <c r="S220" s="78">
        <v>2.8E-3</v>
      </c>
      <c r="T220" s="78">
        <v>9.5999999999999992E-3</v>
      </c>
      <c r="U220" s="78">
        <v>1.6999999999999999E-3</v>
      </c>
    </row>
    <row r="221" spans="2:21">
      <c r="B221" t="s">
        <v>958</v>
      </c>
      <c r="C221" t="s">
        <v>959</v>
      </c>
      <c r="D221" t="s">
        <v>100</v>
      </c>
      <c r="E221" t="s">
        <v>123</v>
      </c>
      <c r="F221" t="s">
        <v>960</v>
      </c>
      <c r="G221" t="s">
        <v>636</v>
      </c>
      <c r="H221" t="s">
        <v>213</v>
      </c>
      <c r="I221" t="s">
        <v>652</v>
      </c>
      <c r="J221" t="s">
        <v>486</v>
      </c>
      <c r="K221" s="77">
        <v>1.95</v>
      </c>
      <c r="L221" t="s">
        <v>102</v>
      </c>
      <c r="M221" s="78">
        <v>3.1800000000000002E-2</v>
      </c>
      <c r="N221" s="78">
        <v>2.9600000000000001E-2</v>
      </c>
      <c r="O221" s="77">
        <v>14000</v>
      </c>
      <c r="P221" s="77">
        <v>101</v>
      </c>
      <c r="Q221" s="77">
        <v>0</v>
      </c>
      <c r="R221" s="77">
        <v>14.14</v>
      </c>
      <c r="S221" s="78">
        <v>1E-4</v>
      </c>
      <c r="T221" s="78">
        <v>2.0000000000000001E-4</v>
      </c>
      <c r="U221" s="78">
        <v>0</v>
      </c>
    </row>
    <row r="222" spans="2:21">
      <c r="B222" t="s">
        <v>961</v>
      </c>
      <c r="C222" t="s">
        <v>962</v>
      </c>
      <c r="D222" t="s">
        <v>100</v>
      </c>
      <c r="E222" t="s">
        <v>123</v>
      </c>
      <c r="F222" t="s">
        <v>963</v>
      </c>
      <c r="G222" t="s">
        <v>651</v>
      </c>
      <c r="H222" t="s">
        <v>213</v>
      </c>
      <c r="I222" t="s">
        <v>652</v>
      </c>
      <c r="J222" t="s">
        <v>289</v>
      </c>
      <c r="K222" s="77">
        <v>4.28</v>
      </c>
      <c r="L222" t="s">
        <v>102</v>
      </c>
      <c r="M222" s="78">
        <v>2.5000000000000001E-2</v>
      </c>
      <c r="N222" s="78">
        <v>2.5899999999999999E-2</v>
      </c>
      <c r="O222" s="77">
        <v>80000</v>
      </c>
      <c r="P222" s="77">
        <v>99.8</v>
      </c>
      <c r="Q222" s="77">
        <v>0</v>
      </c>
      <c r="R222" s="77">
        <v>79.84</v>
      </c>
      <c r="S222" s="78">
        <v>2.9999999999999997E-4</v>
      </c>
      <c r="T222" s="78">
        <v>1.4E-3</v>
      </c>
      <c r="U222" s="78">
        <v>2.0000000000000001E-4</v>
      </c>
    </row>
    <row r="223" spans="2:21" s="114" customFormat="1">
      <c r="B223" s="111" t="s">
        <v>964</v>
      </c>
      <c r="C223" s="111">
        <v>11781510</v>
      </c>
      <c r="D223" s="111" t="s">
        <v>100</v>
      </c>
      <c r="E223" s="111" t="s">
        <v>123</v>
      </c>
      <c r="F223" s="111" t="s">
        <v>941</v>
      </c>
      <c r="G223" s="111" t="s">
        <v>132</v>
      </c>
      <c r="H223" s="111" t="s">
        <v>213</v>
      </c>
      <c r="I223" s="111" t="s">
        <v>652</v>
      </c>
      <c r="J223" s="111" t="s">
        <v>705</v>
      </c>
      <c r="K223" s="112">
        <v>0</v>
      </c>
      <c r="L223" s="111" t="s">
        <v>102</v>
      </c>
      <c r="M223" s="113">
        <v>3.6499999999999998E-2</v>
      </c>
      <c r="N223" s="113">
        <v>0</v>
      </c>
      <c r="O223" s="112">
        <v>70000</v>
      </c>
      <c r="P223" s="112">
        <f>R223*1000/O223*100</f>
        <v>101.84622950819673</v>
      </c>
      <c r="Q223" s="112">
        <v>0</v>
      </c>
      <c r="R223" s="112">
        <f>71292.3606557377/1000</f>
        <v>71.29236065573771</v>
      </c>
      <c r="S223" s="113">
        <v>2.0000000000000001E-4</v>
      </c>
      <c r="T223" s="113">
        <f>R223/$R$11</f>
        <v>1.214727878081052E-3</v>
      </c>
      <c r="U223" s="113">
        <f>R223/'סכום נכסי הקרן'!$C$42</f>
        <v>2.1593864248945204E-4</v>
      </c>
    </row>
    <row r="224" spans="2:21" s="114" customFormat="1">
      <c r="B224" s="111" t="s">
        <v>964</v>
      </c>
      <c r="C224" s="111">
        <v>1178151</v>
      </c>
      <c r="D224" s="111" t="s">
        <v>100</v>
      </c>
      <c r="E224" s="111" t="s">
        <v>123</v>
      </c>
      <c r="F224" s="111" t="s">
        <v>941</v>
      </c>
      <c r="G224" s="111" t="s">
        <v>132</v>
      </c>
      <c r="H224" s="111" t="s">
        <v>213</v>
      </c>
      <c r="I224" s="111" t="s">
        <v>652</v>
      </c>
      <c r="J224" s="111" t="s">
        <v>705</v>
      </c>
      <c r="K224" s="112">
        <v>0</v>
      </c>
      <c r="L224" s="111" t="s">
        <v>102</v>
      </c>
      <c r="M224" s="113">
        <v>0</v>
      </c>
      <c r="N224" s="113">
        <v>0</v>
      </c>
      <c r="O224" s="112">
        <v>134000</v>
      </c>
      <c r="P224" s="112">
        <f>R224*1000/O224*100</f>
        <v>102.82</v>
      </c>
      <c r="Q224" s="112">
        <v>0</v>
      </c>
      <c r="R224" s="112">
        <f>137778.8/1000</f>
        <v>137.77879999999999</v>
      </c>
      <c r="S224" s="113">
        <v>0</v>
      </c>
      <c r="T224" s="113">
        <f>R224/$R$11</f>
        <v>2.3475691901511464E-3</v>
      </c>
      <c r="U224" s="113">
        <f>R224/'סכום נכסי הקרן'!$C$42</f>
        <v>4.1732054826313638E-4</v>
      </c>
    </row>
    <row r="225" spans="2:21">
      <c r="B225" t="s">
        <v>965</v>
      </c>
      <c r="C225" t="s">
        <v>966</v>
      </c>
      <c r="D225" t="s">
        <v>100</v>
      </c>
      <c r="E225" t="s">
        <v>123</v>
      </c>
      <c r="F225" t="s">
        <v>967</v>
      </c>
      <c r="G225" t="s">
        <v>636</v>
      </c>
      <c r="H225" t="s">
        <v>213</v>
      </c>
      <c r="I225" t="s">
        <v>652</v>
      </c>
      <c r="J225" t="s">
        <v>968</v>
      </c>
      <c r="K225" s="77">
        <v>0</v>
      </c>
      <c r="L225" t="s">
        <v>102</v>
      </c>
      <c r="M225" s="78">
        <v>9.8500000000000004E-2</v>
      </c>
      <c r="N225" s="78">
        <v>0</v>
      </c>
      <c r="O225" s="77">
        <v>44800</v>
      </c>
      <c r="P225" s="77">
        <v>9.43</v>
      </c>
      <c r="Q225" s="77">
        <v>0</v>
      </c>
      <c r="R225" s="77">
        <v>4.22464</v>
      </c>
      <c r="S225" s="78">
        <v>6.9999999999999999E-4</v>
      </c>
      <c r="T225" s="78">
        <v>1E-4</v>
      </c>
      <c r="U225" s="78">
        <v>0</v>
      </c>
    </row>
    <row r="226" spans="2:21">
      <c r="B226" t="s">
        <v>969</v>
      </c>
      <c r="C226" t="s">
        <v>970</v>
      </c>
      <c r="D226" t="s">
        <v>100</v>
      </c>
      <c r="E226" t="s">
        <v>123</v>
      </c>
      <c r="F226" t="s">
        <v>655</v>
      </c>
      <c r="G226" t="s">
        <v>636</v>
      </c>
      <c r="H226" t="s">
        <v>213</v>
      </c>
      <c r="I226" t="s">
        <v>652</v>
      </c>
      <c r="J226" t="s">
        <v>780</v>
      </c>
      <c r="K226" s="77">
        <v>3.78</v>
      </c>
      <c r="L226" t="s">
        <v>102</v>
      </c>
      <c r="M226" s="78">
        <v>3.9E-2</v>
      </c>
      <c r="N226" s="78">
        <v>3.7100000000000001E-2</v>
      </c>
      <c r="O226" s="77">
        <v>98000</v>
      </c>
      <c r="P226" s="77">
        <v>101.4</v>
      </c>
      <c r="Q226" s="77">
        <v>0</v>
      </c>
      <c r="R226" s="77">
        <v>99.372</v>
      </c>
      <c r="S226" s="78">
        <v>5.9999999999999995E-4</v>
      </c>
      <c r="T226" s="78">
        <v>1.6999999999999999E-3</v>
      </c>
      <c r="U226" s="78">
        <v>2.9999999999999997E-4</v>
      </c>
    </row>
    <row r="227" spans="2:21">
      <c r="B227" t="s">
        <v>971</v>
      </c>
      <c r="C227" t="s">
        <v>972</v>
      </c>
      <c r="D227" t="s">
        <v>100</v>
      </c>
      <c r="E227" t="s">
        <v>123</v>
      </c>
      <c r="F227" t="s">
        <v>655</v>
      </c>
      <c r="G227" t="s">
        <v>636</v>
      </c>
      <c r="H227" t="s">
        <v>213</v>
      </c>
      <c r="I227" t="s">
        <v>652</v>
      </c>
      <c r="J227" t="s">
        <v>780</v>
      </c>
      <c r="K227" s="77">
        <v>3.28</v>
      </c>
      <c r="L227" t="s">
        <v>102</v>
      </c>
      <c r="M227" s="78">
        <v>4.9000000000000002E-2</v>
      </c>
      <c r="N227" s="78">
        <v>4.0300000000000002E-2</v>
      </c>
      <c r="O227" s="77">
        <v>100000</v>
      </c>
      <c r="P227" s="77">
        <v>103.68</v>
      </c>
      <c r="Q227" s="77">
        <v>0</v>
      </c>
      <c r="R227" s="77">
        <v>103.68</v>
      </c>
      <c r="S227" s="78">
        <v>8.0000000000000004E-4</v>
      </c>
      <c r="T227" s="78">
        <v>1.8E-3</v>
      </c>
      <c r="U227" s="78">
        <v>2.9999999999999997E-4</v>
      </c>
    </row>
    <row r="228" spans="2:21">
      <c r="B228" t="s">
        <v>973</v>
      </c>
      <c r="C228" t="s">
        <v>974</v>
      </c>
      <c r="D228" t="s">
        <v>100</v>
      </c>
      <c r="E228" t="s">
        <v>123</v>
      </c>
      <c r="F228" t="s">
        <v>975</v>
      </c>
      <c r="G228" t="s">
        <v>636</v>
      </c>
      <c r="H228" t="s">
        <v>213</v>
      </c>
      <c r="I228" t="s">
        <v>652</v>
      </c>
      <c r="J228" t="s">
        <v>529</v>
      </c>
      <c r="K228" s="77">
        <v>3.8</v>
      </c>
      <c r="L228" t="s">
        <v>102</v>
      </c>
      <c r="M228" s="78">
        <v>2.75E-2</v>
      </c>
      <c r="N228" s="78">
        <v>1.6E-2</v>
      </c>
      <c r="O228" s="77">
        <v>15000</v>
      </c>
      <c r="P228" s="77">
        <v>104.8</v>
      </c>
      <c r="Q228" s="77">
        <v>0</v>
      </c>
      <c r="R228" s="77">
        <v>15.72</v>
      </c>
      <c r="S228" s="78">
        <v>2.9999999999999997E-4</v>
      </c>
      <c r="T228" s="78">
        <v>2.9999999999999997E-4</v>
      </c>
      <c r="U228" s="78">
        <v>0</v>
      </c>
    </row>
    <row r="229" spans="2:21" s="130" customFormat="1">
      <c r="B229" s="127" t="s">
        <v>976</v>
      </c>
      <c r="C229" s="127">
        <v>42101910</v>
      </c>
      <c r="D229" s="127" t="s">
        <v>100</v>
      </c>
      <c r="E229" s="127" t="s">
        <v>123</v>
      </c>
      <c r="F229" s="127" t="s">
        <v>977</v>
      </c>
      <c r="G229" s="127" t="s">
        <v>636</v>
      </c>
      <c r="H229" s="127" t="s">
        <v>213</v>
      </c>
      <c r="I229" s="127" t="s">
        <v>652</v>
      </c>
      <c r="J229" s="127" t="s">
        <v>337</v>
      </c>
      <c r="K229" s="128">
        <v>1.52</v>
      </c>
      <c r="L229" s="127" t="s">
        <v>102</v>
      </c>
      <c r="M229" s="129">
        <v>4.6800000000000001E-2</v>
      </c>
      <c r="N229" s="129">
        <v>1.9199999999999998E-2</v>
      </c>
      <c r="O229" s="128">
        <v>60000</v>
      </c>
      <c r="P229" s="128">
        <f>R229*1000/O229*100</f>
        <v>103.60344262295081</v>
      </c>
      <c r="Q229" s="128">
        <v>0</v>
      </c>
      <c r="R229" s="128">
        <f>62.772-0.609934426229508</f>
        <v>62.162065573770491</v>
      </c>
      <c r="S229" s="129">
        <v>5.9999999999999995E-4</v>
      </c>
      <c r="T229" s="129">
        <f>R229/$R$11</f>
        <v>1.0591596815848218E-3</v>
      </c>
      <c r="U229" s="129">
        <f>R229/'סכום נכסי הקרן'!$C$42</f>
        <v>1.8828373658657889E-4</v>
      </c>
    </row>
    <row r="230" spans="2:21">
      <c r="B230" t="s">
        <v>978</v>
      </c>
      <c r="C230" t="s">
        <v>979</v>
      </c>
      <c r="D230" t="s">
        <v>100</v>
      </c>
      <c r="E230" t="s">
        <v>123</v>
      </c>
      <c r="F230" t="s">
        <v>977</v>
      </c>
      <c r="G230" t="s">
        <v>636</v>
      </c>
      <c r="H230" t="s">
        <v>213</v>
      </c>
      <c r="I230" t="s">
        <v>652</v>
      </c>
      <c r="J230" t="s">
        <v>980</v>
      </c>
      <c r="K230" s="77">
        <v>3.08</v>
      </c>
      <c r="L230" t="s">
        <v>102</v>
      </c>
      <c r="M230" s="78">
        <v>4.53E-2</v>
      </c>
      <c r="N230" s="78">
        <v>2.9499999999999998E-2</v>
      </c>
      <c r="O230" s="77">
        <v>10000</v>
      </c>
      <c r="P230" s="77">
        <v>106.92</v>
      </c>
      <c r="Q230" s="77">
        <v>0</v>
      </c>
      <c r="R230" s="77">
        <v>10.692</v>
      </c>
      <c r="S230" s="78">
        <v>1E-4</v>
      </c>
      <c r="T230" s="78">
        <v>2.0000000000000001E-4</v>
      </c>
      <c r="U230" s="78">
        <v>0</v>
      </c>
    </row>
    <row r="231" spans="2:21">
      <c r="B231" t="s">
        <v>981</v>
      </c>
      <c r="C231" t="s">
        <v>982</v>
      </c>
      <c r="D231" t="s">
        <v>100</v>
      </c>
      <c r="E231" t="s">
        <v>123</v>
      </c>
      <c r="F231" t="s">
        <v>983</v>
      </c>
      <c r="G231" t="s">
        <v>518</v>
      </c>
      <c r="H231" t="s">
        <v>213</v>
      </c>
      <c r="I231" t="s">
        <v>652</v>
      </c>
      <c r="J231" t="s">
        <v>849</v>
      </c>
      <c r="K231" s="77">
        <v>1</v>
      </c>
      <c r="L231" t="s">
        <v>102</v>
      </c>
      <c r="M231" s="78">
        <v>2.9000000000000001E-2</v>
      </c>
      <c r="N231" s="78">
        <v>1.7999999999999999E-2</v>
      </c>
      <c r="O231" s="77">
        <v>101015.6</v>
      </c>
      <c r="P231" s="77">
        <v>101.1</v>
      </c>
      <c r="Q231" s="77">
        <v>0</v>
      </c>
      <c r="R231" s="77">
        <v>102.1267716</v>
      </c>
      <c r="S231" s="78">
        <v>3.0999999999999999E-3</v>
      </c>
      <c r="T231" s="78">
        <v>1.6999999999999999E-3</v>
      </c>
      <c r="U231" s="78">
        <v>2.9999999999999997E-4</v>
      </c>
    </row>
    <row r="232" spans="2:21">
      <c r="B232" t="s">
        <v>984</v>
      </c>
      <c r="C232" t="s">
        <v>985</v>
      </c>
      <c r="D232" t="s">
        <v>100</v>
      </c>
      <c r="E232" t="s">
        <v>123</v>
      </c>
      <c r="F232" t="s">
        <v>986</v>
      </c>
      <c r="G232" t="s">
        <v>636</v>
      </c>
      <c r="H232" t="s">
        <v>213</v>
      </c>
      <c r="I232" t="s">
        <v>652</v>
      </c>
      <c r="J232" t="s">
        <v>987</v>
      </c>
      <c r="K232" s="77">
        <v>1.94</v>
      </c>
      <c r="L232" t="s">
        <v>102</v>
      </c>
      <c r="M232" s="78">
        <v>3.56E-2</v>
      </c>
      <c r="N232" s="78">
        <v>2.53E-2</v>
      </c>
      <c r="O232" s="77">
        <v>28000</v>
      </c>
      <c r="P232" s="77">
        <v>103.71</v>
      </c>
      <c r="Q232" s="77">
        <v>0</v>
      </c>
      <c r="R232" s="77">
        <v>29.038799999999998</v>
      </c>
      <c r="S232" s="78">
        <v>2.0000000000000001E-4</v>
      </c>
      <c r="T232" s="78">
        <v>5.0000000000000001E-4</v>
      </c>
      <c r="U232" s="78">
        <v>1E-4</v>
      </c>
    </row>
    <row r="233" spans="2:21">
      <c r="B233" s="79" t="s">
        <v>320</v>
      </c>
      <c r="C233" s="16"/>
      <c r="D233" s="16"/>
      <c r="E233" s="16"/>
      <c r="F233" s="16"/>
      <c r="K233" s="81">
        <v>2.8</v>
      </c>
      <c r="N233" s="80">
        <v>3.4799999999999998E-2</v>
      </c>
      <c r="O233" s="81">
        <v>3376495.96</v>
      </c>
      <c r="Q233" s="81">
        <v>59.315660000000001</v>
      </c>
      <c r="R233" s="81">
        <v>3012.7530645920001</v>
      </c>
      <c r="T233" s="80">
        <v>5.1299999999999998E-2</v>
      </c>
      <c r="U233" s="80">
        <v>9.1000000000000004E-3</v>
      </c>
    </row>
    <row r="234" spans="2:21">
      <c r="B234" t="s">
        <v>988</v>
      </c>
      <c r="C234" t="s">
        <v>989</v>
      </c>
      <c r="D234" t="s">
        <v>100</v>
      </c>
      <c r="E234" t="s">
        <v>123</v>
      </c>
      <c r="F234" t="s">
        <v>325</v>
      </c>
      <c r="G234" t="s">
        <v>326</v>
      </c>
      <c r="H234" t="s">
        <v>205</v>
      </c>
      <c r="I234" t="s">
        <v>206</v>
      </c>
      <c r="J234" t="s">
        <v>362</v>
      </c>
      <c r="K234" s="77">
        <v>1.61</v>
      </c>
      <c r="L234" t="s">
        <v>102</v>
      </c>
      <c r="M234" s="78">
        <v>2.9000000000000001E-2</v>
      </c>
      <c r="N234" s="78">
        <v>2.52E-2</v>
      </c>
      <c r="O234" s="77">
        <v>545000</v>
      </c>
      <c r="P234" s="77">
        <v>87.21</v>
      </c>
      <c r="Q234" s="77">
        <v>0</v>
      </c>
      <c r="R234" s="77">
        <v>475.29450000000003</v>
      </c>
      <c r="S234" s="78">
        <v>5.9999999999999995E-4</v>
      </c>
      <c r="T234" s="78">
        <v>8.0999999999999996E-3</v>
      </c>
      <c r="U234" s="78">
        <v>1.4E-3</v>
      </c>
    </row>
    <row r="235" spans="2:21">
      <c r="B235" t="s">
        <v>990</v>
      </c>
      <c r="C235" t="s">
        <v>991</v>
      </c>
      <c r="D235" t="s">
        <v>100</v>
      </c>
      <c r="E235" t="s">
        <v>123</v>
      </c>
      <c r="F235" t="s">
        <v>325</v>
      </c>
      <c r="G235" t="s">
        <v>326</v>
      </c>
      <c r="H235" t="s">
        <v>205</v>
      </c>
      <c r="I235" t="s">
        <v>206</v>
      </c>
      <c r="J235" t="s">
        <v>663</v>
      </c>
      <c r="K235" s="77">
        <v>4.05</v>
      </c>
      <c r="L235" t="s">
        <v>102</v>
      </c>
      <c r="M235" s="78">
        <v>2.47E-2</v>
      </c>
      <c r="N235" s="78">
        <v>4.3400000000000001E-2</v>
      </c>
      <c r="O235" s="77">
        <v>500000</v>
      </c>
      <c r="P235" s="77">
        <v>84.04</v>
      </c>
      <c r="Q235" s="77">
        <v>0</v>
      </c>
      <c r="R235" s="77">
        <v>420.2</v>
      </c>
      <c r="S235" s="78">
        <v>1.8E-3</v>
      </c>
      <c r="T235" s="78">
        <v>7.1999999999999998E-3</v>
      </c>
      <c r="U235" s="78">
        <v>1.2999999999999999E-3</v>
      </c>
    </row>
    <row r="236" spans="2:21">
      <c r="B236" t="s">
        <v>992</v>
      </c>
      <c r="C236" t="s">
        <v>993</v>
      </c>
      <c r="D236" t="s">
        <v>100</v>
      </c>
      <c r="E236" t="s">
        <v>123</v>
      </c>
      <c r="F236" t="s">
        <v>718</v>
      </c>
      <c r="G236" t="s">
        <v>715</v>
      </c>
      <c r="H236" t="s">
        <v>466</v>
      </c>
      <c r="I236" t="s">
        <v>206</v>
      </c>
      <c r="J236" t="s">
        <v>459</v>
      </c>
      <c r="K236" s="77">
        <v>6.24</v>
      </c>
      <c r="L236" t="s">
        <v>102</v>
      </c>
      <c r="M236" s="78">
        <v>2.6700000000000002E-2</v>
      </c>
      <c r="N236" s="78">
        <v>2.7799999999999998E-2</v>
      </c>
      <c r="O236" s="77">
        <v>268000</v>
      </c>
      <c r="P236" s="77">
        <v>94.48</v>
      </c>
      <c r="Q236" s="77">
        <v>0</v>
      </c>
      <c r="R236" s="77">
        <v>253.2064</v>
      </c>
      <c r="S236" s="78">
        <v>1.2999999999999999E-3</v>
      </c>
      <c r="T236" s="78">
        <v>4.3E-3</v>
      </c>
      <c r="U236" s="78">
        <v>8.0000000000000004E-4</v>
      </c>
    </row>
    <row r="237" spans="2:21">
      <c r="B237" t="s">
        <v>994</v>
      </c>
      <c r="C237" t="s">
        <v>995</v>
      </c>
      <c r="D237" t="s">
        <v>100</v>
      </c>
      <c r="E237" t="s">
        <v>123</v>
      </c>
      <c r="F237" t="s">
        <v>996</v>
      </c>
      <c r="G237" t="s">
        <v>736</v>
      </c>
      <c r="H237" t="s">
        <v>466</v>
      </c>
      <c r="I237" t="s">
        <v>206</v>
      </c>
      <c r="J237" t="s">
        <v>997</v>
      </c>
      <c r="K237" s="77">
        <v>4.8099999999999996</v>
      </c>
      <c r="L237" t="s">
        <v>102</v>
      </c>
      <c r="M237" s="78">
        <v>3.7699999999999997E-2</v>
      </c>
      <c r="N237" s="78">
        <v>2.8899999999999999E-2</v>
      </c>
      <c r="O237" s="77">
        <v>56860.1</v>
      </c>
      <c r="P237" s="77">
        <v>96.03</v>
      </c>
      <c r="Q237" s="77">
        <v>0</v>
      </c>
      <c r="R237" s="77">
        <v>54.60275403</v>
      </c>
      <c r="S237" s="78">
        <v>4.0000000000000002E-4</v>
      </c>
      <c r="T237" s="78">
        <v>8.9999999999999998E-4</v>
      </c>
      <c r="U237" s="78">
        <v>2.0000000000000001E-4</v>
      </c>
    </row>
    <row r="238" spans="2:21">
      <c r="B238" t="s">
        <v>998</v>
      </c>
      <c r="C238" t="s">
        <v>999</v>
      </c>
      <c r="D238" t="s">
        <v>100</v>
      </c>
      <c r="E238" t="s">
        <v>123</v>
      </c>
      <c r="F238" t="s">
        <v>996</v>
      </c>
      <c r="G238" t="s">
        <v>736</v>
      </c>
      <c r="H238" t="s">
        <v>466</v>
      </c>
      <c r="I238" t="s">
        <v>206</v>
      </c>
      <c r="J238" t="s">
        <v>372</v>
      </c>
      <c r="K238" s="77">
        <v>1.95</v>
      </c>
      <c r="L238" t="s">
        <v>102</v>
      </c>
      <c r="M238" s="78">
        <v>3.49E-2</v>
      </c>
      <c r="N238" s="78">
        <v>2.8799999999999999E-2</v>
      </c>
      <c r="O238" s="77">
        <v>489000.19</v>
      </c>
      <c r="P238" s="77">
        <v>87.88</v>
      </c>
      <c r="Q238" s="77">
        <v>0</v>
      </c>
      <c r="R238" s="77">
        <v>429.733366972</v>
      </c>
      <c r="S238" s="78">
        <v>4.0000000000000002E-4</v>
      </c>
      <c r="T238" s="78">
        <v>7.3000000000000001E-3</v>
      </c>
      <c r="U238" s="78">
        <v>1.2999999999999999E-3</v>
      </c>
    </row>
    <row r="239" spans="2:21">
      <c r="B239" t="s">
        <v>1000</v>
      </c>
      <c r="C239" t="s">
        <v>1001</v>
      </c>
      <c r="D239" t="s">
        <v>100</v>
      </c>
      <c r="E239" t="s">
        <v>123</v>
      </c>
      <c r="F239" t="s">
        <v>1002</v>
      </c>
      <c r="G239" t="s">
        <v>736</v>
      </c>
      <c r="H239" t="s">
        <v>567</v>
      </c>
      <c r="I239" t="s">
        <v>150</v>
      </c>
      <c r="J239" t="s">
        <v>1003</v>
      </c>
      <c r="K239" s="77">
        <v>3.86</v>
      </c>
      <c r="L239" t="s">
        <v>102</v>
      </c>
      <c r="M239" s="78">
        <v>5.4800000000000001E-2</v>
      </c>
      <c r="N239" s="78">
        <v>5.1299999999999998E-2</v>
      </c>
      <c r="O239" s="77">
        <v>148941.51</v>
      </c>
      <c r="P239" s="77">
        <v>93.19</v>
      </c>
      <c r="Q239" s="77">
        <v>0</v>
      </c>
      <c r="R239" s="77">
        <v>138.79859316899999</v>
      </c>
      <c r="S239" s="78">
        <v>5.9999999999999995E-4</v>
      </c>
      <c r="T239" s="78">
        <v>2.3999999999999998E-3</v>
      </c>
      <c r="U239" s="78">
        <v>4.0000000000000002E-4</v>
      </c>
    </row>
    <row r="240" spans="2:21">
      <c r="B240" t="s">
        <v>1004</v>
      </c>
      <c r="C240" t="s">
        <v>1005</v>
      </c>
      <c r="D240" t="s">
        <v>100</v>
      </c>
      <c r="E240" t="s">
        <v>123</v>
      </c>
      <c r="F240" t="s">
        <v>1006</v>
      </c>
      <c r="G240" t="s">
        <v>533</v>
      </c>
      <c r="H240" t="s">
        <v>567</v>
      </c>
      <c r="I240" t="s">
        <v>150</v>
      </c>
      <c r="J240" t="s">
        <v>1007</v>
      </c>
      <c r="K240" s="77">
        <v>4.43</v>
      </c>
      <c r="L240" t="s">
        <v>102</v>
      </c>
      <c r="M240" s="78">
        <v>4.2999999999999997E-2</v>
      </c>
      <c r="N240" s="78">
        <v>7.7399999999999997E-2</v>
      </c>
      <c r="O240" s="77">
        <v>73101.919999999998</v>
      </c>
      <c r="P240" s="77">
        <v>87.43</v>
      </c>
      <c r="Q240" s="77">
        <v>0</v>
      </c>
      <c r="R240" s="77">
        <v>63.913008656000002</v>
      </c>
      <c r="S240" s="78">
        <v>1E-4</v>
      </c>
      <c r="T240" s="78">
        <v>1.1000000000000001E-3</v>
      </c>
      <c r="U240" s="78">
        <v>2.0000000000000001E-4</v>
      </c>
    </row>
    <row r="241" spans="2:21">
      <c r="B241" t="s">
        <v>1008</v>
      </c>
      <c r="C241" t="s">
        <v>1009</v>
      </c>
      <c r="D241" t="s">
        <v>100</v>
      </c>
      <c r="E241" t="s">
        <v>123</v>
      </c>
      <c r="F241" t="s">
        <v>1010</v>
      </c>
      <c r="G241" t="s">
        <v>129</v>
      </c>
      <c r="H241" t="s">
        <v>582</v>
      </c>
      <c r="I241" t="s">
        <v>206</v>
      </c>
      <c r="J241" t="s">
        <v>910</v>
      </c>
      <c r="K241" s="77">
        <v>1.89</v>
      </c>
      <c r="L241" t="s">
        <v>102</v>
      </c>
      <c r="M241" s="78">
        <v>3.3700000000000001E-2</v>
      </c>
      <c r="N241" s="78">
        <v>3.7100000000000001E-2</v>
      </c>
      <c r="O241" s="77">
        <v>248800.74</v>
      </c>
      <c r="P241" s="77">
        <v>89.27</v>
      </c>
      <c r="Q241" s="77">
        <v>59.315660000000001</v>
      </c>
      <c r="R241" s="77">
        <v>281.42008059800003</v>
      </c>
      <c r="S241" s="78">
        <v>8.9999999999999998E-4</v>
      </c>
      <c r="T241" s="78">
        <v>4.7999999999999996E-3</v>
      </c>
      <c r="U241" s="78">
        <v>8.9999999999999998E-4</v>
      </c>
    </row>
    <row r="242" spans="2:21">
      <c r="B242" t="s">
        <v>1011</v>
      </c>
      <c r="C242" t="s">
        <v>1012</v>
      </c>
      <c r="D242" t="s">
        <v>100</v>
      </c>
      <c r="E242" t="s">
        <v>123</v>
      </c>
      <c r="F242" t="s">
        <v>1013</v>
      </c>
      <c r="G242" t="s">
        <v>736</v>
      </c>
      <c r="H242" t="s">
        <v>589</v>
      </c>
      <c r="I242" t="s">
        <v>150</v>
      </c>
      <c r="J242" t="s">
        <v>803</v>
      </c>
      <c r="K242" s="77">
        <v>4.4400000000000004</v>
      </c>
      <c r="L242" t="s">
        <v>102</v>
      </c>
      <c r="M242" s="78">
        <v>4.6899999999999997E-2</v>
      </c>
      <c r="N242" s="78">
        <v>5.0700000000000002E-2</v>
      </c>
      <c r="O242" s="77">
        <v>256790.79</v>
      </c>
      <c r="P242" s="77">
        <v>88.45</v>
      </c>
      <c r="Q242" s="77">
        <v>0</v>
      </c>
      <c r="R242" s="77">
        <v>227.131453755</v>
      </c>
      <c r="S242" s="78">
        <v>2.0000000000000001E-4</v>
      </c>
      <c r="T242" s="78">
        <v>3.8999999999999998E-3</v>
      </c>
      <c r="U242" s="78">
        <v>6.9999999999999999E-4</v>
      </c>
    </row>
    <row r="243" spans="2:21">
      <c r="B243" t="s">
        <v>1014</v>
      </c>
      <c r="C243" t="s">
        <v>1015</v>
      </c>
      <c r="D243" t="s">
        <v>100</v>
      </c>
      <c r="E243" t="s">
        <v>123</v>
      </c>
      <c r="F243" t="s">
        <v>1016</v>
      </c>
      <c r="G243" t="s">
        <v>722</v>
      </c>
      <c r="H243" t="s">
        <v>619</v>
      </c>
      <c r="I243" t="s">
        <v>206</v>
      </c>
      <c r="J243" t="s">
        <v>372</v>
      </c>
      <c r="K243" s="77">
        <v>1.45</v>
      </c>
      <c r="L243" t="s">
        <v>102</v>
      </c>
      <c r="M243" s="78">
        <v>5.2499999999999998E-2</v>
      </c>
      <c r="N243" s="78">
        <v>2.23E-2</v>
      </c>
      <c r="O243" s="77">
        <v>467000.5</v>
      </c>
      <c r="P243" s="77">
        <v>84.58</v>
      </c>
      <c r="Q243" s="77">
        <v>0</v>
      </c>
      <c r="R243" s="77">
        <v>394.98902290000001</v>
      </c>
      <c r="S243" s="78">
        <v>5.9999999999999995E-4</v>
      </c>
      <c r="T243" s="78">
        <v>6.7000000000000002E-3</v>
      </c>
      <c r="U243" s="78">
        <v>1.1999999999999999E-3</v>
      </c>
    </row>
    <row r="244" spans="2:21">
      <c r="B244" t="s">
        <v>1017</v>
      </c>
      <c r="C244" t="s">
        <v>1018</v>
      </c>
      <c r="D244" t="s">
        <v>100</v>
      </c>
      <c r="E244" t="s">
        <v>123</v>
      </c>
      <c r="F244" t="s">
        <v>881</v>
      </c>
      <c r="G244" t="s">
        <v>419</v>
      </c>
      <c r="H244" t="s">
        <v>640</v>
      </c>
      <c r="I244" t="s">
        <v>206</v>
      </c>
      <c r="J244" t="s">
        <v>294</v>
      </c>
      <c r="K244" s="77">
        <v>0.98</v>
      </c>
      <c r="L244" t="s">
        <v>102</v>
      </c>
      <c r="M244" s="78">
        <v>6.7000000000000004E-2</v>
      </c>
      <c r="N244" s="78">
        <v>4.2500000000000003E-2</v>
      </c>
      <c r="O244" s="77">
        <v>202000.03</v>
      </c>
      <c r="P244" s="77">
        <v>82.18</v>
      </c>
      <c r="Q244" s="77">
        <v>0</v>
      </c>
      <c r="R244" s="77">
        <v>166.00362465399999</v>
      </c>
      <c r="S244" s="78">
        <v>2.0000000000000001E-4</v>
      </c>
      <c r="T244" s="78">
        <v>2.8E-3</v>
      </c>
      <c r="U244" s="78">
        <v>5.0000000000000001E-4</v>
      </c>
    </row>
    <row r="245" spans="2:21">
      <c r="B245" t="s">
        <v>1019</v>
      </c>
      <c r="C245" t="s">
        <v>1020</v>
      </c>
      <c r="D245" t="s">
        <v>100</v>
      </c>
      <c r="E245" t="s">
        <v>123</v>
      </c>
      <c r="F245" t="s">
        <v>1021</v>
      </c>
      <c r="G245" t="s">
        <v>627</v>
      </c>
      <c r="H245" t="s">
        <v>640</v>
      </c>
      <c r="I245" t="s">
        <v>206</v>
      </c>
      <c r="J245" t="s">
        <v>849</v>
      </c>
      <c r="K245" s="77">
        <v>1.7</v>
      </c>
      <c r="L245" t="s">
        <v>102</v>
      </c>
      <c r="M245" s="78">
        <v>3.8300000000000001E-2</v>
      </c>
      <c r="N245" s="78">
        <v>3.5700000000000003E-2</v>
      </c>
      <c r="O245" s="77">
        <v>121000.18</v>
      </c>
      <c r="P245" s="77">
        <v>88.81</v>
      </c>
      <c r="Q245" s="77">
        <v>0</v>
      </c>
      <c r="R245" s="77">
        <v>107.460259858</v>
      </c>
      <c r="S245" s="78">
        <v>4.0000000000000002E-4</v>
      </c>
      <c r="T245" s="78">
        <v>1.8E-3</v>
      </c>
      <c r="U245" s="78">
        <v>2.9999999999999997E-4</v>
      </c>
    </row>
    <row r="246" spans="2:21">
      <c r="B246" s="79" t="s">
        <v>1022</v>
      </c>
      <c r="C246" s="16"/>
      <c r="D246" s="16"/>
      <c r="E246" s="16"/>
      <c r="F246" s="16"/>
      <c r="K246" s="81">
        <v>0</v>
      </c>
      <c r="N246" s="80">
        <v>0</v>
      </c>
      <c r="O246" s="81">
        <v>0</v>
      </c>
      <c r="Q246" s="81">
        <v>0</v>
      </c>
      <c r="R246" s="81">
        <v>0</v>
      </c>
      <c r="T246" s="80">
        <v>0</v>
      </c>
      <c r="U246" s="80">
        <v>0</v>
      </c>
    </row>
    <row r="247" spans="2:21">
      <c r="B247" t="s">
        <v>213</v>
      </c>
      <c r="C247" t="s">
        <v>213</v>
      </c>
      <c r="D247" s="16"/>
      <c r="E247" s="16"/>
      <c r="F247" s="16"/>
      <c r="G247" t="s">
        <v>213</v>
      </c>
      <c r="H247" t="s">
        <v>213</v>
      </c>
      <c r="K247" s="77">
        <v>0</v>
      </c>
      <c r="L247" t="s">
        <v>213</v>
      </c>
      <c r="M247" s="78">
        <v>0</v>
      </c>
      <c r="N247" s="78">
        <v>0</v>
      </c>
      <c r="O247" s="77">
        <v>0</v>
      </c>
      <c r="P247" s="77">
        <v>0</v>
      </c>
      <c r="R247" s="77">
        <v>0</v>
      </c>
      <c r="S247" s="78">
        <v>0</v>
      </c>
      <c r="T247" s="78">
        <v>0</v>
      </c>
      <c r="U247" s="78">
        <v>0</v>
      </c>
    </row>
    <row r="248" spans="2:21">
      <c r="B248" s="79" t="s">
        <v>218</v>
      </c>
      <c r="C248" s="16"/>
      <c r="D248" s="16"/>
      <c r="E248" s="16"/>
      <c r="F248" s="16"/>
      <c r="K248" s="81">
        <v>7</v>
      </c>
      <c r="N248" s="80">
        <v>4.1300000000000003E-2</v>
      </c>
      <c r="O248" s="81">
        <v>192000</v>
      </c>
      <c r="Q248" s="81">
        <v>0</v>
      </c>
      <c r="R248" s="81">
        <v>623.79727619343998</v>
      </c>
      <c r="T248" s="80">
        <v>1.06E-2</v>
      </c>
      <c r="U248" s="80">
        <v>1.9E-3</v>
      </c>
    </row>
    <row r="249" spans="2:21">
      <c r="B249" s="79" t="s">
        <v>321</v>
      </c>
      <c r="C249" s="16"/>
      <c r="D249" s="16"/>
      <c r="E249" s="16"/>
      <c r="F249" s="16"/>
      <c r="K249" s="81">
        <v>7.15</v>
      </c>
      <c r="N249" s="80">
        <v>4.1200000000000001E-2</v>
      </c>
      <c r="O249" s="81">
        <v>60000</v>
      </c>
      <c r="Q249" s="81">
        <v>0</v>
      </c>
      <c r="R249" s="81">
        <v>210.64509130644001</v>
      </c>
      <c r="T249" s="80">
        <v>3.5999999999999999E-3</v>
      </c>
      <c r="U249" s="80">
        <v>5.9999999999999995E-4</v>
      </c>
    </row>
    <row r="250" spans="2:21">
      <c r="B250" t="s">
        <v>1023</v>
      </c>
      <c r="C250" t="s">
        <v>1024</v>
      </c>
      <c r="D250" t="s">
        <v>123</v>
      </c>
      <c r="E250" t="s">
        <v>355</v>
      </c>
      <c r="F250" t="s">
        <v>1025</v>
      </c>
      <c r="G250" t="s">
        <v>1026</v>
      </c>
      <c r="H250" t="s">
        <v>1027</v>
      </c>
      <c r="I250" t="s">
        <v>1028</v>
      </c>
      <c r="J250" t="s">
        <v>1029</v>
      </c>
      <c r="K250" s="77">
        <v>7.21</v>
      </c>
      <c r="L250" t="s">
        <v>110</v>
      </c>
      <c r="M250" s="78">
        <v>3.7499999999999999E-2</v>
      </c>
      <c r="N250" s="78">
        <v>3.8699999999999998E-2</v>
      </c>
      <c r="O250" s="77">
        <v>40000</v>
      </c>
      <c r="P250" s="77">
        <v>99.93066675</v>
      </c>
      <c r="Q250" s="77">
        <v>0</v>
      </c>
      <c r="R250" s="77">
        <v>140.69838155733001</v>
      </c>
      <c r="S250" s="78">
        <v>0</v>
      </c>
      <c r="T250" s="78">
        <v>2.3999999999999998E-3</v>
      </c>
      <c r="U250" s="78">
        <v>4.0000000000000002E-4</v>
      </c>
    </row>
    <row r="251" spans="2:21">
      <c r="B251" t="s">
        <v>1030</v>
      </c>
      <c r="C251" t="s">
        <v>1031</v>
      </c>
      <c r="D251" t="s">
        <v>123</v>
      </c>
      <c r="E251" t="s">
        <v>355</v>
      </c>
      <c r="F251" t="s">
        <v>1025</v>
      </c>
      <c r="G251" t="s">
        <v>1026</v>
      </c>
      <c r="H251" t="s">
        <v>1027</v>
      </c>
      <c r="I251" t="s">
        <v>1028</v>
      </c>
      <c r="J251" t="s">
        <v>1029</v>
      </c>
      <c r="K251" s="77">
        <v>7.04</v>
      </c>
      <c r="L251" t="s">
        <v>110</v>
      </c>
      <c r="M251" s="78">
        <v>4.3799999999999999E-2</v>
      </c>
      <c r="N251" s="78">
        <v>4.6100000000000002E-2</v>
      </c>
      <c r="O251" s="77">
        <v>20000</v>
      </c>
      <c r="P251" s="77">
        <v>99.358944500000007</v>
      </c>
      <c r="Q251" s="77">
        <v>0</v>
      </c>
      <c r="R251" s="77">
        <v>69.946709749109999</v>
      </c>
      <c r="S251" s="78">
        <v>0</v>
      </c>
      <c r="T251" s="78">
        <v>1.1999999999999999E-3</v>
      </c>
      <c r="U251" s="78">
        <v>2.0000000000000001E-4</v>
      </c>
    </row>
    <row r="252" spans="2:21">
      <c r="B252" s="79" t="s">
        <v>322</v>
      </c>
      <c r="C252" s="16"/>
      <c r="D252" s="16"/>
      <c r="E252" s="16"/>
      <c r="F252" s="16"/>
      <c r="K252" s="81">
        <v>6.93</v>
      </c>
      <c r="N252" s="80">
        <v>4.1300000000000003E-2</v>
      </c>
      <c r="O252" s="81">
        <v>132000</v>
      </c>
      <c r="Q252" s="81">
        <v>0</v>
      </c>
      <c r="R252" s="81">
        <v>413.15218488699998</v>
      </c>
      <c r="T252" s="80">
        <v>7.0000000000000001E-3</v>
      </c>
      <c r="U252" s="80">
        <v>1.2999999999999999E-3</v>
      </c>
    </row>
    <row r="253" spans="2:21">
      <c r="B253" t="s">
        <v>1032</v>
      </c>
      <c r="C253" t="s">
        <v>1033</v>
      </c>
      <c r="D253" t="s">
        <v>123</v>
      </c>
      <c r="E253" t="s">
        <v>355</v>
      </c>
      <c r="F253" t="s">
        <v>1034</v>
      </c>
      <c r="G253" t="s">
        <v>1035</v>
      </c>
      <c r="H253" t="s">
        <v>1036</v>
      </c>
      <c r="I253" t="s">
        <v>1028</v>
      </c>
      <c r="J253" t="s">
        <v>1037</v>
      </c>
      <c r="K253" s="77">
        <v>11.01</v>
      </c>
      <c r="L253" t="s">
        <v>106</v>
      </c>
      <c r="M253" s="78">
        <v>2.9000000000000001E-2</v>
      </c>
      <c r="N253" s="78">
        <v>2.9499999999999998E-2</v>
      </c>
      <c r="O253" s="77">
        <v>10000</v>
      </c>
      <c r="P253" s="77">
        <v>99.871832999999995</v>
      </c>
      <c r="Q253" s="77">
        <v>0</v>
      </c>
      <c r="R253" s="77">
        <v>31.060140062999999</v>
      </c>
      <c r="S253" s="78">
        <v>0</v>
      </c>
      <c r="T253" s="78">
        <v>5.0000000000000001E-4</v>
      </c>
      <c r="U253" s="78">
        <v>1E-4</v>
      </c>
    </row>
    <row r="254" spans="2:21">
      <c r="B254" t="s">
        <v>1038</v>
      </c>
      <c r="C254" t="s">
        <v>1039</v>
      </c>
      <c r="D254" t="s">
        <v>123</v>
      </c>
      <c r="E254" t="s">
        <v>355</v>
      </c>
      <c r="F254" t="s">
        <v>1040</v>
      </c>
      <c r="G254" t="s">
        <v>1041</v>
      </c>
      <c r="H254" t="s">
        <v>1042</v>
      </c>
      <c r="I254" t="s">
        <v>1028</v>
      </c>
      <c r="J254" t="s">
        <v>1043</v>
      </c>
      <c r="K254" s="77">
        <v>8.15</v>
      </c>
      <c r="L254" t="s">
        <v>106</v>
      </c>
      <c r="M254" s="78">
        <v>2.4500000000000001E-2</v>
      </c>
      <c r="N254" s="78">
        <v>2.7699999999999999E-2</v>
      </c>
      <c r="O254" s="77">
        <v>12000</v>
      </c>
      <c r="P254" s="77">
        <v>98.524749999999997</v>
      </c>
      <c r="Q254" s="77">
        <v>0</v>
      </c>
      <c r="R254" s="77">
        <v>36.7694367</v>
      </c>
      <c r="S254" s="78">
        <v>0</v>
      </c>
      <c r="T254" s="78">
        <v>5.9999999999999995E-4</v>
      </c>
      <c r="U254" s="78">
        <v>1E-4</v>
      </c>
    </row>
    <row r="255" spans="2:21">
      <c r="B255" t="s">
        <v>1044</v>
      </c>
      <c r="C255" t="s">
        <v>1045</v>
      </c>
      <c r="D255" t="s">
        <v>123</v>
      </c>
      <c r="E255" t="s">
        <v>355</v>
      </c>
      <c r="F255" t="s">
        <v>1046</v>
      </c>
      <c r="G255" t="s">
        <v>1047</v>
      </c>
      <c r="H255" t="s">
        <v>1048</v>
      </c>
      <c r="I255" t="s">
        <v>308</v>
      </c>
      <c r="J255" t="s">
        <v>439</v>
      </c>
      <c r="K255" s="77">
        <v>6.12</v>
      </c>
      <c r="L255" t="s">
        <v>106</v>
      </c>
      <c r="M255" s="78">
        <v>3.1300000000000001E-2</v>
      </c>
      <c r="N255" s="78">
        <v>3.2500000000000001E-2</v>
      </c>
      <c r="O255" s="77">
        <v>40000</v>
      </c>
      <c r="P255" s="77">
        <v>100.06076400000001</v>
      </c>
      <c r="Q255" s="77">
        <v>0</v>
      </c>
      <c r="R255" s="77">
        <v>124.475590416</v>
      </c>
      <c r="S255" s="78">
        <v>1E-4</v>
      </c>
      <c r="T255" s="78">
        <v>2.0999999999999999E-3</v>
      </c>
      <c r="U255" s="78">
        <v>4.0000000000000002E-4</v>
      </c>
    </row>
    <row r="256" spans="2:21">
      <c r="B256" t="s">
        <v>1049</v>
      </c>
      <c r="C256" t="s">
        <v>1050</v>
      </c>
      <c r="D256" t="s">
        <v>123</v>
      </c>
      <c r="E256" t="s">
        <v>355</v>
      </c>
      <c r="F256" t="s">
        <v>1051</v>
      </c>
      <c r="G256" t="s">
        <v>1052</v>
      </c>
      <c r="H256" t="s">
        <v>1042</v>
      </c>
      <c r="I256" t="s">
        <v>1028</v>
      </c>
      <c r="J256" t="s">
        <v>594</v>
      </c>
      <c r="K256" s="77">
        <v>7.32</v>
      </c>
      <c r="L256" t="s">
        <v>106</v>
      </c>
      <c r="M256" s="78">
        <v>4.4999999999999998E-2</v>
      </c>
      <c r="N256" s="78">
        <v>3.5000000000000003E-2</v>
      </c>
      <c r="O256" s="77">
        <v>10000</v>
      </c>
      <c r="P256" s="77">
        <v>108.8515</v>
      </c>
      <c r="Q256" s="77">
        <v>0</v>
      </c>
      <c r="R256" s="77">
        <v>33.852816500000003</v>
      </c>
      <c r="S256" s="78">
        <v>0</v>
      </c>
      <c r="T256" s="78">
        <v>5.9999999999999995E-4</v>
      </c>
      <c r="U256" s="78">
        <v>1E-4</v>
      </c>
    </row>
    <row r="257" spans="2:21">
      <c r="B257" t="s">
        <v>1053</v>
      </c>
      <c r="C257" t="s">
        <v>1054</v>
      </c>
      <c r="D257" t="s">
        <v>123</v>
      </c>
      <c r="E257" t="s">
        <v>355</v>
      </c>
      <c r="F257" t="s">
        <v>1055</v>
      </c>
      <c r="G257" t="s">
        <v>1052</v>
      </c>
      <c r="H257" t="s">
        <v>1027</v>
      </c>
      <c r="I257" t="s">
        <v>1028</v>
      </c>
      <c r="J257" t="s">
        <v>840</v>
      </c>
      <c r="K257" s="77">
        <v>2.14</v>
      </c>
      <c r="L257" t="s">
        <v>106</v>
      </c>
      <c r="M257" s="78">
        <v>4.4999999999999998E-2</v>
      </c>
      <c r="N257" s="78">
        <v>4.2999999999999997E-2</v>
      </c>
      <c r="O257" s="77">
        <v>5000</v>
      </c>
      <c r="P257" s="77">
        <v>101.66500000000001</v>
      </c>
      <c r="Q257" s="77">
        <v>0</v>
      </c>
      <c r="R257" s="77">
        <v>15.8089075</v>
      </c>
      <c r="S257" s="78">
        <v>0</v>
      </c>
      <c r="T257" s="78">
        <v>2.9999999999999997E-4</v>
      </c>
      <c r="U257" s="78">
        <v>0</v>
      </c>
    </row>
    <row r="258" spans="2:21">
      <c r="B258" t="s">
        <v>1056</v>
      </c>
      <c r="C258" t="s">
        <v>1057</v>
      </c>
      <c r="D258" t="s">
        <v>123</v>
      </c>
      <c r="E258" t="s">
        <v>355</v>
      </c>
      <c r="F258" t="s">
        <v>1058</v>
      </c>
      <c r="G258" t="s">
        <v>1059</v>
      </c>
      <c r="H258" t="s">
        <v>1060</v>
      </c>
      <c r="I258" t="s">
        <v>308</v>
      </c>
      <c r="J258" t="s">
        <v>1061</v>
      </c>
      <c r="K258" s="77">
        <v>8.2100000000000009</v>
      </c>
      <c r="L258" t="s">
        <v>106</v>
      </c>
      <c r="M258" s="78">
        <v>4.4999999999999998E-2</v>
      </c>
      <c r="N258" s="78">
        <v>4.6100000000000002E-2</v>
      </c>
      <c r="O258" s="77">
        <v>35000</v>
      </c>
      <c r="P258" s="77">
        <v>99.995500000000007</v>
      </c>
      <c r="Q258" s="77">
        <v>0</v>
      </c>
      <c r="R258" s="77">
        <v>108.84510175</v>
      </c>
      <c r="S258" s="78">
        <v>1E-4</v>
      </c>
      <c r="T258" s="78">
        <v>1.9E-3</v>
      </c>
      <c r="U258" s="78">
        <v>2.9999999999999997E-4</v>
      </c>
    </row>
    <row r="259" spans="2:21">
      <c r="B259" t="s">
        <v>1062</v>
      </c>
      <c r="C259" t="s">
        <v>1063</v>
      </c>
      <c r="D259" t="s">
        <v>123</v>
      </c>
      <c r="E259" t="s">
        <v>355</v>
      </c>
      <c r="F259" t="s">
        <v>1064</v>
      </c>
      <c r="G259" t="s">
        <v>1052</v>
      </c>
      <c r="H259" t="s">
        <v>1065</v>
      </c>
      <c r="I259" t="s">
        <v>1028</v>
      </c>
      <c r="J259" t="s">
        <v>284</v>
      </c>
      <c r="K259" s="77">
        <v>4.55</v>
      </c>
      <c r="L259" t="s">
        <v>106</v>
      </c>
      <c r="M259" s="78">
        <v>6.5000000000000002E-2</v>
      </c>
      <c r="N259" s="78">
        <v>6.7400000000000002E-2</v>
      </c>
      <c r="O259" s="77">
        <v>20000</v>
      </c>
      <c r="P259" s="77">
        <v>100.22538900000001</v>
      </c>
      <c r="Q259" s="77">
        <v>0</v>
      </c>
      <c r="R259" s="77">
        <v>62.340191957999998</v>
      </c>
      <c r="S259" s="78">
        <v>0</v>
      </c>
      <c r="T259" s="78">
        <v>1.1000000000000001E-3</v>
      </c>
      <c r="U259" s="78">
        <v>2.0000000000000001E-4</v>
      </c>
    </row>
    <row r="260" spans="2:21">
      <c r="B260" t="s">
        <v>220</v>
      </c>
      <c r="C260" s="16"/>
      <c r="D260" s="16"/>
      <c r="E260" s="16"/>
      <c r="F260" s="16"/>
    </row>
    <row r="261" spans="2:21">
      <c r="B261" t="s">
        <v>315</v>
      </c>
      <c r="C261" s="16"/>
      <c r="D261" s="16"/>
      <c r="E261" s="16"/>
      <c r="F261" s="16"/>
    </row>
    <row r="262" spans="2:21">
      <c r="B262" t="s">
        <v>316</v>
      </c>
      <c r="C262" s="16"/>
      <c r="D262" s="16"/>
      <c r="E262" s="16"/>
      <c r="F262" s="16"/>
    </row>
    <row r="263" spans="2:21">
      <c r="B263" t="s">
        <v>317</v>
      </c>
      <c r="C263" s="16"/>
      <c r="D263" s="16"/>
      <c r="E263" s="16"/>
      <c r="F263" s="16"/>
    </row>
    <row r="264" spans="2:21">
      <c r="B264" t="s">
        <v>318</v>
      </c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  <c r="R266" s="77"/>
    </row>
    <row r="267" spans="2:21">
      <c r="C267" s="16"/>
      <c r="D267" s="16"/>
      <c r="E267" s="16"/>
      <c r="F267" s="16"/>
      <c r="R267" s="77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2:6">
      <c r="C753" s="16"/>
      <c r="D753" s="16"/>
      <c r="E753" s="16"/>
      <c r="F753" s="16"/>
    </row>
    <row r="754" spans="2:6">
      <c r="C754" s="16"/>
      <c r="D754" s="16"/>
      <c r="E754" s="16"/>
      <c r="F754" s="16"/>
    </row>
    <row r="755" spans="2:6">
      <c r="C755" s="16"/>
      <c r="D755" s="16"/>
      <c r="E755" s="16"/>
      <c r="F755" s="16"/>
    </row>
    <row r="756" spans="2:6">
      <c r="C756" s="16"/>
      <c r="D756" s="16"/>
      <c r="E756" s="16"/>
      <c r="F756" s="16"/>
    </row>
    <row r="757" spans="2:6">
      <c r="C757" s="16"/>
      <c r="D757" s="16"/>
      <c r="E757" s="16"/>
      <c r="F757" s="16"/>
    </row>
    <row r="758" spans="2:6">
      <c r="C758" s="16"/>
      <c r="D758" s="16"/>
      <c r="E758" s="16"/>
      <c r="F758" s="16"/>
    </row>
    <row r="759" spans="2:6">
      <c r="C759" s="16"/>
      <c r="D759" s="16"/>
      <c r="E759" s="16"/>
      <c r="F759" s="16"/>
    </row>
    <row r="760" spans="2:6">
      <c r="C760" s="16"/>
      <c r="D760" s="16"/>
      <c r="E760" s="16"/>
      <c r="F760" s="16"/>
    </row>
    <row r="761" spans="2:6">
      <c r="C761" s="16"/>
      <c r="D761" s="16"/>
      <c r="E761" s="16"/>
      <c r="F761" s="16"/>
    </row>
    <row r="762" spans="2:6">
      <c r="C762" s="16"/>
      <c r="D762" s="16"/>
      <c r="E762" s="16"/>
      <c r="F762" s="16"/>
    </row>
    <row r="763" spans="2:6">
      <c r="B763" s="16"/>
      <c r="C763" s="16"/>
      <c r="D763" s="16"/>
      <c r="E763" s="16"/>
      <c r="F763" s="16"/>
    </row>
    <row r="764" spans="2:6">
      <c r="B764" s="16"/>
      <c r="C764" s="16"/>
      <c r="D764" s="16"/>
      <c r="E764" s="16"/>
      <c r="F764" s="16"/>
    </row>
    <row r="765" spans="2:6">
      <c r="B765" s="19"/>
      <c r="C765" s="16"/>
      <c r="D765" s="16"/>
      <c r="E765" s="16"/>
      <c r="F765" s="16"/>
    </row>
    <row r="766" spans="2:6">
      <c r="C766" s="16"/>
      <c r="D766" s="16"/>
      <c r="E766" s="16"/>
      <c r="F766" s="16"/>
    </row>
    <row r="767" spans="2:6">
      <c r="C767" s="16"/>
      <c r="D767" s="16"/>
      <c r="E767" s="16"/>
      <c r="F767" s="16"/>
    </row>
    <row r="768" spans="2:6">
      <c r="C768" s="16"/>
      <c r="D768" s="16"/>
      <c r="E768" s="16"/>
      <c r="F768" s="16"/>
    </row>
    <row r="769" spans="3:6">
      <c r="C769" s="16"/>
      <c r="D769" s="16"/>
      <c r="E769" s="16"/>
      <c r="F769" s="16"/>
    </row>
    <row r="770" spans="3:6">
      <c r="C770" s="16"/>
      <c r="D770" s="16"/>
      <c r="E770" s="16"/>
      <c r="F770" s="16"/>
    </row>
    <row r="771" spans="3:6">
      <c r="C771" s="16"/>
      <c r="D771" s="16"/>
      <c r="E771" s="16"/>
      <c r="F771" s="16"/>
    </row>
    <row r="772" spans="3:6">
      <c r="C772" s="16"/>
      <c r="D772" s="16"/>
      <c r="E772" s="16"/>
      <c r="F772" s="16"/>
    </row>
    <row r="773" spans="3:6">
      <c r="C773" s="16"/>
      <c r="D773" s="16"/>
      <c r="E773" s="16"/>
      <c r="F773" s="16"/>
    </row>
    <row r="774" spans="3:6">
      <c r="C774" s="16"/>
      <c r="D774" s="16"/>
      <c r="E774" s="16"/>
      <c r="F774" s="16"/>
    </row>
    <row r="775" spans="3:6">
      <c r="C775" s="16"/>
      <c r="D775" s="16"/>
      <c r="E775" s="16"/>
      <c r="F775" s="16"/>
    </row>
    <row r="776" spans="3:6">
      <c r="C776" s="16"/>
      <c r="D776" s="16"/>
      <c r="E776" s="16"/>
      <c r="F776" s="16"/>
    </row>
    <row r="777" spans="3:6">
      <c r="C777" s="16"/>
      <c r="D777" s="16"/>
      <c r="E777" s="16"/>
      <c r="F777" s="16"/>
    </row>
    <row r="778" spans="3:6">
      <c r="C778" s="16"/>
      <c r="D778" s="16"/>
      <c r="E778" s="16"/>
      <c r="F778" s="16"/>
    </row>
    <row r="779" spans="3:6">
      <c r="C779" s="16"/>
      <c r="D779" s="16"/>
      <c r="E779" s="16"/>
      <c r="F779" s="16"/>
    </row>
    <row r="780" spans="3:6">
      <c r="C780" s="16"/>
      <c r="D780" s="16"/>
      <c r="E780" s="16"/>
      <c r="F780" s="16"/>
    </row>
    <row r="781" spans="3:6">
      <c r="C781" s="16"/>
      <c r="D781" s="16"/>
      <c r="E781" s="16"/>
      <c r="F781" s="16"/>
    </row>
    <row r="782" spans="3:6">
      <c r="C782" s="16"/>
      <c r="D782" s="16"/>
      <c r="E782" s="16"/>
      <c r="F782" s="16"/>
    </row>
    <row r="783" spans="3:6">
      <c r="C783" s="16"/>
      <c r="D783" s="16"/>
      <c r="E783" s="16"/>
      <c r="F783" s="16"/>
    </row>
    <row r="784" spans="3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</sheetData>
  <autoFilter ref="A11:BN264"/>
  <mergeCells count="2">
    <mergeCell ref="B6:U6"/>
    <mergeCell ref="B7:U7"/>
  </mergeCells>
  <dataValidations count="5">
    <dataValidation allowBlank="1" showInputMessage="1" showErrorMessage="1" sqref="H2 Q9"/>
    <dataValidation type="list" allowBlank="1" showInputMessage="1" showErrorMessage="1" sqref="L12:L795">
      <formula1>$BN$7:$BN$11</formula1>
    </dataValidation>
    <dataValidation type="list" allowBlank="1" showInputMessage="1" showErrorMessage="1" sqref="E12:E789">
      <formula1>$BI$7:$BI$11</formula1>
    </dataValidation>
    <dataValidation type="list" allowBlank="1" showInputMessage="1" showErrorMessage="1" sqref="I12:I795">
      <formula1>$BM$7:$BM$10</formula1>
    </dataValidation>
    <dataValidation type="list" allowBlank="1" showInputMessage="1" showErrorMessage="1" sqref="G12:G79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56" t="s">
        <v>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  <c r="BJ6" s="19"/>
    </row>
    <row r="7" spans="2:62" ht="26.25" customHeight="1">
      <c r="B7" s="156" t="s">
        <v>91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1066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1067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1068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1069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315</v>
      </c>
      <c r="E27" s="16"/>
      <c r="F27" s="16"/>
      <c r="G27" s="16"/>
    </row>
    <row r="28" spans="2:15">
      <c r="B28" t="s">
        <v>316</v>
      </c>
      <c r="E28" s="16"/>
      <c r="F28" s="16"/>
      <c r="G28" s="16"/>
    </row>
    <row r="29" spans="2:15">
      <c r="B29" t="s">
        <v>317</v>
      </c>
      <c r="E29" s="16"/>
      <c r="F29" s="16"/>
      <c r="G29" s="16"/>
    </row>
    <row r="30" spans="2:15">
      <c r="B30" t="s">
        <v>318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56" t="s">
        <v>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BK6" s="19"/>
    </row>
    <row r="7" spans="2:63" ht="26.25" customHeight="1">
      <c r="B7" s="156" t="s">
        <v>194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1070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1071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1072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1073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1022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1074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218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1075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1076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1022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1074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315</v>
      </c>
      <c r="D35" s="16"/>
      <c r="E35" s="16"/>
      <c r="F35" s="16"/>
      <c r="G35" s="16"/>
    </row>
    <row r="36" spans="2:14">
      <c r="B36" t="s">
        <v>316</v>
      </c>
      <c r="D36" s="16"/>
      <c r="E36" s="16"/>
      <c r="F36" s="16"/>
      <c r="G36" s="16"/>
    </row>
    <row r="37" spans="2:14">
      <c r="B37" t="s">
        <v>317</v>
      </c>
      <c r="D37" s="16"/>
      <c r="E37" s="16"/>
      <c r="F37" s="16"/>
      <c r="G37" s="16"/>
    </row>
    <row r="38" spans="2:14">
      <c r="B38" t="s">
        <v>318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56" t="s">
        <v>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65" ht="26.25" customHeight="1">
      <c r="B7" s="156" t="s">
        <v>93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1077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1078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1022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1077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1078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1022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315</v>
      </c>
      <c r="C31" s="16"/>
      <c r="D31" s="16"/>
      <c r="E31" s="16"/>
    </row>
    <row r="32" spans="2:15">
      <c r="B32" t="s">
        <v>316</v>
      </c>
      <c r="C32" s="16"/>
      <c r="D32" s="16"/>
      <c r="E32" s="16"/>
    </row>
    <row r="33" spans="2:5">
      <c r="B33" t="s">
        <v>317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56" t="s">
        <v>68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60" ht="26.25" customHeight="1">
      <c r="B7" s="156" t="s">
        <v>95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340</v>
      </c>
      <c r="H11" s="7"/>
      <c r="I11" s="75">
        <v>1.9468399999999999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340</v>
      </c>
      <c r="I12" s="81">
        <v>1.9468399999999999</v>
      </c>
      <c r="K12" s="80">
        <v>1</v>
      </c>
      <c r="L12" s="80">
        <v>0</v>
      </c>
    </row>
    <row r="13" spans="2:60">
      <c r="B13" s="79" t="s">
        <v>1079</v>
      </c>
      <c r="D13" s="16"/>
      <c r="E13" s="16"/>
      <c r="G13" s="81">
        <v>340</v>
      </c>
      <c r="I13" s="81">
        <v>1.9468399999999999</v>
      </c>
      <c r="K13" s="80">
        <v>1</v>
      </c>
      <c r="L13" s="80">
        <v>0</v>
      </c>
    </row>
    <row r="14" spans="2:60">
      <c r="B14" t="s">
        <v>1080</v>
      </c>
      <c r="C14" t="s">
        <v>1081</v>
      </c>
      <c r="D14" t="s">
        <v>100</v>
      </c>
      <c r="E14" t="s">
        <v>651</v>
      </c>
      <c r="F14" t="s">
        <v>102</v>
      </c>
      <c r="G14" s="77">
        <v>340</v>
      </c>
      <c r="H14" s="77">
        <v>572.6</v>
      </c>
      <c r="I14" s="77">
        <v>1.9468399999999999</v>
      </c>
      <c r="J14" s="78">
        <v>8.9999999999999998E-4</v>
      </c>
      <c r="K14" s="78">
        <v>1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1082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315</v>
      </c>
      <c r="D19" s="16"/>
      <c r="E19" s="16"/>
    </row>
    <row r="20" spans="2:12">
      <c r="B20" t="s">
        <v>316</v>
      </c>
      <c r="D20" s="16"/>
      <c r="E20" s="16"/>
    </row>
    <row r="21" spans="2:12">
      <c r="B21" t="s">
        <v>317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97A84C-9309-46D2-AC0C-F4690E9C297D}"/>
</file>

<file path=customXml/itemProps2.xml><?xml version="1.0" encoding="utf-8"?>
<ds:datastoreItem xmlns:ds="http://schemas.openxmlformats.org/officeDocument/2006/customXml" ds:itemID="{8E6C9608-6625-4CD3-BBB1-6E8E43213C4C}"/>
</file>

<file path=customXml/itemProps3.xml><?xml version="1.0" encoding="utf-8"?>
<ds:datastoreItem xmlns:ds="http://schemas.openxmlformats.org/officeDocument/2006/customXml" ds:itemID="{43E982BC-049F-4A00-B3D4-300A34634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520042177_b9300_0421</dc:title>
  <dc:creator>Yuli</dc:creator>
  <cp:lastModifiedBy>אינסה קלאוז</cp:lastModifiedBy>
  <dcterms:created xsi:type="dcterms:W3CDTF">2015-11-10T09:34:27Z</dcterms:created>
  <dcterms:modified xsi:type="dcterms:W3CDTF">2022-01-31T06:00:37Z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