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65" i="5" l="1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" i="5"/>
  <c r="O116" i="5"/>
  <c r="O205" i="5"/>
  <c r="P217" i="5"/>
  <c r="R217" i="5"/>
  <c r="R79" i="5"/>
  <c r="R78" i="5"/>
  <c r="P78" i="5" s="1"/>
  <c r="P79" i="5"/>
  <c r="R102" i="5"/>
  <c r="R101" i="5"/>
  <c r="P102" i="5"/>
  <c r="P101" i="5"/>
  <c r="R113" i="5"/>
  <c r="P113" i="5" s="1"/>
  <c r="R114" i="5"/>
  <c r="P114" i="5" s="1"/>
  <c r="R100" i="5"/>
  <c r="P100" i="5" s="1"/>
  <c r="R99" i="5"/>
  <c r="P99" i="5"/>
  <c r="R110" i="5"/>
  <c r="P110" i="5" s="1"/>
  <c r="R109" i="5"/>
  <c r="P109" i="5"/>
  <c r="R97" i="5"/>
  <c r="R96" i="5"/>
  <c r="P96" i="5" s="1"/>
  <c r="P97" i="5"/>
  <c r="R191" i="5"/>
  <c r="P191" i="5" s="1"/>
  <c r="R190" i="5"/>
  <c r="P190" i="5" s="1"/>
  <c r="C42" i="1" l="1"/>
  <c r="D42" i="1" s="1"/>
  <c r="D39" i="1"/>
  <c r="D34" i="1"/>
  <c r="D30" i="1"/>
  <c r="D26" i="1"/>
  <c r="D21" i="1"/>
  <c r="D17" i="1"/>
  <c r="D13" i="1"/>
  <c r="C11" i="1"/>
  <c r="K32" i="2"/>
  <c r="K31" i="2"/>
  <c r="K30" i="2"/>
  <c r="K29" i="2"/>
  <c r="K28" i="2"/>
  <c r="K27" i="2"/>
  <c r="K26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L26" i="2" l="1"/>
  <c r="L28" i="2"/>
  <c r="L30" i="2"/>
  <c r="L32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D41" i="1"/>
  <c r="L25" i="2"/>
  <c r="L27" i="2"/>
  <c r="L29" i="2"/>
  <c r="L31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<sst xmlns="http://schemas.openxmlformats.org/spreadsheetml/2006/main" count="5298" uniqueCount="1348">
  <si>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</si>
  <si>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</si>
  <si>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</si>
  <si>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</si>
  <si>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</si>
  <si>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</si>
  <si>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</si>
  <si>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</si>
  <si>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</si>
  <si>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</si>
  <si>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</si>
  <si>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</si>
  <si>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</si>
  <si>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</si>
  <si>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</si>
  <si>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</si>
  <si>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</si>
  <si>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</si>
  <si>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</si>
  <si>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</si>
  <si>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</si>
  <si>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</si>
  <si>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</si>
  <si>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</si>
  <si>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</si>
  <si>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</si>
  <si>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</si>
  <si>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</si>
  <si>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</si>
  <si>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</si>
  <si>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</si>
  <si>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</si>
  <si>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</si>
  <si>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</si>
  <si>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</si>
  <si>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</si>
  <si>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</si>
  <si>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</si>
  <si>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</si>
  <si>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</si>
  <si>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</si>
  <si>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</si>
  <si>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</si>
  <si>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</si>
  <si>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</si>
  <si>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</si>
  <si>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</si>
  <si>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</si>
  <si>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</si>
  <si>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</si>
  <si>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</si>
  <si>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</si>
  <si>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</si>
  <si>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</si>
  <si>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</si>
  <si>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</si>
  <si>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</si>
  <si>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</si>
  <si>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</si>
  <si>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</si>
  <si>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</si>
  <si>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</si>
  <si>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</si>
  <si>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</si>
  <si>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</si>
  <si>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</si>
  <si>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</si>
  <si>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</si>
  <si>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</si>
  <si>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</si>
  <si>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</si>
  <si>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</si>
  <si>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</si>
  <si>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</si>
  <si>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</si>
  <si>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</si>
  <si>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</si>
  <si>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</si>
  <si>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</si>
  <si>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</si>
  <si>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</si>
  <si>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</si>
  <si>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</si>
  <si>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</si>
  <si>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</si>
  <si>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</si>
  <si>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</si>
  <si>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</si>
  <si>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</si>
  <si>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</si>
  <si>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</si>
  <si>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</si>
  <si>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</si>
  <si>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</si>
  <si>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</si>
  <si>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</si>
  <si>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</si>
  <si>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</si>
  <si>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</si>
  <si>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</si>
  <si>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</si>
  <si>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</si>
  <si>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</si>
  <si>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</si>
  <si>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</si>
  <si>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</si>
  <si>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</si>
  <si>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</si>
  <si>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</si>
  <si>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</si>
  <si>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</si>
  <si>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</si>
  <si>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</si>
  <si>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</si>
  <si>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</si>
  <si>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</si>
  <si>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</si>
  <si>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</si>
  <si>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</si>
  <si>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</si>
  <si>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</si>
  <si>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</si>
  <si>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</si>
  <si>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</si>
  <si>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</si>
  <si>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</si>
  <si>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</si>
  <si>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</si>
  <si>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</si>
  <si>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</si>
  <si>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</si>
  <si>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</si>
  <si>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</si>
  <si>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</si>
  <si>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</si>
  <si>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</si>
  <si>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</si>
  <si>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</si>
  <si>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</si>
  <si>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</si>
  <si>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</si>
  <si>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</si>
  <si>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</si>
  <si>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</si>
  <si>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</si>
  <si>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</si>
  <si>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</si>
  <si>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</si>
  <si>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</si>
  <si>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</si>
  <si>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</si>
  <si>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</si>
  <si>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</si>
  <si>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</si>
  <si>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</si>
  <si>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</si>
  <si>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</si>
  <si>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</si>
  <si>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</si>
  <si>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</si>
  <si>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</si>
  <si>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</si>
  <si>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</si>
  <si>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</si>
  <si>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</si>
  <si>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</si>
  <si>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</si>
  <si>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</si>
  <si>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</si>
  <si>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</si>
  <si>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</si>
  <si>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</si>
  <si>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</si>
  <si>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</si>
  <si>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</si>
  <si>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</si>
  <si>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</si>
  <si>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</si>
  <si>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</si>
  <si>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</si>
  <si>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</si>
  <si>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</si>
  <si>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</si>
  <si>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</si>
  <si>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</si>
  <si>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</si>
  <si>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</si>
  <si>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</si>
  <si>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</si>
  <si>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</si>
  <si>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</si>
  <si>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</si>
  <si>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</si>
  <si>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</si>
  <si>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</si>
  <si>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</si>
  <si>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</si>
  <si>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</si>
  <si>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</si>
  <si>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</si>
  <si>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</si>
  <si>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</si>
  <si>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</si>
  <si>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</si>
  <si>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</si>
  <si>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</si>
  <si>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</si>
  <si>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</si>
  <si>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</si>
  <si>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</si>
  <si>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</si>
  <si>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</si>
  <si>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</si>
  <si>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</si>
  <si>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</si>
  <si>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</si>
  <si>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</si>
  <si>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5.92% 05/12/23- בנק מזרחי</t>
  </si>
  <si>
    <t>96076- 20-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</si>
  <si>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</si>
  <si>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</si>
  <si>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</si>
  <si>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</si>
  <si>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</si>
  <si>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</si>
  <si>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</si>
  <si>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</si>
  <si>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</si>
  <si>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10/08/23</t>
  </si>
  <si>
    <t>ממשל צמודה 0529- האוצר - ממשלתית צמודה</t>
  </si>
  <si>
    <t>1157023</t>
  </si>
  <si>
    <t>27/09/23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</si>
  <si>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</si>
  <si>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</si>
  <si>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</si>
  <si>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</si>
  <si>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13/07/23</t>
  </si>
  <si>
    <t>ממשל צמודה 1028- האוצר - ממשלתית צמודה</t>
  </si>
  <si>
    <t>1197326</t>
  </si>
  <si>
    <t>10/09/23</t>
  </si>
  <si>
    <t>ממשל צמודה 1131- האוצר - ממשלתית צמודה</t>
  </si>
  <si>
    <t>1172220</t>
  </si>
  <si>
    <t>14/09/23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</si>
  <si>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</si>
  <si>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</si>
  <si>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</si>
  <si>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</si>
  <si>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</si>
  <si>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</si>
  <si>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</si>
  <si>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</si>
  <si>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1023- בנק ישראל- מק"מ</t>
  </si>
  <si>
    <t>8231029</t>
  </si>
  <si>
    <t>26/12/22</t>
  </si>
  <si>
    <t>מ.ק.מ.     1213- בנק ישראל- מק"מ</t>
  </si>
  <si>
    <t>8231219</t>
  </si>
  <si>
    <t>26/03/23</t>
  </si>
  <si>
    <t>מ.ק.מ.  214- בנק ישראל- מק"מ</t>
  </si>
  <si>
    <t>8240210</t>
  </si>
  <si>
    <t>19/07/23</t>
  </si>
  <si>
    <t>מ.ק.מ.  914- בנק ישראל- מק"מ</t>
  </si>
  <si>
    <t>8240913</t>
  </si>
  <si>
    <t>19/09/23</t>
  </si>
  <si>
    <t>מ.ק.מ. 1123- בנק ישראל- מק"מ</t>
  </si>
  <si>
    <t>8231128</t>
  </si>
  <si>
    <t>05/12/22</t>
  </si>
  <si>
    <t>מ.ק.מ. 114- בנק ישראל- מק"מ</t>
  </si>
  <si>
    <t>8240111</t>
  </si>
  <si>
    <t>14/08/23</t>
  </si>
  <si>
    <t>מ.ק.מ. 314- בנק ישראל- מק"מ</t>
  </si>
  <si>
    <t>8240319</t>
  </si>
  <si>
    <t>מ.ק.מ. 414- בנק ישראל- מק"מ</t>
  </si>
  <si>
    <t>8240418</t>
  </si>
  <si>
    <t>28/08/23</t>
  </si>
  <si>
    <t>מ.ק.מ. 524- בנק ישראל- מק"מ</t>
  </si>
  <si>
    <t>8240525</t>
  </si>
  <si>
    <t>מ.ק.מ. 614- בנק ישראל- מק"מ</t>
  </si>
  <si>
    <t>8240616</t>
  </si>
  <si>
    <t>מ.ק.מ. 714- בנק ישראל- מק"מ</t>
  </si>
  <si>
    <t>8240715</t>
  </si>
  <si>
    <t>30/08/23</t>
  </si>
  <si>
    <t>מ.ק.מ. 814- בנק ישראל- מק"מ</t>
  </si>
  <si>
    <t>8240814</t>
  </si>
  <si>
    <t>13/09/23</t>
  </si>
  <si>
    <t>סה"כ שחר</t>
  </si>
  <si>
    <t>ממשל שקלי 0226</t>
  </si>
  <si>
    <t>1174697</t>
  </si>
  <si>
    <t>18/09/23</t>
  </si>
  <si>
    <t>ממשל שקלי 1024- האוצר - ממשלתית שקלית</t>
  </si>
  <si>
    <t>1175777</t>
  </si>
  <si>
    <t>28/11/22</t>
  </si>
  <si>
    <t>ממשל שקלית 0327</t>
  </si>
  <si>
    <t>1139344</t>
  </si>
  <si>
    <t>15/12/21</t>
  </si>
  <si>
    <t>ממשל שקלית 0347</t>
  </si>
  <si>
    <t>1140193</t>
  </si>
  <si>
    <t>ממשל שקלית 0537- האוצר - ממשלתית שקלית</t>
  </si>
  <si>
    <t>1166180</t>
  </si>
  <si>
    <t>05/02/23</t>
  </si>
  <si>
    <t>ממשל שקלית 0928</t>
  </si>
  <si>
    <t>1150879</t>
  </si>
  <si>
    <t>11/07/22</t>
  </si>
  <si>
    <t>ממשל שקלית 1152- האוצר - ממשלתית שקלית</t>
  </si>
  <si>
    <t>1184076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</si>
  <si>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</si>
  <si>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</si>
  <si>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</si>
  <si>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</si>
  <si>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</si>
  <si>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</si>
  <si>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</si>
  <si>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</si>
  <si>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</si>
  <si>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</si>
  <si>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</si>
  <si>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</si>
  <si>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</si>
  <si>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</si>
  <si>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</si>
  <si>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</si>
  <si>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</si>
  <si>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</si>
  <si>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</si>
  <si>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</si>
  <si>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</si>
  <si>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</si>
  <si>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</si>
  <si>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</si>
  <si>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</si>
  <si>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</si>
  <si>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</si>
  <si>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</si>
  <si>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</si>
  <si>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</si>
  <si>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</si>
  <si>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09/05/23</t>
  </si>
  <si>
    <t>US TREASURY 0 29/02/24- ממשלת ארה"ב</t>
  </si>
  <si>
    <t>US912797GP65</t>
  </si>
  <si>
    <t>31/08/23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</si>
  <si>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</si>
  <si>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</si>
  <si>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</si>
  <si>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</si>
  <si>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</si>
  <si>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</si>
  <si>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</si>
  <si>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</si>
  <si>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</si>
  <si>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2 15/11/41- ממשלת ארה"ב</t>
  </si>
  <si>
    <t>US912810TC27</t>
  </si>
  <si>
    <t>28/09/23</t>
  </si>
  <si>
    <t>US TREASURY 2.125 31/03/24- ממשלת ארה"ב</t>
  </si>
  <si>
    <t>US912828W713</t>
  </si>
  <si>
    <t>06/03/23</t>
  </si>
  <si>
    <t>US TREASURY 2.5 31/05/24- ממשלת ארה"ב</t>
  </si>
  <si>
    <t>US91282CER88</t>
  </si>
  <si>
    <t>31/07/23</t>
  </si>
  <si>
    <t>US TREASURY 2.75 15/11/42- ממשלת ארה"ב</t>
  </si>
  <si>
    <t>US912810QY73</t>
  </si>
  <si>
    <t>US TREASURY 2.875 15/08/45- ממשלת ארה"ב</t>
  </si>
  <si>
    <t>US912810RN00</t>
  </si>
  <si>
    <t>US TREASURY 3 15/11/2044- ממשלת ארה"ב</t>
  </si>
  <si>
    <t>US912810RJ97</t>
  </si>
  <si>
    <t>US TREASURY 3.375 15/05/44- ממשלת ארה"ב</t>
  </si>
  <si>
    <t>US912810RG58</t>
  </si>
  <si>
    <t>US TREASURY 3.625 15/02/2044- ממשלת ארה"ב</t>
  </si>
  <si>
    <t>US912810RE01</t>
  </si>
  <si>
    <t>20/07/23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</si>
  <si>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</si>
  <si>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</si>
  <si>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</si>
  <si>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</si>
  <si>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</si>
  <si>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</si>
  <si>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</si>
  <si>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</si>
  <si>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</si>
  <si>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</si>
  <si>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</si>
  <si>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</si>
  <si>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26/07/23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</si>
  <si>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</si>
  <si>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</si>
  <si>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</si>
  <si>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</si>
  <si>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</si>
  <si>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יא- בינלאומי הנפקות</t>
  </si>
  <si>
    <t>1167048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</si>
  <si>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</si>
  <si>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</si>
  <si>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</si>
  <si>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</si>
  <si>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</si>
  <si>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</si>
  <si>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12/07/23</t>
  </si>
  <si>
    <t>לאומי   אגח 179- לאומי</t>
  </si>
  <si>
    <t>6040372</t>
  </si>
  <si>
    <t>520018078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</si>
  <si>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</si>
  <si>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</si>
  <si>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</si>
  <si>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</si>
  <si>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</si>
  <si>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</si>
  <si>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28/06/23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</si>
  <si>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</si>
  <si>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</si>
  <si>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</si>
  <si>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</si>
  <si>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</si>
  <si>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12/06/23</t>
  </si>
  <si>
    <t>מז טפ הנפ אגח 57- מזרחי טפחות הנפ</t>
  </si>
  <si>
    <t>2310423</t>
  </si>
  <si>
    <t>Aaa.il</t>
  </si>
  <si>
    <t>מז טפ הנפ אגח 61- מזרחי טפחות הנפ</t>
  </si>
  <si>
    <t>2310464</t>
  </si>
  <si>
    <t>03/10/22</t>
  </si>
  <si>
    <t>מז טפ הנפק   45- מזרחי טפחות הנפ</t>
  </si>
  <si>
    <t>2310217</t>
  </si>
  <si>
    <t>08/08/23</t>
  </si>
  <si>
    <t>מז טפ הנפק   46- מזרחי טפחות הנפ</t>
  </si>
  <si>
    <t>2310225</t>
  </si>
  <si>
    <t>12/10/22</t>
  </si>
  <si>
    <t>מז טפ הנפק 51- מזרחי טפחות הנפ</t>
  </si>
  <si>
    <t>2310324</t>
  </si>
  <si>
    <t>03/08/23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</si>
  <si>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</si>
  <si>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</si>
  <si>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</si>
  <si>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</si>
  <si>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</si>
  <si>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</si>
  <si>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</si>
  <si>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</si>
  <si>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</si>
  <si>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</si>
  <si>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30/07/23</t>
  </si>
  <si>
    <t>מרכנתיל הנ אגח ד- מרכנתיל הנפקות</t>
  </si>
  <si>
    <t>1171305</t>
  </si>
  <si>
    <t>513686154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</si>
  <si>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</si>
  <si>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</si>
  <si>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</si>
  <si>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</si>
  <si>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</si>
  <si>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</si>
  <si>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פועלים  אגח 200- פועלים</t>
  </si>
  <si>
    <t>6620496</t>
  </si>
  <si>
    <t>520000118</t>
  </si>
  <si>
    <t>09/07/23</t>
  </si>
  <si>
    <t>פועלים  אגח 201- פועלים</t>
  </si>
  <si>
    <t>1191345</t>
  </si>
  <si>
    <t>23/01/23</t>
  </si>
  <si>
    <t>פועלים  אגח 202- פועלים</t>
  </si>
  <si>
    <t>1199850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</si>
  <si>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</si>
  <si>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</si>
  <si>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</si>
  <si>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</si>
  <si>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</si>
  <si>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</si>
  <si>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</si>
  <si>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</si>
  <si>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</si>
  <si>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</si>
  <si>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24/05/23</t>
  </si>
  <si>
    <t>חשמל אג27</t>
  </si>
  <si>
    <t>6000210</t>
  </si>
  <si>
    <t>08/12/22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</si>
  <si>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</si>
  <si>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</si>
  <si>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</si>
  <si>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</si>
  <si>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</si>
  <si>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</si>
  <si>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</si>
  <si>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</si>
  <si>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</si>
  <si>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</si>
  <si>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</si>
  <si>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</si>
  <si>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</si>
  <si>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</si>
  <si>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</si>
  <si>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</si>
  <si>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רכבת ישר  אגח ג- רכבת ישראל</t>
  </si>
  <si>
    <t>1177625</t>
  </si>
  <si>
    <t>520043613</t>
  </si>
  <si>
    <t>ilAA+</t>
  </si>
  <si>
    <t>25/06/23</t>
  </si>
  <si>
    <t>ביג אג"ח יא- ביג</t>
  </si>
  <si>
    <t>1151117</t>
  </si>
  <si>
    <t>513623314</t>
  </si>
  <si>
    <t>ilAA</t>
  </si>
  <si>
    <t>21/09/23</t>
  </si>
  <si>
    <t>ביג אגח ח- ביג</t>
  </si>
  <si>
    <t>1138924</t>
  </si>
  <si>
    <t>ביג אגח טז</t>
  </si>
  <si>
    <t>1168442</t>
  </si>
  <si>
    <t>31/05/22</t>
  </si>
  <si>
    <t>ביג אגח יד- ביג</t>
  </si>
  <si>
    <t>1161512</t>
  </si>
  <si>
    <t>16/08/23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</si>
  <si>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</si>
  <si>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</si>
  <si>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</si>
  <si>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</si>
  <si>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</si>
  <si>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</si>
  <si>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</si>
  <si>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ישרס אג18- ישרס</t>
  </si>
  <si>
    <t>6130280</t>
  </si>
  <si>
    <t>520017807</t>
  </si>
  <si>
    <t>מבני תעשיה אגח יט</t>
  </si>
  <si>
    <t>2260487</t>
  </si>
  <si>
    <t>520024126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</si>
  <si>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</si>
  <si>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</si>
  <si>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</si>
  <si>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</si>
  <si>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</si>
  <si>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</si>
  <si>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</si>
  <si>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</si>
  <si>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יט</t>
  </si>
  <si>
    <t>3230398</t>
  </si>
  <si>
    <t>10/07/22</t>
  </si>
  <si>
    <t>מליסרון  אגח16- מליסרון</t>
  </si>
  <si>
    <t>3230265</t>
  </si>
  <si>
    <t>מליסרון אג10- מליסרון</t>
  </si>
  <si>
    <t>3230190</t>
  </si>
  <si>
    <t>02/10/22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</si>
  <si>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</si>
  <si>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</si>
  <si>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</si>
  <si>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</si>
  <si>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</si>
  <si>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20/09/23</t>
  </si>
  <si>
    <t>ריט 1     אגח ו</t>
  </si>
  <si>
    <t>1138544</t>
  </si>
  <si>
    <t>513821488</t>
  </si>
  <si>
    <t>21/08/23</t>
  </si>
  <si>
    <t>ריט 1 אגח ה- 1 ריט</t>
  </si>
  <si>
    <t>1136753</t>
  </si>
  <si>
    <t>07/09/23</t>
  </si>
  <si>
    <t>ריט אג"ח 4- 1 ריט</t>
  </si>
  <si>
    <t>1129899</t>
  </si>
  <si>
    <t>שלמה החזקות אג18- שלמה החזקות</t>
  </si>
  <si>
    <t>1410307</t>
  </si>
  <si>
    <t>520034372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</si>
  <si>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</si>
  <si>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</si>
  <si>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</si>
  <si>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</si>
  <si>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</si>
  <si>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</si>
  <si>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</si>
  <si>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אגח ג- יוניברסל מוטורס (UMI)</t>
  </si>
  <si>
    <t>1160670</t>
  </si>
  <si>
    <t>ירושלים הנפקות 13- ירושלים הנפקות</t>
  </si>
  <si>
    <t>1142512</t>
  </si>
  <si>
    <t>513682146</t>
  </si>
  <si>
    <t>11/07/21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</si>
  <si>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</si>
  <si>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</si>
  <si>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</si>
  <si>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</si>
  <si>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</si>
  <si>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</si>
  <si>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</si>
  <si>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נדלן  אגח ד- סלע קפיטל נדל"ן</t>
  </si>
  <si>
    <t>1167147</t>
  </si>
  <si>
    <t>16/07/23</t>
  </si>
  <si>
    <t>אלון רבוע אגח ט- אלון רבוע כחול</t>
  </si>
  <si>
    <t>1197284</t>
  </si>
  <si>
    <t>520042847</t>
  </si>
  <si>
    <t>השקעה ואחזקות</t>
  </si>
  <si>
    <t>ilA+</t>
  </si>
  <si>
    <t>02/07/23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</si>
  <si>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</si>
  <si>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</si>
  <si>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</si>
  <si>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</si>
  <si>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</si>
  <si>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</si>
  <si>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</si>
  <si>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</si>
  <si>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</si>
  <si>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</si>
  <si>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</si>
  <si>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</si>
  <si>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מימון ישיר אגח ד- מימון ישיר קב</t>
  </si>
  <si>
    <t>1175660</t>
  </si>
  <si>
    <t>513893123</t>
  </si>
  <si>
    <t>אשראי חוץ בנקאי</t>
  </si>
  <si>
    <t>07/06/22</t>
  </si>
  <si>
    <t>מימון ישיר אגח ה- מימון ישיר קב</t>
  </si>
  <si>
    <t>1182831</t>
  </si>
  <si>
    <t>24/01/23</t>
  </si>
  <si>
    <t>מימון ישיר אגחג</t>
  </si>
  <si>
    <t>1171214</t>
  </si>
  <si>
    <t>26/04/21</t>
  </si>
  <si>
    <t>אפי נכסים אגח יא- אפי נכסים</t>
  </si>
  <si>
    <t>1171628</t>
  </si>
  <si>
    <t>510560188</t>
  </si>
  <si>
    <t>נדלן מניב בחו"ל</t>
  </si>
  <si>
    <t>A2.il</t>
  </si>
  <si>
    <t>11/12/22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</si>
  <si>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</si>
  <si>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</si>
  <si>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</si>
  <si>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</si>
  <si>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</si>
  <si>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4220372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</si>
  <si>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</si>
  <si>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</si>
  <si>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</si>
  <si>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</si>
  <si>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</si>
  <si>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</si>
  <si>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</si>
  <si>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28/12/22</t>
  </si>
  <si>
    <t>ג'י סיטי אגח טז- ג'י סיטי</t>
  </si>
  <si>
    <t>1260785</t>
  </si>
  <si>
    <t>ג'י סיטי אגח יד- ג'י סיטי</t>
  </si>
  <si>
    <t>1260736</t>
  </si>
  <si>
    <t>15/06/22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</si>
  <si>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</si>
  <si>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</si>
  <si>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</si>
  <si>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</si>
  <si>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</si>
  <si>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</si>
  <si>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</si>
  <si>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</si>
  <si>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</si>
  <si>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04/12/22</t>
  </si>
  <si>
    <t>מגוריט אגח ה- מגוריט</t>
  </si>
  <si>
    <t>1192129</t>
  </si>
  <si>
    <t>01/01/23</t>
  </si>
  <si>
    <t>רני צים   אגח ב- רני צים</t>
  </si>
  <si>
    <t>1171834</t>
  </si>
  <si>
    <t>514353671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</si>
  <si>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</si>
  <si>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</si>
  <si>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</si>
  <si>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</si>
  <si>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</si>
  <si>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</si>
  <si>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</si>
  <si>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חג'ג' אג"ח יב- חג'ג' נדלן</t>
  </si>
  <si>
    <t>8230377</t>
  </si>
  <si>
    <t>520033309</t>
  </si>
  <si>
    <t>בנייה</t>
  </si>
  <si>
    <t>28/06/22</t>
  </si>
  <si>
    <t>חנן מור אג 9- חנן מור</t>
  </si>
  <si>
    <t>513605519</t>
  </si>
  <si>
    <t>14/05/23</t>
  </si>
  <si>
    <t>חנן מור אגח טו- חנן מור</t>
  </si>
  <si>
    <t>29/06/23</t>
  </si>
  <si>
    <t>לוזון קבוצה אג 8- לוזון קבוצה</t>
  </si>
  <si>
    <t>4730164</t>
  </si>
  <si>
    <t>520039660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</si>
  <si>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</si>
  <si>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</si>
  <si>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</si>
  <si>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</si>
  <si>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</si>
  <si>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</si>
  <si>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</si>
  <si>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</si>
  <si>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</si>
  <si>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</si>
  <si>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</si>
  <si>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</si>
  <si>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</si>
  <si>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</si>
  <si>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</si>
  <si>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</si>
  <si>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</si>
  <si>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</si>
  <si>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10/05/23</t>
  </si>
  <si>
    <t>סולאיר אגח א- סולאיר</t>
  </si>
  <si>
    <t>1183730</t>
  </si>
  <si>
    <t>516046307</t>
  </si>
  <si>
    <t>06/09/23</t>
  </si>
  <si>
    <t>פריים אנרג'י אגח ב- פריים אנרג'י</t>
  </si>
  <si>
    <t>1184662</t>
  </si>
  <si>
    <t>514902147</t>
  </si>
  <si>
    <t>22/02/22</t>
  </si>
  <si>
    <t>516117181</t>
  </si>
  <si>
    <t>16/05/23</t>
  </si>
  <si>
    <t>ריט אזורים אגח א- ריט אזורים ליוי</t>
  </si>
  <si>
    <t>06/07/23</t>
  </si>
  <si>
    <t>רנט איט   אגח א- רנט איט</t>
  </si>
  <si>
    <t>1199546</t>
  </si>
  <si>
    <t>516581741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</si>
  <si>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</si>
  <si>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</si>
  <si>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</si>
  <si>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</si>
  <si>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</si>
  <si>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</si>
  <si>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</si>
  <si>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</si>
  <si>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</si>
  <si>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</si>
  <si>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</si>
  <si>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</si>
  <si>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</si>
  <si>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</si>
  <si>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</si>
  <si>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</si>
  <si>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</si>
  <si>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</si>
  <si>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</si>
  <si>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</si>
  <si>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</si>
  <si>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</si>
  <si>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</si>
  <si>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</si>
  <si>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13/02/22</t>
  </si>
  <si>
    <t>חשמל     אגח 26- חשמל</t>
  </si>
  <si>
    <t>6000202</t>
  </si>
  <si>
    <t>שטראוס    אגח ה- שטראוס גרופ</t>
  </si>
  <si>
    <t>7460389</t>
  </si>
  <si>
    <t>520003781</t>
  </si>
  <si>
    <t>מזון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</si>
  <si>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</si>
  <si>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</si>
  <si>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</si>
  <si>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</si>
  <si>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</si>
  <si>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</si>
  <si>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</si>
  <si>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</si>
  <si>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שלמה החז אגח יז- שלמה החזקות</t>
  </si>
  <si>
    <t>1410299</t>
  </si>
  <si>
    <t>אלקו החזקות אג11- אלקו</t>
  </si>
  <si>
    <t>6940167</t>
  </si>
  <si>
    <t>520025370</t>
  </si>
  <si>
    <t>אלקטרה צריכה אגח א- אלקטרה צריכה</t>
  </si>
  <si>
    <t>5010335</t>
  </si>
  <si>
    <t>520039967</t>
  </si>
  <si>
    <t>רשתות שיווק</t>
  </si>
  <si>
    <t>20/12/22</t>
  </si>
  <si>
    <t>יוניברסל  אגח ד- יוניברסל מוטורס (UMI)</t>
  </si>
  <si>
    <t>1172253</t>
  </si>
  <si>
    <t>27/06/22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</si>
  <si>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</si>
  <si>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</si>
  <si>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</si>
  <si>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</si>
  <si>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</si>
  <si>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</si>
  <si>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</si>
  <si>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</si>
  <si>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</si>
  <si>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06/04/22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</si>
  <si>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</si>
  <si>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</si>
  <si>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</si>
  <si>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</si>
  <si>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</si>
  <si>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</si>
  <si>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</si>
  <si>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</si>
  <si>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</si>
  <si>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</si>
  <si>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</si>
  <si>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</si>
  <si>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</si>
  <si>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אלון רבוע אגח ח- אלון רבוע כחול</t>
  </si>
  <si>
    <t>1197276</t>
  </si>
  <si>
    <t>אמ.ג'יג'י אגח ב- אמ.ג'י.ג'י</t>
  </si>
  <si>
    <t>1160811</t>
  </si>
  <si>
    <t>1981143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</si>
  <si>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</si>
  <si>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</si>
  <si>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</si>
  <si>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</si>
  <si>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</si>
  <si>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</si>
  <si>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זה זראסאי אג4- דה זראסאי גרופ</t>
  </si>
  <si>
    <t>1147560</t>
  </si>
  <si>
    <t>20/06/22</t>
  </si>
  <si>
    <t>טמפו משקאות אג2</t>
  </si>
  <si>
    <t>1133511</t>
  </si>
  <si>
    <t>513682625</t>
  </si>
  <si>
    <t>ממן אגח ב- ממן</t>
  </si>
  <si>
    <t>2380046</t>
  </si>
  <si>
    <t>520036435</t>
  </si>
  <si>
    <t>21/03/22</t>
  </si>
  <si>
    <t>סלקום אגח יב- סלקום</t>
  </si>
  <si>
    <t>1143080</t>
  </si>
  <si>
    <t>511930125</t>
  </si>
  <si>
    <t>14/07/22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</si>
  <si>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</si>
  <si>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</si>
  <si>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</si>
  <si>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</si>
  <si>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</si>
  <si>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</si>
  <si>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</si>
  <si>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15/03/22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</si>
  <si>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</si>
  <si>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</si>
  <si>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</si>
  <si>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</si>
  <si>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</si>
  <si>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</si>
  <si>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</si>
  <si>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</si>
  <si>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</si>
  <si>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</si>
  <si>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</si>
  <si>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</si>
  <si>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דה לסר אגח ח- דה לסר</t>
  </si>
  <si>
    <t>1193192</t>
  </si>
  <si>
    <t>1427976</t>
  </si>
  <si>
    <t>31/01/23</t>
  </si>
  <si>
    <t>מור השקעות אג א- מור השקעות</t>
  </si>
  <si>
    <t>1167303</t>
  </si>
  <si>
    <t>513834606</t>
  </si>
  <si>
    <t>שרותים פיננסים</t>
  </si>
  <si>
    <t>פנינסולה אגח ג- פנינסולה</t>
  </si>
  <si>
    <t>3330222</t>
  </si>
  <si>
    <t>520033713</t>
  </si>
  <si>
    <t>31/05/21</t>
  </si>
  <si>
    <t>פתאל אירו אגח ד- פתאל אירופה</t>
  </si>
  <si>
    <t>1168038</t>
  </si>
  <si>
    <t>515328250</t>
  </si>
  <si>
    <t>אוריין    אגח ב- אוריין</t>
  </si>
  <si>
    <t>1143379</t>
  </si>
  <si>
    <t>511068256</t>
  </si>
  <si>
    <t>13/03/22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</si>
  <si>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</si>
  <si>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</si>
  <si>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</si>
  <si>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</si>
  <si>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</si>
  <si>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</si>
  <si>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</si>
  <si>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</si>
  <si>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</si>
  <si>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</si>
  <si>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</si>
  <si>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</si>
  <si>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</si>
  <si>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</si>
  <si>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</si>
  <si>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</si>
  <si>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</si>
  <si>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</si>
  <si>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</si>
  <si>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דלק קב   אגח לח- דלק קבוצה</t>
  </si>
  <si>
    <t>1199504</t>
  </si>
  <si>
    <t>520044322</t>
  </si>
  <si>
    <t>דלק קב אגח לז- דלק קבוצה</t>
  </si>
  <si>
    <t>1192889</t>
  </si>
  <si>
    <t>08/02/23</t>
  </si>
  <si>
    <t>מניף אגח א- מניף-פיננסים</t>
  </si>
  <si>
    <t>1185883</t>
  </si>
  <si>
    <t>512764408</t>
  </si>
  <si>
    <t>01/12/22</t>
  </si>
  <si>
    <t>נאוויטס פט אגח ג- נאוויטס פטרו</t>
  </si>
  <si>
    <t>1181593</t>
  </si>
  <si>
    <t>550263107</t>
  </si>
  <si>
    <t>09/11/21</t>
  </si>
  <si>
    <t>פתאל החזקות אג2- פתאל החזקות</t>
  </si>
  <si>
    <t>1150812</t>
  </si>
  <si>
    <t>512607888</t>
  </si>
  <si>
    <t>מלונאות ותיירות</t>
  </si>
  <si>
    <t>16/02/23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</si>
  <si>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</si>
  <si>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</si>
  <si>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</si>
  <si>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</si>
  <si>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</si>
  <si>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</si>
  <si>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</si>
  <si>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</si>
  <si>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</si>
  <si>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</si>
  <si>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</si>
  <si>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אורון  אגח ב- אורון קבוצה</t>
  </si>
  <si>
    <t>1160571</t>
  </si>
  <si>
    <t>513432765</t>
  </si>
  <si>
    <t>ilBBB</t>
  </si>
  <si>
    <t>19/07/22</t>
  </si>
  <si>
    <t>דיסק השק  אגח י- דיסקונט השקעות</t>
  </si>
  <si>
    <t>6390348</t>
  </si>
  <si>
    <t>520023896</t>
  </si>
  <si>
    <t>27/10/22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</si>
  <si>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</si>
  <si>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</si>
  <si>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</si>
  <si>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</si>
  <si>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</si>
  <si>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</si>
  <si>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</si>
  <si>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</si>
  <si>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</si>
  <si>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</si>
  <si>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</si>
  <si>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</si>
  <si>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</si>
  <si>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</si>
  <si>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</si>
  <si>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</si>
  <si>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</si>
  <si>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</si>
  <si>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</si>
  <si>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</si>
  <si>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</si>
  <si>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</si>
  <si>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</si>
  <si>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אם.אר.פי  אגח ד- אם.אר.פי השקעות</t>
  </si>
  <si>
    <t>1190172</t>
  </si>
  <si>
    <t>520044421</t>
  </si>
  <si>
    <t>25/07/23</t>
  </si>
  <si>
    <t>אנלייט אנרגיה  אגח ה'- אנלייט אנרגיה</t>
  </si>
  <si>
    <t>7200116</t>
  </si>
  <si>
    <t>26/09/23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</si>
  <si>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</si>
  <si>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</si>
  <si>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</si>
  <si>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</si>
  <si>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</si>
  <si>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</si>
  <si>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</si>
  <si>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</si>
  <si>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</si>
  <si>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</si>
  <si>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</si>
  <si>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</si>
  <si>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</si>
  <si>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</si>
  <si>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</si>
  <si>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</si>
  <si>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</si>
  <si>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</si>
  <si>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</si>
  <si>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</si>
  <si>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</si>
  <si>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</si>
  <si>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</si>
  <si>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</si>
  <si>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</si>
  <si>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</si>
  <si>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</si>
  <si>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</si>
  <si>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</si>
  <si>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</si>
  <si>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</si>
  <si>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לוי אגח ח- לוי</t>
  </si>
  <si>
    <t>7190242</t>
  </si>
  <si>
    <t>520041096</t>
  </si>
  <si>
    <t>13/11/22</t>
  </si>
  <si>
    <t>נופר אנרג  אג ב- נופר אנרג'י</t>
  </si>
  <si>
    <t>1198035</t>
  </si>
  <si>
    <t>נתנאל גרופ אג"ח יג- נתנאל גרופ</t>
  </si>
  <si>
    <t>1188663</t>
  </si>
  <si>
    <t>520039074</t>
  </si>
  <si>
    <t>16/08/22</t>
  </si>
  <si>
    <t>סופרין אג"ח א- סופרין</t>
  </si>
  <si>
    <t>1197748</t>
  </si>
  <si>
    <t>515361442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</si>
  <si>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</si>
  <si>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</si>
  <si>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</si>
  <si>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</si>
  <si>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</si>
  <si>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</si>
  <si>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</si>
  <si>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</si>
  <si>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</si>
  <si>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</si>
  <si>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</si>
  <si>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</si>
  <si>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</si>
  <si>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</si>
  <si>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</si>
  <si>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</si>
  <si>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</si>
  <si>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</si>
  <si>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</si>
  <si>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</si>
  <si>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אגח ד- אלה פקדונות</t>
  </si>
  <si>
    <t>1162304</t>
  </si>
  <si>
    <t>אלביט מע' אגח ד- אלביט מערכות</t>
  </si>
  <si>
    <t>1178268</t>
  </si>
  <si>
    <t>520043027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</si>
  <si>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</si>
  <si>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</si>
  <si>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</si>
  <si>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</si>
  <si>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</si>
  <si>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</si>
  <si>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</si>
  <si>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</si>
  <si>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</si>
  <si>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</si>
  <si>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</si>
  <si>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10/11/22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</si>
  <si>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</si>
  <si>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</si>
  <si>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</si>
  <si>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</si>
  <si>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</si>
  <si>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</si>
  <si>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520036658</t>
  </si>
  <si>
    <t>חברה לישראל אג"ח 11</t>
  </si>
  <si>
    <t>5760244</t>
  </si>
  <si>
    <t>520028010</t>
  </si>
  <si>
    <t>סיאון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</si>
  <si>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</si>
  <si>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</si>
  <si>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</si>
  <si>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</si>
  <si>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</si>
  <si>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</si>
  <si>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19/06/23</t>
  </si>
  <si>
    <t>פננטפארק  אגח א- פננטפארק</t>
  </si>
  <si>
    <t>1142371</t>
  </si>
  <si>
    <t>1504619</t>
  </si>
  <si>
    <t>08/03/23</t>
  </si>
  <si>
    <t>סקייליין  אגח ב- סקייליין</t>
  </si>
  <si>
    <t>1328683</t>
  </si>
  <si>
    <t>סה"כ אחר</t>
  </si>
  <si>
    <t>IDBILI 5.375 26/01/2028- דיסקונט</t>
  </si>
  <si>
    <t>IL0011920878</t>
  </si>
  <si>
    <t>520007030</t>
  </si>
  <si>
    <t>Banks</t>
  </si>
  <si>
    <t>A</t>
  </si>
  <si>
    <t>19/01/23</t>
  </si>
  <si>
    <t>LUMIIT 5.125 27/07/27- לאומי</t>
  </si>
  <si>
    <t>IL0060406878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</si>
  <si>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</si>
  <si>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</si>
  <si>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</si>
  <si>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</si>
  <si>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</si>
  <si>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</si>
  <si>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</si>
  <si>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</si>
  <si>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</si>
  <si>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</si>
  <si>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</si>
  <si>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</si>
  <si>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</si>
  <si>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</si>
  <si>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</si>
  <si>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</si>
  <si>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</si>
  <si>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</si>
  <si>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</si>
  <si>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</si>
  <si>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</si>
  <si>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</si>
  <si>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</si>
  <si>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</si>
  <si>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</si>
  <si>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</si>
  <si>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</si>
  <si>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</si>
  <si>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</si>
  <si>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</si>
  <si>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</si>
  <si>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</si>
  <si>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</si>
  <si>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</si>
  <si>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</si>
  <si>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</si>
  <si>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</si>
  <si>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</si>
  <si>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A2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</si>
  <si>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</si>
  <si>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</si>
  <si>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</si>
  <si>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</si>
  <si>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</si>
  <si>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</si>
  <si>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DIS 3.35 24/03/25- WALT DISNY COMPANY</t>
  </si>
  <si>
    <t>US254687FN19</t>
  </si>
  <si>
    <t>5215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</si>
  <si>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</si>
  <si>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</si>
  <si>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</si>
  <si>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</si>
  <si>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</si>
  <si>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</si>
  <si>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</si>
  <si>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</si>
  <si>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</si>
  <si>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</si>
  <si>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</si>
  <si>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</si>
  <si>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</si>
  <si>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</si>
  <si>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</si>
  <si>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</si>
  <si>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</si>
  <si>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</si>
  <si>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</si>
  <si>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</si>
  <si>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</si>
  <si>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</si>
  <si>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03/05/22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</si>
  <si>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</si>
  <si>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</si>
  <si>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</si>
  <si>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</si>
  <si>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</si>
  <si>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</si>
  <si>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</si>
  <si>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</si>
  <si>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</si>
  <si>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</si>
  <si>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</si>
  <si>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</si>
  <si>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</si>
  <si>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</si>
  <si>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</si>
  <si>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</si>
  <si>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</si>
  <si>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</si>
  <si>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</si>
  <si>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</si>
  <si>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</si>
  <si>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</si>
  <si>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</si>
  <si>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</si>
  <si>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</si>
  <si>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</si>
  <si>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</si>
  <si>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</si>
  <si>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</si>
  <si>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Materials</t>
  </si>
  <si>
    <t>AVGO 2.45 15/02/31</t>
  </si>
  <si>
    <t>US11135FBH38</t>
  </si>
  <si>
    <t>5256</t>
  </si>
  <si>
    <t>Semiconductors &amp; Semicon Equip</t>
  </si>
  <si>
    <t>BBB-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</si>
  <si>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</si>
  <si>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</si>
  <si>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</si>
  <si>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</si>
  <si>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</si>
  <si>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</si>
  <si>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</si>
  <si>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</si>
  <si>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</si>
  <si>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</si>
  <si>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</si>
  <si>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</si>
  <si>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</si>
  <si>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</si>
  <si>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</si>
  <si>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</si>
  <si>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</si>
  <si>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</si>
  <si>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</si>
  <si>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</si>
  <si>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</si>
  <si>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</si>
  <si>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</si>
  <si>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</si>
  <si>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</si>
  <si>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</si>
  <si>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</si>
  <si>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</si>
  <si>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</si>
  <si>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14/07/23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</si>
  <si>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</si>
  <si>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</si>
  <si>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</si>
  <si>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</si>
  <si>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</si>
  <si>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</si>
  <si>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</si>
  <si>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24/04/23</t>
  </si>
  <si>
    <t>ENOIGA 8.5 30/09/33- אנרג'יאן</t>
  </si>
  <si>
    <t>IL0011971442</t>
  </si>
  <si>
    <t>27/06/23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</si>
  <si>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</si>
  <si>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</si>
  <si>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</si>
  <si>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</si>
  <si>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</si>
  <si>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</si>
  <si>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</si>
  <si>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</si>
  <si>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</si>
  <si>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</si>
  <si>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</si>
  <si>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</si>
  <si>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</si>
  <si>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</si>
  <si>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</si>
  <si>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</si>
  <si>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</si>
  <si>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</si>
  <si>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</si>
  <si>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</si>
  <si>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</si>
  <si>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</si>
  <si>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</si>
  <si>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</si>
  <si>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</si>
  <si>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</si>
  <si>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</si>
  <si>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</si>
  <si>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</si>
  <si>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</si>
  <si>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</si>
  <si>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</si>
  <si>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</si>
  <si>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</si>
  <si>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</si>
  <si>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</si>
  <si>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</si>
  <si>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</si>
  <si>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</si>
  <si>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</si>
  <si>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</si>
  <si>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</si>
  <si>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</si>
  <si>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מניבים ריט אפ 4 07/12/25- מניבים ריט</t>
  </si>
  <si>
    <t>1199322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</si>
  <si>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</si>
  <si>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</si>
  <si>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</si>
  <si>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</si>
  <si>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</si>
  <si>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</si>
  <si>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</si>
  <si>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</si>
  <si>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</si>
  <si>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</si>
  <si>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</si>
  <si>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</si>
  <si>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</si>
  <si>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</si>
  <si>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</si>
  <si>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</si>
  <si>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</si>
  <si>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</si>
  <si>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</si>
  <si>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</si>
  <si>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</si>
  <si>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</si>
  <si>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</si>
  <si>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</si>
  <si>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</si>
  <si>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</si>
  <si>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</si>
  <si>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</si>
  <si>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</si>
  <si>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</si>
  <si>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</si>
  <si>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</si>
  <si>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</si>
  <si>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</si>
  <si>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</si>
  <si>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</si>
  <si>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</si>
  <si>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</si>
  <si>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</si>
  <si>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אגד אגח 1-רמ- אגד</t>
  </si>
  <si>
    <t>1198787</t>
  </si>
  <si>
    <t>516041118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</si>
  <si>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</si>
  <si>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</si>
  <si>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</si>
  <si>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</si>
  <si>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</si>
  <si>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</si>
  <si>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</si>
  <si>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</si>
  <si>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</si>
  <si>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</si>
  <si>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</si>
  <si>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</si>
  <si>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</si>
  <si>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</si>
  <si>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</si>
  <si>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</si>
  <si>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</si>
  <si>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</si>
  <si>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</si>
  <si>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</si>
  <si>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</si>
  <si>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</si>
  <si>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</si>
  <si>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</si>
  <si>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</si>
  <si>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</si>
  <si>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</si>
  <si>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</si>
  <si>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</si>
  <si>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</si>
  <si>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</si>
  <si>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</si>
  <si>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</si>
  <si>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</si>
  <si>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</si>
  <si>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</si>
  <si>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</si>
  <si>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</si>
  <si>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</si>
  <si>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</si>
  <si>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</si>
  <si>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</si>
  <si>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</si>
  <si>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</si>
  <si>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</si>
  <si>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</si>
  <si>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13/08/23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</si>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</sst>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15322.926263404401</v>
      </c>
      <c r="D11" s="76">
        <f>C11/$C$42</f>
        <v>5.5197812706436082E-2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214168.2097513114</v>
      </c>
      <c r="D13" s="78">
        <f t="shared" ref="D13:D22" si="0">C13/$C$42</f>
        <v>0.77149863716038758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33585.94176235747</v>
      </c>
      <c r="D15" s="78">
        <f t="shared" si="0"/>
        <v>0.12098671566379973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5.6656199999999997</v>
      </c>
      <c r="D19" s="78">
        <f t="shared" si="0"/>
        <v>2.0409276025345634E-5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1498.885632</v>
      </c>
      <c r="D25" s="78">
        <f t="shared" si="1"/>
        <v>5.3994391776915219E-3</v>
      </c>
    </row>
    <row r="26" spans="1:4">
      <c r="A26" s="10" t="s">
        <v>13</v>
      </c>
      <c r="B26" s="70" t="s">
        <v>18</v>
      </c>
      <c r="C26" s="77">
        <v>2986.4958719800002</v>
      </c>
      <c r="D26" s="78">
        <f t="shared" si="1"/>
        <v>1.0758260984639832E-2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983.79417030613604</v>
      </c>
      <c r="D28" s="78">
        <f t="shared" si="1"/>
        <v>3.5439240143009631E-3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3918.70895996944</v>
      </c>
      <c r="D33" s="78">
        <f t="shared" si="1"/>
        <v>1.4116374346851963E-2</v>
      </c>
    </row>
    <row r="34" spans="1:4">
      <c r="A34" s="10" t="s">
        <v>13</v>
      </c>
      <c r="B34" s="69" t="s">
        <v>35</v>
      </c>
      <c r="C34" s="77">
        <v>5129.6157482176004</v>
      </c>
      <c r="D34" s="78">
        <f t="shared" si="1"/>
        <v>1.8478426669867178E-2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277600.24377954641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1" sqref="L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15322.926263404401</v>
      </c>
      <c r="K11" s="76">
        <f>J11/$J$11</f>
        <v>1</v>
      </c>
      <c r="L11" s="76">
        <f>J11/'סכום נכסי הקרן'!$C$42</f>
        <v>5.5197812706436082E-2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J13+J15+J24</f>
        <v>15322.926263404401</v>
      </c>
      <c r="K12" s="80">
        <f t="shared" ref="K12:K32" si="0">J12/$J$11</f>
        <v>1</v>
      </c>
      <c r="L12" s="80">
        <f>J12/'סכום נכסי הקרן'!$C$42</f>
        <v>5.5197812706436082E-2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14680.015789999999</v>
      </c>
      <c r="K13" s="80">
        <f t="shared" si="0"/>
        <v>0.95804257865941322</v>
      </c>
      <c r="L13" s="80">
        <f>J13/'סכום נכסי הקרן'!$C$42</f>
        <v>5.2881854821633351E-2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12406.01579+2274</f>
        <v>14680.015789999999</v>
      </c>
      <c r="K14" s="78">
        <f t="shared" si="0"/>
        <v>0.95804257865941322</v>
      </c>
      <c r="L14" s="78">
        <f>J14/'סכום נכסי הקרן'!$C$42</f>
        <v>5.2881854821633351E-2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258.89789795799999</v>
      </c>
      <c r="K15" s="80">
        <f t="shared" si="0"/>
        <v>1.689611328198605E-2</v>
      </c>
      <c r="L15" s="80">
        <f>J15/'סכום נכסי הקרן'!$C$42</f>
        <v>9.3262849640579311E-4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9.9194758780000001</v>
      </c>
      <c r="K16" s="78">
        <f t="shared" si="0"/>
        <v>6.47361718478708E-4</v>
      </c>
      <c r="L16" s="78">
        <f>J16/'סכום נכסי הקרן'!$C$42</f>
        <v>3.5732950889904322E-5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248.97842208</v>
      </c>
      <c r="K17" s="78">
        <f t="shared" si="0"/>
        <v>1.6248751563507344E-2</v>
      </c>
      <c r="L17" s="78">
        <f>J17/'סכום נכסי הקרן'!$C$42</f>
        <v>8.9689554551588885E-4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384.01257544639998</v>
      </c>
      <c r="K24" s="80">
        <f t="shared" si="0"/>
        <v>2.5061308058600632E-2</v>
      </c>
      <c r="L24" s="80">
        <f>J24/'סכום נכסי הקרן'!$C$42</f>
        <v>1.383329388396935E-3</v>
      </c>
    </row>
    <row r="25" spans="2:12">
      <c r="B25" t="s">
        <v>217</v>
      </c>
      <c r="C25" t="s">
        <v>218</v>
      </c>
      <c r="D25" t="s">
        <v>204</v>
      </c>
      <c r="E25" t="s">
        <v>205</v>
      </c>
      <c r="F25" t="s">
        <v>206</v>
      </c>
      <c r="G25" t="s">
        <v>106</v>
      </c>
      <c r="H25" s="78">
        <v>5.9200000000000003E-2</v>
      </c>
      <c r="I25" s="78">
        <v>0</v>
      </c>
      <c r="J25" s="77">
        <v>384.01257544639998</v>
      </c>
      <c r="K25" s="78">
        <f t="shared" si="0"/>
        <v>2.5061308058600632E-2</v>
      </c>
      <c r="L25" s="78">
        <f>J25/'סכום נכסי הקרן'!$C$42</f>
        <v>1.383329388396935E-3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2.52</v>
      </c>
      <c r="I11" s="7"/>
      <c r="J11" s="7"/>
      <c r="K11" s="76">
        <v>3.5200000000000002E-2</v>
      </c>
      <c r="L11" s="75">
        <v>201587429.50999999</v>
      </c>
      <c r="M11" s="7"/>
      <c r="N11" s="75">
        <v>6.5007999999999999</v>
      </c>
      <c r="O11" s="75">
        <v>214168.2097513114</v>
      </c>
      <c r="P11" s="7"/>
      <c r="Q11" s="76">
        <v>1</v>
      </c>
      <c r="R11" s="76">
        <v>0.77790000000000004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2.38</v>
      </c>
      <c r="K12" s="80">
        <v>3.1699999999999999E-2</v>
      </c>
      <c r="L12" s="81">
        <v>198654429.50999999</v>
      </c>
      <c r="N12" s="81">
        <v>0</v>
      </c>
      <c r="O12" s="81">
        <v>204265.18058121699</v>
      </c>
      <c r="Q12" s="80">
        <v>0.95379999999999998</v>
      </c>
      <c r="R12" s="80">
        <v>0.7419</v>
      </c>
    </row>
    <row r="13" spans="2:53">
      <c r="B13" s="79" t="s">
        <v>223</v>
      </c>
      <c r="C13" s="16"/>
      <c r="D13" s="16"/>
      <c r="H13" s="81">
        <v>2.99</v>
      </c>
      <c r="K13" s="80">
        <v>1.3100000000000001E-2</v>
      </c>
      <c r="L13" s="81">
        <v>77997841.510000005</v>
      </c>
      <c r="N13" s="81">
        <v>0</v>
      </c>
      <c r="O13" s="81">
        <v>89519.797306317007</v>
      </c>
      <c r="Q13" s="80">
        <v>0.41799999999999998</v>
      </c>
      <c r="R13" s="80">
        <v>0.3251</v>
      </c>
    </row>
    <row r="14" spans="2:53">
      <c r="B14" s="79" t="s">
        <v>224</v>
      </c>
      <c r="C14" s="16"/>
      <c r="D14" s="16"/>
      <c r="H14" s="81">
        <v>2.99</v>
      </c>
      <c r="K14" s="80">
        <v>1.3100000000000001E-2</v>
      </c>
      <c r="L14" s="81">
        <v>77997841.510000005</v>
      </c>
      <c r="N14" s="81">
        <v>0</v>
      </c>
      <c r="O14" s="81">
        <v>89519.797306317007</v>
      </c>
      <c r="Q14" s="80">
        <v>0.41799999999999998</v>
      </c>
      <c r="R14" s="80">
        <v>0.3251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16740377.51</v>
      </c>
      <c r="M15" s="77">
        <v>140.66999999999999</v>
      </c>
      <c r="N15" s="77">
        <v>0</v>
      </c>
      <c r="O15" s="77">
        <v>23548.689043317001</v>
      </c>
      <c r="P15" s="78">
        <v>1.1999999999999999E-3</v>
      </c>
      <c r="Q15" s="78">
        <v>0.11</v>
      </c>
      <c r="R15" s="78">
        <v>8.5500000000000007E-2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15734838</v>
      </c>
      <c r="M16" s="77">
        <v>105.57</v>
      </c>
      <c r="N16" s="77">
        <v>0</v>
      </c>
      <c r="O16" s="77">
        <v>16611.268476599998</v>
      </c>
      <c r="P16" s="78">
        <v>8.0000000000000004E-4</v>
      </c>
      <c r="Q16" s="78">
        <v>7.7600000000000002E-2</v>
      </c>
      <c r="R16" s="78">
        <v>6.0299999999999999E-2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231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7436718</v>
      </c>
      <c r="M17" s="77">
        <v>106.72</v>
      </c>
      <c r="N17" s="77">
        <v>0</v>
      </c>
      <c r="O17" s="77">
        <v>7936.4654496000003</v>
      </c>
      <c r="P17" s="78">
        <v>4.0000000000000002E-4</v>
      </c>
      <c r="Q17" s="78">
        <v>3.7100000000000001E-2</v>
      </c>
      <c r="R17" s="78">
        <v>2.8799999999999999E-2</v>
      </c>
    </row>
    <row r="18" spans="2:18">
      <c r="B18" t="s">
        <v>234</v>
      </c>
      <c r="C18" t="s">
        <v>235</v>
      </c>
      <c r="D18" t="s">
        <v>100</v>
      </c>
      <c r="E18" t="s">
        <v>227</v>
      </c>
      <c r="G18" t="s">
        <v>236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22889128</v>
      </c>
      <c r="M18" s="77">
        <v>110.36</v>
      </c>
      <c r="N18" s="77">
        <v>0</v>
      </c>
      <c r="O18" s="77">
        <v>25260.441660799999</v>
      </c>
      <c r="P18" s="78">
        <v>1.1000000000000001E-3</v>
      </c>
      <c r="Q18" s="78">
        <v>0.1179</v>
      </c>
      <c r="R18" s="78">
        <v>9.1700000000000004E-2</v>
      </c>
    </row>
    <row r="19" spans="2:18">
      <c r="B19" t="s">
        <v>237</v>
      </c>
      <c r="C19" t="s">
        <v>238</v>
      </c>
      <c r="D19" t="s">
        <v>100</v>
      </c>
      <c r="E19" t="s">
        <v>227</v>
      </c>
      <c r="G19" t="s">
        <v>239</v>
      </c>
      <c r="H19" s="77">
        <v>4.96</v>
      </c>
      <c r="I19" t="s">
        <v>102</v>
      </c>
      <c r="J19" s="78">
        <v>1.0999999999999999E-2</v>
      </c>
      <c r="K19" s="78">
        <v>1.4999999999999999E-2</v>
      </c>
      <c r="L19" s="77">
        <v>2600000</v>
      </c>
      <c r="M19" s="77">
        <v>99.03</v>
      </c>
      <c r="N19" s="77">
        <v>0</v>
      </c>
      <c r="O19" s="77">
        <v>2574.7800000000002</v>
      </c>
      <c r="P19" s="78">
        <v>1E-3</v>
      </c>
      <c r="Q19" s="78">
        <v>1.2E-2</v>
      </c>
      <c r="R19" s="78">
        <v>9.4000000000000004E-3</v>
      </c>
    </row>
    <row r="20" spans="2:18">
      <c r="B20" t="s">
        <v>240</v>
      </c>
      <c r="C20" t="s">
        <v>241</v>
      </c>
      <c r="D20" t="s">
        <v>100</v>
      </c>
      <c r="E20" t="s">
        <v>227</v>
      </c>
      <c r="G20" t="s">
        <v>242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1376780</v>
      </c>
      <c r="M20" s="77">
        <v>99.42</v>
      </c>
      <c r="N20" s="77">
        <v>0</v>
      </c>
      <c r="O20" s="77">
        <v>1368.794676</v>
      </c>
      <c r="P20" s="78">
        <v>1E-4</v>
      </c>
      <c r="Q20" s="78">
        <v>6.4000000000000003E-3</v>
      </c>
      <c r="R20" s="78">
        <v>5.0000000000000001E-3</v>
      </c>
    </row>
    <row r="21" spans="2:18">
      <c r="B21" t="s">
        <v>243</v>
      </c>
      <c r="C21" t="s">
        <v>244</v>
      </c>
      <c r="D21" t="s">
        <v>100</v>
      </c>
      <c r="E21" t="s">
        <v>227</v>
      </c>
      <c r="G21" t="s">
        <v>245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10420000</v>
      </c>
      <c r="M21" s="77">
        <v>109.59</v>
      </c>
      <c r="N21" s="77">
        <v>0</v>
      </c>
      <c r="O21" s="77">
        <v>11419.278</v>
      </c>
      <c r="P21" s="78">
        <v>5.0000000000000001E-4</v>
      </c>
      <c r="Q21" s="78">
        <v>5.33E-2</v>
      </c>
      <c r="R21" s="78">
        <v>4.1500000000000002E-2</v>
      </c>
    </row>
    <row r="22" spans="2:18">
      <c r="B22" t="s">
        <v>246</v>
      </c>
      <c r="C22" t="s">
        <v>247</v>
      </c>
      <c r="D22" t="s">
        <v>100</v>
      </c>
      <c r="E22" t="s">
        <v>227</v>
      </c>
      <c r="G22" t="s">
        <v>248</v>
      </c>
      <c r="H22" s="77">
        <v>19.37</v>
      </c>
      <c r="I22" t="s">
        <v>102</v>
      </c>
      <c r="J22" s="78">
        <v>0.01</v>
      </c>
      <c r="K22" s="78">
        <v>1.6199999999999999E-2</v>
      </c>
      <c r="L22" s="77">
        <v>800000</v>
      </c>
      <c r="M22" s="77">
        <v>100.01</v>
      </c>
      <c r="N22" s="77">
        <v>0</v>
      </c>
      <c r="O22" s="77">
        <v>800.08</v>
      </c>
      <c r="P22" s="78">
        <v>0</v>
      </c>
      <c r="Q22" s="78">
        <v>3.7000000000000002E-3</v>
      </c>
      <c r="R22" s="78">
        <v>2.8999999999999998E-3</v>
      </c>
    </row>
    <row r="23" spans="2:18">
      <c r="B23" s="79" t="s">
        <v>249</v>
      </c>
      <c r="C23" s="16"/>
      <c r="D23" s="16"/>
      <c r="H23" s="81">
        <v>1.91</v>
      </c>
      <c r="K23" s="80">
        <v>4.6199999999999998E-2</v>
      </c>
      <c r="L23" s="81">
        <v>120656588</v>
      </c>
      <c r="N23" s="81">
        <v>0</v>
      </c>
      <c r="O23" s="81">
        <v>114745.3832749</v>
      </c>
      <c r="Q23" s="80">
        <v>0.53580000000000005</v>
      </c>
      <c r="R23" s="80">
        <v>0.4168</v>
      </c>
    </row>
    <row r="24" spans="2:18">
      <c r="B24" s="79" t="s">
        <v>250</v>
      </c>
      <c r="C24" s="16"/>
      <c r="D24" s="16"/>
      <c r="H24" s="81">
        <v>0.45</v>
      </c>
      <c r="K24" s="80">
        <v>4.8300000000000003E-2</v>
      </c>
      <c r="L24" s="81">
        <v>59727633</v>
      </c>
      <c r="N24" s="81">
        <v>0</v>
      </c>
      <c r="O24" s="81">
        <v>58469.674125400001</v>
      </c>
      <c r="Q24" s="80">
        <v>0.27300000000000002</v>
      </c>
      <c r="R24" s="80">
        <v>0.21240000000000001</v>
      </c>
    </row>
    <row r="25" spans="2:18">
      <c r="B25" t="s">
        <v>251</v>
      </c>
      <c r="C25" t="s">
        <v>252</v>
      </c>
      <c r="D25" t="s">
        <v>100</v>
      </c>
      <c r="E25" t="s">
        <v>227</v>
      </c>
      <c r="G25" t="s">
        <v>253</v>
      </c>
      <c r="H25" s="77">
        <v>0.03</v>
      </c>
      <c r="I25" t="s">
        <v>102</v>
      </c>
      <c r="J25" s="78">
        <v>0</v>
      </c>
      <c r="K25" s="78">
        <v>5.11E-2</v>
      </c>
      <c r="L25" s="77">
        <v>3170000</v>
      </c>
      <c r="M25" s="77">
        <v>99.85</v>
      </c>
      <c r="N25" s="77">
        <v>0</v>
      </c>
      <c r="O25" s="77">
        <v>3165.2449999999999</v>
      </c>
      <c r="P25" s="78">
        <v>1E-4</v>
      </c>
      <c r="Q25" s="78">
        <v>1.4800000000000001E-2</v>
      </c>
      <c r="R25" s="78">
        <v>1.15E-2</v>
      </c>
    </row>
    <row r="26" spans="2:18">
      <c r="B26" t="s">
        <v>254</v>
      </c>
      <c r="C26" t="s">
        <v>255</v>
      </c>
      <c r="D26" t="s">
        <v>100</v>
      </c>
      <c r="E26" t="s">
        <v>227</v>
      </c>
      <c r="G26" t="s">
        <v>256</v>
      </c>
      <c r="H26" s="77">
        <v>0.18</v>
      </c>
      <c r="I26" t="s">
        <v>102</v>
      </c>
      <c r="J26" s="78">
        <v>0</v>
      </c>
      <c r="K26" s="78">
        <v>4.7600000000000003E-2</v>
      </c>
      <c r="L26" s="77">
        <v>4330000</v>
      </c>
      <c r="M26" s="77">
        <v>99.15</v>
      </c>
      <c r="N26" s="77">
        <v>0</v>
      </c>
      <c r="O26" s="77">
        <v>4293.1949999999997</v>
      </c>
      <c r="P26" s="78">
        <v>1E-4</v>
      </c>
      <c r="Q26" s="78">
        <v>0.02</v>
      </c>
      <c r="R26" s="78">
        <v>1.5599999999999999E-2</v>
      </c>
    </row>
    <row r="27" spans="2:18">
      <c r="B27" t="s">
        <v>257</v>
      </c>
      <c r="C27" t="s">
        <v>258</v>
      </c>
      <c r="D27" t="s">
        <v>100</v>
      </c>
      <c r="E27" t="s">
        <v>227</v>
      </c>
      <c r="G27" t="s">
        <v>259</v>
      </c>
      <c r="H27" s="77">
        <v>0.36</v>
      </c>
      <c r="I27" t="s">
        <v>102</v>
      </c>
      <c r="J27" s="78">
        <v>0</v>
      </c>
      <c r="K27" s="78">
        <v>4.8399999999999999E-2</v>
      </c>
      <c r="L27" s="77">
        <v>5905000</v>
      </c>
      <c r="M27" s="77">
        <v>98.33</v>
      </c>
      <c r="N27" s="77">
        <v>0</v>
      </c>
      <c r="O27" s="77">
        <v>5806.3864999999996</v>
      </c>
      <c r="P27" s="78">
        <v>2.0000000000000001E-4</v>
      </c>
      <c r="Q27" s="78">
        <v>2.7099999999999999E-2</v>
      </c>
      <c r="R27" s="78">
        <v>2.1100000000000001E-2</v>
      </c>
    </row>
    <row r="28" spans="2:18">
      <c r="B28" t="s">
        <v>260</v>
      </c>
      <c r="C28" t="s">
        <v>261</v>
      </c>
      <c r="D28" t="s">
        <v>100</v>
      </c>
      <c r="E28" t="s">
        <v>227</v>
      </c>
      <c r="G28" t="s">
        <v>262</v>
      </c>
      <c r="H28" s="77">
        <v>0.93</v>
      </c>
      <c r="I28" t="s">
        <v>102</v>
      </c>
      <c r="J28" s="78">
        <v>0</v>
      </c>
      <c r="K28" s="78">
        <v>4.8099999999999997E-2</v>
      </c>
      <c r="L28" s="77">
        <v>2100000</v>
      </c>
      <c r="M28" s="77">
        <v>95.72</v>
      </c>
      <c r="N28" s="77">
        <v>0</v>
      </c>
      <c r="O28" s="77">
        <v>2010.12</v>
      </c>
      <c r="P28" s="78">
        <v>1E-4</v>
      </c>
      <c r="Q28" s="78">
        <v>9.4000000000000004E-3</v>
      </c>
      <c r="R28" s="78">
        <v>7.3000000000000001E-3</v>
      </c>
    </row>
    <row r="29" spans="2:18">
      <c r="B29" t="s">
        <v>263</v>
      </c>
      <c r="C29" t="s">
        <v>264</v>
      </c>
      <c r="D29" t="s">
        <v>100</v>
      </c>
      <c r="E29" t="s">
        <v>227</v>
      </c>
      <c r="G29" t="s">
        <v>265</v>
      </c>
      <c r="H29" s="77">
        <v>0.11</v>
      </c>
      <c r="I29" t="s">
        <v>102</v>
      </c>
      <c r="J29" s="78">
        <v>0</v>
      </c>
      <c r="K29" s="78">
        <v>4.8000000000000001E-2</v>
      </c>
      <c r="L29" s="77">
        <v>8174000</v>
      </c>
      <c r="M29" s="77">
        <v>99.5</v>
      </c>
      <c r="N29" s="77">
        <v>0</v>
      </c>
      <c r="O29" s="77">
        <v>8133.13</v>
      </c>
      <c r="P29" s="78">
        <v>2.0000000000000001E-4</v>
      </c>
      <c r="Q29" s="78">
        <v>3.7999999999999999E-2</v>
      </c>
      <c r="R29" s="78">
        <v>2.9499999999999998E-2</v>
      </c>
    </row>
    <row r="30" spans="2:18">
      <c r="B30" t="s">
        <v>266</v>
      </c>
      <c r="C30" t="s">
        <v>267</v>
      </c>
      <c r="D30" t="s">
        <v>100</v>
      </c>
      <c r="E30" t="s">
        <v>227</v>
      </c>
      <c r="G30" t="s">
        <v>268</v>
      </c>
      <c r="H30" s="77">
        <v>0.26</v>
      </c>
      <c r="I30" t="s">
        <v>102</v>
      </c>
      <c r="J30" s="78">
        <v>0</v>
      </c>
      <c r="K30" s="78">
        <v>4.8300000000000003E-2</v>
      </c>
      <c r="L30" s="77">
        <v>5673053</v>
      </c>
      <c r="M30" s="77">
        <v>98.78</v>
      </c>
      <c r="N30" s="77">
        <v>0</v>
      </c>
      <c r="O30" s="77">
        <v>5603.8417534</v>
      </c>
      <c r="P30" s="78">
        <v>2.0000000000000001E-4</v>
      </c>
      <c r="Q30" s="78">
        <v>2.6200000000000001E-2</v>
      </c>
      <c r="R30" s="78">
        <v>2.0400000000000001E-2</v>
      </c>
    </row>
    <row r="31" spans="2:18">
      <c r="B31" t="s">
        <v>269</v>
      </c>
      <c r="C31" t="s">
        <v>270</v>
      </c>
      <c r="D31" t="s">
        <v>100</v>
      </c>
      <c r="E31" t="s">
        <v>227</v>
      </c>
      <c r="G31" t="s">
        <v>268</v>
      </c>
      <c r="H31" s="77">
        <v>0.43</v>
      </c>
      <c r="I31" t="s">
        <v>102</v>
      </c>
      <c r="J31" s="78">
        <v>0</v>
      </c>
      <c r="K31" s="78">
        <v>4.8500000000000001E-2</v>
      </c>
      <c r="L31" s="77">
        <v>5819000</v>
      </c>
      <c r="M31" s="77">
        <v>97.97</v>
      </c>
      <c r="N31" s="77">
        <v>0</v>
      </c>
      <c r="O31" s="77">
        <v>5700.8743000000004</v>
      </c>
      <c r="P31" s="78">
        <v>2.0000000000000001E-4</v>
      </c>
      <c r="Q31" s="78">
        <v>2.6599999999999999E-2</v>
      </c>
      <c r="R31" s="78">
        <v>2.07E-2</v>
      </c>
    </row>
    <row r="32" spans="2:18">
      <c r="B32" t="s">
        <v>271</v>
      </c>
      <c r="C32" t="s">
        <v>272</v>
      </c>
      <c r="D32" t="s">
        <v>100</v>
      </c>
      <c r="E32" t="s">
        <v>227</v>
      </c>
      <c r="G32" t="s">
        <v>273</v>
      </c>
      <c r="H32" s="77">
        <v>0.51</v>
      </c>
      <c r="I32" t="s">
        <v>102</v>
      </c>
      <c r="J32" s="78">
        <v>0</v>
      </c>
      <c r="K32" s="78">
        <v>4.8000000000000001E-2</v>
      </c>
      <c r="L32" s="77">
        <v>2940000</v>
      </c>
      <c r="M32" s="77">
        <v>97.64</v>
      </c>
      <c r="N32" s="77">
        <v>0</v>
      </c>
      <c r="O32" s="77">
        <v>2870.616</v>
      </c>
      <c r="P32" s="78">
        <v>1E-4</v>
      </c>
      <c r="Q32" s="78">
        <v>1.34E-2</v>
      </c>
      <c r="R32" s="78">
        <v>1.04E-2</v>
      </c>
    </row>
    <row r="33" spans="2:18">
      <c r="B33" t="s">
        <v>274</v>
      </c>
      <c r="C33" t="s">
        <v>275</v>
      </c>
      <c r="D33" t="s">
        <v>100</v>
      </c>
      <c r="E33" t="s">
        <v>227</v>
      </c>
      <c r="G33" t="s">
        <v>273</v>
      </c>
      <c r="H33" s="77">
        <v>0.61</v>
      </c>
      <c r="I33" t="s">
        <v>102</v>
      </c>
      <c r="J33" s="78">
        <v>0</v>
      </c>
      <c r="K33" s="78">
        <v>4.8000000000000001E-2</v>
      </c>
      <c r="L33" s="77">
        <v>6130000</v>
      </c>
      <c r="M33" s="77">
        <v>97.2</v>
      </c>
      <c r="N33" s="77">
        <v>0</v>
      </c>
      <c r="O33" s="77">
        <v>5958.36</v>
      </c>
      <c r="P33" s="78">
        <v>2.9999999999999997E-4</v>
      </c>
      <c r="Q33" s="78">
        <v>2.7799999999999998E-2</v>
      </c>
      <c r="R33" s="78">
        <v>2.1600000000000001E-2</v>
      </c>
    </row>
    <row r="34" spans="2:18">
      <c r="B34" t="s">
        <v>276</v>
      </c>
      <c r="C34" t="s">
        <v>277</v>
      </c>
      <c r="D34" t="s">
        <v>100</v>
      </c>
      <c r="E34" t="s">
        <v>227</v>
      </c>
      <c r="G34" t="s">
        <v>273</v>
      </c>
      <c r="H34" s="77">
        <v>0.68</v>
      </c>
      <c r="I34" t="s">
        <v>102</v>
      </c>
      <c r="J34" s="78">
        <v>0</v>
      </c>
      <c r="K34" s="78">
        <v>4.82E-2</v>
      </c>
      <c r="L34" s="77">
        <v>2181580</v>
      </c>
      <c r="M34" s="77">
        <v>96.84</v>
      </c>
      <c r="N34" s="77">
        <v>0</v>
      </c>
      <c r="O34" s="77">
        <v>2112.6420720000001</v>
      </c>
      <c r="P34" s="78">
        <v>1E-4</v>
      </c>
      <c r="Q34" s="78">
        <v>9.9000000000000008E-3</v>
      </c>
      <c r="R34" s="78">
        <v>7.7000000000000002E-3</v>
      </c>
    </row>
    <row r="35" spans="2:18">
      <c r="B35" t="s">
        <v>278</v>
      </c>
      <c r="C35" t="s">
        <v>279</v>
      </c>
      <c r="D35" t="s">
        <v>100</v>
      </c>
      <c r="E35" t="s">
        <v>227</v>
      </c>
      <c r="G35" t="s">
        <v>280</v>
      </c>
      <c r="H35" s="77">
        <v>0.76</v>
      </c>
      <c r="I35" t="s">
        <v>102</v>
      </c>
      <c r="J35" s="78">
        <v>0</v>
      </c>
      <c r="K35" s="78">
        <v>4.7899999999999998E-2</v>
      </c>
      <c r="L35" s="77">
        <v>7785000</v>
      </c>
      <c r="M35" s="77">
        <v>96.51</v>
      </c>
      <c r="N35" s="77">
        <v>0</v>
      </c>
      <c r="O35" s="77">
        <v>7513.3035</v>
      </c>
      <c r="P35" s="78">
        <v>4.0000000000000002E-4</v>
      </c>
      <c r="Q35" s="78">
        <v>3.5099999999999999E-2</v>
      </c>
      <c r="R35" s="78">
        <v>2.7300000000000001E-2</v>
      </c>
    </row>
    <row r="36" spans="2:18">
      <c r="B36" t="s">
        <v>281</v>
      </c>
      <c r="C36" t="s">
        <v>282</v>
      </c>
      <c r="D36" t="s">
        <v>100</v>
      </c>
      <c r="E36" t="s">
        <v>227</v>
      </c>
      <c r="G36" t="s">
        <v>283</v>
      </c>
      <c r="H36" s="77">
        <v>0.85</v>
      </c>
      <c r="I36" t="s">
        <v>102</v>
      </c>
      <c r="J36" s="78">
        <v>0</v>
      </c>
      <c r="K36" s="78">
        <v>4.8300000000000003E-2</v>
      </c>
      <c r="L36" s="77">
        <v>5520000</v>
      </c>
      <c r="M36" s="77">
        <v>96.05</v>
      </c>
      <c r="N36" s="77">
        <v>0</v>
      </c>
      <c r="O36" s="77">
        <v>5301.96</v>
      </c>
      <c r="P36" s="78">
        <v>2.9999999999999997E-4</v>
      </c>
      <c r="Q36" s="78">
        <v>2.4799999999999999E-2</v>
      </c>
      <c r="R36" s="78">
        <v>1.9300000000000001E-2</v>
      </c>
    </row>
    <row r="37" spans="2:18">
      <c r="B37" s="79" t="s">
        <v>284</v>
      </c>
      <c r="C37" s="16"/>
      <c r="D37" s="16"/>
      <c r="H37" s="81">
        <v>3.42</v>
      </c>
      <c r="K37" s="80">
        <v>4.4299999999999999E-2</v>
      </c>
      <c r="L37" s="81">
        <v>60578955</v>
      </c>
      <c r="N37" s="81">
        <v>0</v>
      </c>
      <c r="O37" s="81">
        <v>55927.0391495</v>
      </c>
      <c r="Q37" s="80">
        <v>0.2611</v>
      </c>
      <c r="R37" s="80">
        <v>0.2031</v>
      </c>
    </row>
    <row r="38" spans="2:18">
      <c r="B38" t="s">
        <v>285</v>
      </c>
      <c r="C38" t="s">
        <v>286</v>
      </c>
      <c r="D38" t="s">
        <v>100</v>
      </c>
      <c r="E38" t="s">
        <v>227</v>
      </c>
      <c r="G38" t="s">
        <v>287</v>
      </c>
      <c r="H38" s="77">
        <v>2.4</v>
      </c>
      <c r="I38" t="s">
        <v>102</v>
      </c>
      <c r="J38" s="78">
        <v>5.0000000000000001E-3</v>
      </c>
      <c r="K38" s="78">
        <v>4.5600000000000002E-2</v>
      </c>
      <c r="L38" s="77">
        <v>6999000</v>
      </c>
      <c r="M38" s="77">
        <v>91.2</v>
      </c>
      <c r="N38" s="77">
        <v>0</v>
      </c>
      <c r="O38" s="77">
        <v>6383.0879999999997</v>
      </c>
      <c r="P38" s="78">
        <v>2.9999999999999997E-4</v>
      </c>
      <c r="Q38" s="78">
        <v>2.98E-2</v>
      </c>
      <c r="R38" s="78">
        <v>2.3199999999999998E-2</v>
      </c>
    </row>
    <row r="39" spans="2:18">
      <c r="B39" t="s">
        <v>288</v>
      </c>
      <c r="C39" t="s">
        <v>289</v>
      </c>
      <c r="D39" t="s">
        <v>100</v>
      </c>
      <c r="E39" t="s">
        <v>227</v>
      </c>
      <c r="G39" t="s">
        <v>290</v>
      </c>
      <c r="H39" s="77">
        <v>1.08</v>
      </c>
      <c r="I39" t="s">
        <v>102</v>
      </c>
      <c r="J39" s="78">
        <v>4.0000000000000001E-3</v>
      </c>
      <c r="K39" s="78">
        <v>4.53E-2</v>
      </c>
      <c r="L39" s="77">
        <v>1837800</v>
      </c>
      <c r="M39" s="77">
        <v>96.08</v>
      </c>
      <c r="N39" s="77">
        <v>0</v>
      </c>
      <c r="O39" s="77">
        <v>1765.7582399999999</v>
      </c>
      <c r="P39" s="78">
        <v>1E-4</v>
      </c>
      <c r="Q39" s="78">
        <v>8.2000000000000007E-3</v>
      </c>
      <c r="R39" s="78">
        <v>6.4000000000000003E-3</v>
      </c>
    </row>
    <row r="40" spans="2:18">
      <c r="B40" t="s">
        <v>291</v>
      </c>
      <c r="C40" t="s">
        <v>292</v>
      </c>
      <c r="D40" t="s">
        <v>100</v>
      </c>
      <c r="E40" t="s">
        <v>227</v>
      </c>
      <c r="G40" t="s">
        <v>293</v>
      </c>
      <c r="H40" s="77">
        <v>3.38</v>
      </c>
      <c r="I40" t="s">
        <v>102</v>
      </c>
      <c r="J40" s="78">
        <v>0.02</v>
      </c>
      <c r="K40" s="78">
        <v>4.3200000000000002E-2</v>
      </c>
      <c r="L40" s="77">
        <v>16418192</v>
      </c>
      <c r="M40" s="77">
        <v>93.59</v>
      </c>
      <c r="N40" s="77">
        <v>0</v>
      </c>
      <c r="O40" s="77">
        <v>15365.785892800001</v>
      </c>
      <c r="P40" s="78">
        <v>6.9999999999999999E-4</v>
      </c>
      <c r="Q40" s="78">
        <v>7.17E-2</v>
      </c>
      <c r="R40" s="78">
        <v>5.5800000000000002E-2</v>
      </c>
    </row>
    <row r="41" spans="2:18">
      <c r="B41" t="s">
        <v>294</v>
      </c>
      <c r="C41" t="s">
        <v>295</v>
      </c>
      <c r="D41" t="s">
        <v>100</v>
      </c>
      <c r="E41" t="s">
        <v>227</v>
      </c>
      <c r="G41" t="s">
        <v>245</v>
      </c>
      <c r="H41" s="77">
        <v>15.25</v>
      </c>
      <c r="I41" t="s">
        <v>102</v>
      </c>
      <c r="J41" s="78">
        <v>3.7499999999999999E-2</v>
      </c>
      <c r="K41" s="78">
        <v>4.4699999999999997E-2</v>
      </c>
      <c r="L41" s="77">
        <v>500000</v>
      </c>
      <c r="M41" s="77">
        <v>91.42</v>
      </c>
      <c r="N41" s="77">
        <v>0</v>
      </c>
      <c r="O41" s="77">
        <v>457.1</v>
      </c>
      <c r="P41" s="78">
        <v>0</v>
      </c>
      <c r="Q41" s="78">
        <v>2.0999999999999999E-3</v>
      </c>
      <c r="R41" s="78">
        <v>1.6999999999999999E-3</v>
      </c>
    </row>
    <row r="42" spans="2:18">
      <c r="B42" t="s">
        <v>296</v>
      </c>
      <c r="C42" t="s">
        <v>297</v>
      </c>
      <c r="D42" t="s">
        <v>100</v>
      </c>
      <c r="E42" t="s">
        <v>227</v>
      </c>
      <c r="G42" t="s">
        <v>298</v>
      </c>
      <c r="H42" s="77">
        <v>12.1</v>
      </c>
      <c r="I42" t="s">
        <v>102</v>
      </c>
      <c r="J42" s="78">
        <v>1.4999999999999999E-2</v>
      </c>
      <c r="K42" s="78">
        <v>4.3499999999999997E-2</v>
      </c>
      <c r="L42" s="77">
        <v>1800000</v>
      </c>
      <c r="M42" s="77">
        <v>71.599999999999994</v>
      </c>
      <c r="N42" s="77">
        <v>0</v>
      </c>
      <c r="O42" s="77">
        <v>1288.8</v>
      </c>
      <c r="P42" s="78">
        <v>1E-4</v>
      </c>
      <c r="Q42" s="78">
        <v>6.0000000000000001E-3</v>
      </c>
      <c r="R42" s="78">
        <v>4.7000000000000002E-3</v>
      </c>
    </row>
    <row r="43" spans="2:18">
      <c r="B43" t="s">
        <v>299</v>
      </c>
      <c r="C43" t="s">
        <v>300</v>
      </c>
      <c r="D43" t="s">
        <v>100</v>
      </c>
      <c r="E43" t="s">
        <v>227</v>
      </c>
      <c r="G43" t="s">
        <v>301</v>
      </c>
      <c r="H43" s="77">
        <v>4.78</v>
      </c>
      <c r="I43" t="s">
        <v>102</v>
      </c>
      <c r="J43" s="78">
        <v>2.2499999999999999E-2</v>
      </c>
      <c r="K43" s="78">
        <v>4.2500000000000003E-2</v>
      </c>
      <c r="L43" s="77">
        <v>11600000</v>
      </c>
      <c r="M43" s="77">
        <v>91.16</v>
      </c>
      <c r="N43" s="77">
        <v>0</v>
      </c>
      <c r="O43" s="77">
        <v>10574.56</v>
      </c>
      <c r="P43" s="78">
        <v>5.0000000000000001E-4</v>
      </c>
      <c r="Q43" s="78">
        <v>4.9399999999999999E-2</v>
      </c>
      <c r="R43" s="78">
        <v>3.8399999999999997E-2</v>
      </c>
    </row>
    <row r="44" spans="2:18">
      <c r="B44" t="s">
        <v>302</v>
      </c>
      <c r="C44" t="s">
        <v>303</v>
      </c>
      <c r="D44" t="s">
        <v>100</v>
      </c>
      <c r="E44" t="s">
        <v>227</v>
      </c>
      <c r="G44" t="s">
        <v>298</v>
      </c>
      <c r="H44" s="77">
        <v>17.95</v>
      </c>
      <c r="I44" t="s">
        <v>102</v>
      </c>
      <c r="J44" s="78">
        <v>2.8000000000000001E-2</v>
      </c>
      <c r="K44" s="78">
        <v>4.5499999999999999E-2</v>
      </c>
      <c r="L44" s="77">
        <v>1071000</v>
      </c>
      <c r="M44" s="77">
        <v>74.349999999999994</v>
      </c>
      <c r="N44" s="77">
        <v>0</v>
      </c>
      <c r="O44" s="77">
        <v>796.2885</v>
      </c>
      <c r="P44" s="78">
        <v>1E-4</v>
      </c>
      <c r="Q44" s="78">
        <v>3.7000000000000002E-3</v>
      </c>
      <c r="R44" s="78">
        <v>2.8999999999999998E-3</v>
      </c>
    </row>
    <row r="45" spans="2:18">
      <c r="B45" t="s">
        <v>304</v>
      </c>
      <c r="C45" t="s">
        <v>305</v>
      </c>
      <c r="D45" t="s">
        <v>100</v>
      </c>
      <c r="E45" t="s">
        <v>227</v>
      </c>
      <c r="G45" t="s">
        <v>306</v>
      </c>
      <c r="H45" s="77">
        <v>1.9</v>
      </c>
      <c r="I45" t="s">
        <v>102</v>
      </c>
      <c r="J45" s="78">
        <v>1.7500000000000002E-2</v>
      </c>
      <c r="K45" s="78">
        <v>4.5400000000000003E-2</v>
      </c>
      <c r="L45" s="77">
        <v>14612963</v>
      </c>
      <c r="M45" s="77">
        <v>95.09</v>
      </c>
      <c r="N45" s="77">
        <v>0</v>
      </c>
      <c r="O45" s="77">
        <v>13895.4665167</v>
      </c>
      <c r="P45" s="78">
        <v>5.9999999999999995E-4</v>
      </c>
      <c r="Q45" s="78">
        <v>6.4899999999999999E-2</v>
      </c>
      <c r="R45" s="78">
        <v>5.0500000000000003E-2</v>
      </c>
    </row>
    <row r="46" spans="2:18">
      <c r="B46" t="s">
        <v>307</v>
      </c>
      <c r="C46" t="s">
        <v>308</v>
      </c>
      <c r="D46" t="s">
        <v>100</v>
      </c>
      <c r="E46" t="s">
        <v>227</v>
      </c>
      <c r="G46" t="s">
        <v>293</v>
      </c>
      <c r="H46" s="77">
        <v>1.58</v>
      </c>
      <c r="I46" t="s">
        <v>102</v>
      </c>
      <c r="J46" s="78">
        <v>5.0000000000000001E-3</v>
      </c>
      <c r="K46" s="78">
        <v>4.5999999999999999E-2</v>
      </c>
      <c r="L46" s="77">
        <v>5740000</v>
      </c>
      <c r="M46" s="77">
        <v>94.08</v>
      </c>
      <c r="N46" s="77">
        <v>0</v>
      </c>
      <c r="O46" s="77">
        <v>5400.192</v>
      </c>
      <c r="P46" s="78">
        <v>2.0000000000000001E-4</v>
      </c>
      <c r="Q46" s="78">
        <v>2.52E-2</v>
      </c>
      <c r="R46" s="78">
        <v>1.9599999999999999E-2</v>
      </c>
    </row>
    <row r="47" spans="2:18">
      <c r="B47" s="79" t="s">
        <v>309</v>
      </c>
      <c r="C47" s="16"/>
      <c r="D47" s="16"/>
      <c r="H47" s="81">
        <v>2.67</v>
      </c>
      <c r="K47" s="80">
        <v>1.4E-3</v>
      </c>
      <c r="L47" s="81">
        <v>350000</v>
      </c>
      <c r="N47" s="81">
        <v>0</v>
      </c>
      <c r="O47" s="81">
        <v>348.67</v>
      </c>
      <c r="Q47" s="80">
        <v>1.6000000000000001E-3</v>
      </c>
      <c r="R47" s="80">
        <v>1.2999999999999999E-3</v>
      </c>
    </row>
    <row r="48" spans="2:18">
      <c r="B48" t="s">
        <v>310</v>
      </c>
      <c r="C48" t="s">
        <v>311</v>
      </c>
      <c r="D48" t="s">
        <v>100</v>
      </c>
      <c r="E48" t="s">
        <v>227</v>
      </c>
      <c r="G48" t="s">
        <v>312</v>
      </c>
      <c r="H48" s="77">
        <v>2.67</v>
      </c>
      <c r="I48" t="s">
        <v>102</v>
      </c>
      <c r="J48" s="78">
        <v>0</v>
      </c>
      <c r="K48" s="78">
        <v>1.4E-3</v>
      </c>
      <c r="L48" s="77">
        <v>350000</v>
      </c>
      <c r="M48" s="77">
        <v>99.62</v>
      </c>
      <c r="N48" s="77">
        <v>0</v>
      </c>
      <c r="O48" s="77">
        <v>348.67</v>
      </c>
      <c r="P48" s="78">
        <v>0</v>
      </c>
      <c r="Q48" s="78">
        <v>1.6000000000000001E-3</v>
      </c>
      <c r="R48" s="78">
        <v>1.2999999999999999E-3</v>
      </c>
    </row>
    <row r="49" spans="2:18">
      <c r="B49" s="79" t="s">
        <v>313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213</v>
      </c>
      <c r="C50" t="s">
        <v>213</v>
      </c>
      <c r="D50" s="16"/>
      <c r="E50" t="s">
        <v>213</v>
      </c>
      <c r="H50" s="77">
        <v>0</v>
      </c>
      <c r="I50" t="s">
        <v>213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220</v>
      </c>
      <c r="C51" s="16"/>
      <c r="D51" s="16"/>
      <c r="H51" s="81">
        <v>5.44</v>
      </c>
      <c r="K51" s="80">
        <v>0.1065</v>
      </c>
      <c r="L51" s="81">
        <v>2933000</v>
      </c>
      <c r="N51" s="81">
        <v>6.5007999999999999</v>
      </c>
      <c r="O51" s="81">
        <v>9903.0291700943999</v>
      </c>
      <c r="Q51" s="80">
        <v>4.6199999999999998E-2</v>
      </c>
      <c r="R51" s="80">
        <v>3.5999999999999997E-2</v>
      </c>
    </row>
    <row r="52" spans="2:18">
      <c r="B52" s="79" t="s">
        <v>314</v>
      </c>
      <c r="C52" s="16"/>
      <c r="D52" s="16"/>
      <c r="H52" s="81">
        <v>1.78</v>
      </c>
      <c r="K52" s="80">
        <v>0.27979999999999999</v>
      </c>
      <c r="L52" s="81">
        <v>650000</v>
      </c>
      <c r="N52" s="81">
        <v>0</v>
      </c>
      <c r="O52" s="81">
        <v>2342.9770306144001</v>
      </c>
      <c r="Q52" s="80">
        <v>1.09E-2</v>
      </c>
      <c r="R52" s="80">
        <v>8.5000000000000006E-3</v>
      </c>
    </row>
    <row r="53" spans="2:18">
      <c r="B53" t="s">
        <v>315</v>
      </c>
      <c r="C53" t="s">
        <v>316</v>
      </c>
      <c r="D53" t="s">
        <v>100</v>
      </c>
      <c r="E53" t="s">
        <v>317</v>
      </c>
      <c r="F53" t="s">
        <v>206</v>
      </c>
      <c r="H53" s="77">
        <v>0.34</v>
      </c>
      <c r="I53" t="s">
        <v>102</v>
      </c>
      <c r="J53" s="78">
        <v>2.8799999999999999E-2</v>
      </c>
      <c r="K53" s="78">
        <v>0.36630000000000001</v>
      </c>
      <c r="L53" s="77">
        <v>450000</v>
      </c>
      <c r="M53" s="77">
        <v>374.66</v>
      </c>
      <c r="N53" s="77">
        <v>0</v>
      </c>
      <c r="O53" s="77">
        <v>1685.97</v>
      </c>
      <c r="P53" s="78">
        <v>1E-4</v>
      </c>
      <c r="Q53" s="78">
        <v>7.9000000000000008E-3</v>
      </c>
      <c r="R53" s="78">
        <v>6.1000000000000004E-3</v>
      </c>
    </row>
    <row r="54" spans="2:18">
      <c r="B54" t="s">
        <v>318</v>
      </c>
      <c r="C54" t="s">
        <v>319</v>
      </c>
      <c r="D54" t="s">
        <v>100</v>
      </c>
      <c r="E54" t="s">
        <v>317</v>
      </c>
      <c r="F54" t="s">
        <v>206</v>
      </c>
      <c r="H54" s="77">
        <v>6.1</v>
      </c>
      <c r="I54" t="s">
        <v>102</v>
      </c>
      <c r="J54" s="78">
        <v>2.75E-2</v>
      </c>
      <c r="K54" s="78">
        <v>6.0699999999999997E-2</v>
      </c>
      <c r="L54" s="77">
        <v>100000</v>
      </c>
      <c r="M54" s="77">
        <v>318.08999999999997</v>
      </c>
      <c r="N54" s="77">
        <v>0</v>
      </c>
      <c r="O54" s="77">
        <v>318.08999999999997</v>
      </c>
      <c r="P54" s="78">
        <v>1E-4</v>
      </c>
      <c r="Q54" s="78">
        <v>1.5E-3</v>
      </c>
      <c r="R54" s="78">
        <v>1.1999999999999999E-3</v>
      </c>
    </row>
    <row r="55" spans="2:18">
      <c r="B55" t="s">
        <v>320</v>
      </c>
      <c r="C55" t="s">
        <v>321</v>
      </c>
      <c r="D55" t="s">
        <v>123</v>
      </c>
      <c r="E55" t="s">
        <v>322</v>
      </c>
      <c r="F55" t="s">
        <v>323</v>
      </c>
      <c r="G55" t="s">
        <v>324</v>
      </c>
      <c r="H55" s="77">
        <v>5.78</v>
      </c>
      <c r="I55" t="s">
        <v>106</v>
      </c>
      <c r="J55" s="78">
        <v>2.5000000000000001E-2</v>
      </c>
      <c r="K55" s="78">
        <v>5.5800000000000002E-2</v>
      </c>
      <c r="L55" s="77">
        <v>50000</v>
      </c>
      <c r="M55" s="77">
        <v>84.712833399999994</v>
      </c>
      <c r="N55" s="77">
        <v>0</v>
      </c>
      <c r="O55" s="77">
        <v>161.9709374608</v>
      </c>
      <c r="P55" s="78">
        <v>1E-4</v>
      </c>
      <c r="Q55" s="78">
        <v>8.0000000000000004E-4</v>
      </c>
      <c r="R55" s="78">
        <v>5.9999999999999995E-4</v>
      </c>
    </row>
    <row r="56" spans="2:18">
      <c r="B56" t="s">
        <v>325</v>
      </c>
      <c r="C56" t="s">
        <v>326</v>
      </c>
      <c r="D56" t="s">
        <v>327</v>
      </c>
      <c r="E56" t="s">
        <v>328</v>
      </c>
      <c r="F56" t="s">
        <v>329</v>
      </c>
      <c r="G56" t="s">
        <v>330</v>
      </c>
      <c r="H56" s="77">
        <v>4.01</v>
      </c>
      <c r="I56" t="s">
        <v>106</v>
      </c>
      <c r="J56" s="78">
        <v>3.2500000000000001E-2</v>
      </c>
      <c r="K56" s="78">
        <v>5.4600000000000003E-2</v>
      </c>
      <c r="L56" s="77">
        <v>50000</v>
      </c>
      <c r="M56" s="77">
        <v>92.5450278</v>
      </c>
      <c r="N56" s="77">
        <v>0</v>
      </c>
      <c r="O56" s="77">
        <v>176.9460931536</v>
      </c>
      <c r="P56" s="78">
        <v>1E-4</v>
      </c>
      <c r="Q56" s="78">
        <v>8.0000000000000004E-4</v>
      </c>
      <c r="R56" s="78">
        <v>5.9999999999999995E-4</v>
      </c>
    </row>
    <row r="57" spans="2:18">
      <c r="B57" s="79" t="s">
        <v>331</v>
      </c>
      <c r="C57" s="16"/>
      <c r="D57" s="16"/>
      <c r="H57" s="81">
        <v>6.58</v>
      </c>
      <c r="K57" s="80">
        <v>5.28E-2</v>
      </c>
      <c r="L57" s="81">
        <v>2283000</v>
      </c>
      <c r="N57" s="81">
        <v>6.5007999999999999</v>
      </c>
      <c r="O57" s="81">
        <v>7560.0521394799998</v>
      </c>
      <c r="Q57" s="80">
        <v>3.5299999999999998E-2</v>
      </c>
      <c r="R57" s="80">
        <v>2.75E-2</v>
      </c>
    </row>
    <row r="58" spans="2:18">
      <c r="B58" t="s">
        <v>332</v>
      </c>
      <c r="C58" t="s">
        <v>333</v>
      </c>
      <c r="D58" t="s">
        <v>123</v>
      </c>
      <c r="E58" t="s">
        <v>334</v>
      </c>
      <c r="F58" t="s">
        <v>323</v>
      </c>
      <c r="G58" t="s">
        <v>335</v>
      </c>
      <c r="H58" s="77">
        <v>0.11</v>
      </c>
      <c r="I58" t="s">
        <v>106</v>
      </c>
      <c r="J58" s="78">
        <v>0</v>
      </c>
      <c r="K58" s="78">
        <v>5.2499999999999998E-2</v>
      </c>
      <c r="L58" s="77">
        <v>110000</v>
      </c>
      <c r="M58" s="77">
        <v>99.440799999999996</v>
      </c>
      <c r="N58" s="77">
        <v>0</v>
      </c>
      <c r="O58" s="77">
        <v>418.28778111999998</v>
      </c>
      <c r="P58" s="78">
        <v>0</v>
      </c>
      <c r="Q58" s="78">
        <v>2E-3</v>
      </c>
      <c r="R58" s="78">
        <v>1.5E-3</v>
      </c>
    </row>
    <row r="59" spans="2:18">
      <c r="B59" t="s">
        <v>336</v>
      </c>
      <c r="C59" t="s">
        <v>337</v>
      </c>
      <c r="D59" t="s">
        <v>123</v>
      </c>
      <c r="E59" t="s">
        <v>334</v>
      </c>
      <c r="F59" t="s">
        <v>323</v>
      </c>
      <c r="G59" t="s">
        <v>338</v>
      </c>
      <c r="H59" s="77">
        <v>0.42</v>
      </c>
      <c r="I59" t="s">
        <v>106</v>
      </c>
      <c r="J59" s="78">
        <v>0</v>
      </c>
      <c r="K59" s="78">
        <v>5.5300000000000002E-2</v>
      </c>
      <c r="L59" s="77">
        <v>50000</v>
      </c>
      <c r="M59" s="77">
        <v>97.782300000000006</v>
      </c>
      <c r="N59" s="77">
        <v>0</v>
      </c>
      <c r="O59" s="77">
        <v>186.95975759999999</v>
      </c>
      <c r="P59" s="78">
        <v>0</v>
      </c>
      <c r="Q59" s="78">
        <v>8.9999999999999998E-4</v>
      </c>
      <c r="R59" s="78">
        <v>6.9999999999999999E-4</v>
      </c>
    </row>
    <row r="60" spans="2:18">
      <c r="B60" t="s">
        <v>339</v>
      </c>
      <c r="C60" t="s">
        <v>340</v>
      </c>
      <c r="D60" t="s">
        <v>123</v>
      </c>
      <c r="E60" t="s">
        <v>334</v>
      </c>
      <c r="F60" t="s">
        <v>323</v>
      </c>
      <c r="G60" t="s">
        <v>341</v>
      </c>
      <c r="H60" s="77">
        <v>0.38</v>
      </c>
      <c r="I60" t="s">
        <v>106</v>
      </c>
      <c r="J60" s="78">
        <v>1.2999999999999999E-3</v>
      </c>
      <c r="K60" s="78">
        <v>5.4699999999999999E-2</v>
      </c>
      <c r="L60" s="77">
        <v>302000</v>
      </c>
      <c r="M60" s="77">
        <v>98.066424999999995</v>
      </c>
      <c r="N60" s="77">
        <v>0</v>
      </c>
      <c r="O60" s="77">
        <v>1132.5181477839999</v>
      </c>
      <c r="P60" s="78">
        <v>0</v>
      </c>
      <c r="Q60" s="78">
        <v>5.3E-3</v>
      </c>
      <c r="R60" s="78">
        <v>4.1000000000000003E-3</v>
      </c>
    </row>
    <row r="61" spans="2:18">
      <c r="B61" t="s">
        <v>342</v>
      </c>
      <c r="C61" t="s">
        <v>343</v>
      </c>
      <c r="D61" t="s">
        <v>123</v>
      </c>
      <c r="E61" t="s">
        <v>334</v>
      </c>
      <c r="F61" t="s">
        <v>323</v>
      </c>
      <c r="G61" t="s">
        <v>344</v>
      </c>
      <c r="H61" s="77">
        <v>0.54</v>
      </c>
      <c r="I61" t="s">
        <v>106</v>
      </c>
      <c r="J61" s="78">
        <v>3.8E-3</v>
      </c>
      <c r="K61" s="78">
        <v>5.5599999999999997E-2</v>
      </c>
      <c r="L61" s="77">
        <v>295000</v>
      </c>
      <c r="M61" s="77">
        <v>97.476575016949155</v>
      </c>
      <c r="N61" s="77">
        <v>0</v>
      </c>
      <c r="O61" s="77">
        <v>1099.6137474512</v>
      </c>
      <c r="P61" s="78">
        <v>0</v>
      </c>
      <c r="Q61" s="78">
        <v>5.1000000000000004E-3</v>
      </c>
      <c r="R61" s="78">
        <v>4.0000000000000001E-3</v>
      </c>
    </row>
    <row r="62" spans="2:18">
      <c r="B62" t="s">
        <v>345</v>
      </c>
      <c r="C62" t="s">
        <v>346</v>
      </c>
      <c r="D62" t="s">
        <v>123</v>
      </c>
      <c r="E62" t="s">
        <v>334</v>
      </c>
      <c r="F62" t="s">
        <v>323</v>
      </c>
      <c r="G62" t="s">
        <v>347</v>
      </c>
      <c r="H62" s="77">
        <v>0.34</v>
      </c>
      <c r="I62" t="s">
        <v>106</v>
      </c>
      <c r="J62" s="78">
        <v>8.8000000000000005E-3</v>
      </c>
      <c r="K62" s="78">
        <v>5.5599999999999997E-2</v>
      </c>
      <c r="L62" s="77">
        <v>100000</v>
      </c>
      <c r="M62" s="77">
        <v>98.622433299999997</v>
      </c>
      <c r="N62" s="77">
        <v>0</v>
      </c>
      <c r="O62" s="77">
        <v>377.13218493919999</v>
      </c>
      <c r="P62" s="78">
        <v>0</v>
      </c>
      <c r="Q62" s="78">
        <v>1.8E-3</v>
      </c>
      <c r="R62" s="78">
        <v>1.4E-3</v>
      </c>
    </row>
    <row r="63" spans="2:18">
      <c r="B63" t="s">
        <v>348</v>
      </c>
      <c r="C63" t="s">
        <v>349</v>
      </c>
      <c r="D63" t="s">
        <v>123</v>
      </c>
      <c r="E63" t="s">
        <v>334</v>
      </c>
      <c r="F63" t="s">
        <v>323</v>
      </c>
      <c r="G63" t="s">
        <v>350</v>
      </c>
      <c r="H63" s="77">
        <v>14.27</v>
      </c>
      <c r="I63" t="s">
        <v>106</v>
      </c>
      <c r="J63" s="78">
        <v>0.02</v>
      </c>
      <c r="K63" s="78">
        <v>5.0099999999999999E-2</v>
      </c>
      <c r="L63" s="77">
        <v>155000</v>
      </c>
      <c r="M63" s="77">
        <v>65.656300000000002</v>
      </c>
      <c r="N63" s="77">
        <v>0</v>
      </c>
      <c r="O63" s="77">
        <v>389.15802136000002</v>
      </c>
      <c r="P63" s="78">
        <v>0</v>
      </c>
      <c r="Q63" s="78">
        <v>1.8E-3</v>
      </c>
      <c r="R63" s="78">
        <v>1.4E-3</v>
      </c>
    </row>
    <row r="64" spans="2:18">
      <c r="B64" t="s">
        <v>351</v>
      </c>
      <c r="C64" t="s">
        <v>352</v>
      </c>
      <c r="D64" t="s">
        <v>123</v>
      </c>
      <c r="E64" t="s">
        <v>334</v>
      </c>
      <c r="F64" t="s">
        <v>323</v>
      </c>
      <c r="G64" t="s">
        <v>353</v>
      </c>
      <c r="H64" s="77">
        <v>0.5</v>
      </c>
      <c r="I64" t="s">
        <v>106</v>
      </c>
      <c r="J64" s="78">
        <v>2.1299999999999999E-2</v>
      </c>
      <c r="K64" s="78">
        <v>5.5599999999999997E-2</v>
      </c>
      <c r="L64" s="77">
        <v>160000</v>
      </c>
      <c r="M64" s="77">
        <v>98.359399999999994</v>
      </c>
      <c r="N64" s="77">
        <v>6.5007999999999999</v>
      </c>
      <c r="O64" s="77">
        <v>608.30295295999997</v>
      </c>
      <c r="P64" s="78">
        <v>0</v>
      </c>
      <c r="Q64" s="78">
        <v>2.8E-3</v>
      </c>
      <c r="R64" s="78">
        <v>2.2000000000000001E-3</v>
      </c>
    </row>
    <row r="65" spans="2:18">
      <c r="B65" t="s">
        <v>354</v>
      </c>
      <c r="C65" t="s">
        <v>355</v>
      </c>
      <c r="D65" t="s">
        <v>123</v>
      </c>
      <c r="E65" t="s">
        <v>334</v>
      </c>
      <c r="F65" t="s">
        <v>323</v>
      </c>
      <c r="G65" t="s">
        <v>356</v>
      </c>
      <c r="H65" s="77">
        <v>0.66</v>
      </c>
      <c r="I65" t="s">
        <v>106</v>
      </c>
      <c r="J65" s="78">
        <v>2.5000000000000001E-2</v>
      </c>
      <c r="K65" s="78">
        <v>5.5899999999999998E-2</v>
      </c>
      <c r="L65" s="77">
        <v>100000</v>
      </c>
      <c r="M65" s="77">
        <v>98.872433299999997</v>
      </c>
      <c r="N65" s="77">
        <v>0</v>
      </c>
      <c r="O65" s="77">
        <v>378.0881849392</v>
      </c>
      <c r="P65" s="78">
        <v>0</v>
      </c>
      <c r="Q65" s="78">
        <v>1.8E-3</v>
      </c>
      <c r="R65" s="78">
        <v>1.4E-3</v>
      </c>
    </row>
    <row r="66" spans="2:18">
      <c r="B66" t="s">
        <v>357</v>
      </c>
      <c r="C66" t="s">
        <v>358</v>
      </c>
      <c r="D66" t="s">
        <v>123</v>
      </c>
      <c r="E66" t="s">
        <v>334</v>
      </c>
      <c r="F66" t="s">
        <v>323</v>
      </c>
      <c r="G66" t="s">
        <v>344</v>
      </c>
      <c r="H66" s="77">
        <v>13.96</v>
      </c>
      <c r="I66" t="s">
        <v>106</v>
      </c>
      <c r="J66" s="78">
        <v>2.75E-2</v>
      </c>
      <c r="K66" s="78">
        <v>5.0099999999999999E-2</v>
      </c>
      <c r="L66" s="77">
        <v>309000</v>
      </c>
      <c r="M66" s="77">
        <v>74.046850000000006</v>
      </c>
      <c r="N66" s="77">
        <v>0</v>
      </c>
      <c r="O66" s="77">
        <v>874.94942709600002</v>
      </c>
      <c r="P66" s="78">
        <v>0</v>
      </c>
      <c r="Q66" s="78">
        <v>4.1000000000000003E-3</v>
      </c>
      <c r="R66" s="78">
        <v>3.2000000000000002E-3</v>
      </c>
    </row>
    <row r="67" spans="2:18">
      <c r="B67" t="s">
        <v>359</v>
      </c>
      <c r="C67" t="s">
        <v>360</v>
      </c>
      <c r="D67" t="s">
        <v>123</v>
      </c>
      <c r="E67" t="s">
        <v>334</v>
      </c>
      <c r="F67" t="s">
        <v>323</v>
      </c>
      <c r="G67" t="s">
        <v>335</v>
      </c>
      <c r="H67" s="77">
        <v>15.18</v>
      </c>
      <c r="I67" t="s">
        <v>106</v>
      </c>
      <c r="J67" s="78">
        <v>2.8799999999999999E-2</v>
      </c>
      <c r="K67" s="78">
        <v>5.0099999999999999E-2</v>
      </c>
      <c r="L67" s="77">
        <v>95000</v>
      </c>
      <c r="M67" s="77">
        <v>72.765675052631579</v>
      </c>
      <c r="N67" s="77">
        <v>0</v>
      </c>
      <c r="O67" s="77">
        <v>264.34314433119999</v>
      </c>
      <c r="P67" s="78">
        <v>0</v>
      </c>
      <c r="Q67" s="78">
        <v>1.1999999999999999E-3</v>
      </c>
      <c r="R67" s="78">
        <v>1E-3</v>
      </c>
    </row>
    <row r="68" spans="2:18">
      <c r="B68" t="s">
        <v>361</v>
      </c>
      <c r="C68" t="s">
        <v>362</v>
      </c>
      <c r="D68" t="s">
        <v>123</v>
      </c>
      <c r="E68" t="s">
        <v>334</v>
      </c>
      <c r="F68" t="s">
        <v>323</v>
      </c>
      <c r="G68" t="s">
        <v>356</v>
      </c>
      <c r="H68" s="77">
        <v>14.59</v>
      </c>
      <c r="I68" t="s">
        <v>106</v>
      </c>
      <c r="J68" s="78">
        <v>0.03</v>
      </c>
      <c r="K68" s="78">
        <v>0.05</v>
      </c>
      <c r="L68" s="77">
        <v>350000</v>
      </c>
      <c r="M68" s="77">
        <v>75.781300000000002</v>
      </c>
      <c r="N68" s="77">
        <v>0</v>
      </c>
      <c r="O68" s="77">
        <v>1014.2569192</v>
      </c>
      <c r="P68" s="78">
        <v>0</v>
      </c>
      <c r="Q68" s="78">
        <v>4.7000000000000002E-3</v>
      </c>
      <c r="R68" s="78">
        <v>3.7000000000000002E-3</v>
      </c>
    </row>
    <row r="69" spans="2:18">
      <c r="B69" t="s">
        <v>363</v>
      </c>
      <c r="C69" t="s">
        <v>364</v>
      </c>
      <c r="D69" t="s">
        <v>123</v>
      </c>
      <c r="E69" t="s">
        <v>334</v>
      </c>
      <c r="F69" t="s">
        <v>323</v>
      </c>
      <c r="G69" t="s">
        <v>338</v>
      </c>
      <c r="H69" s="77">
        <v>14.03</v>
      </c>
      <c r="I69" t="s">
        <v>106</v>
      </c>
      <c r="J69" s="78">
        <v>3.3799999999999997E-2</v>
      </c>
      <c r="K69" s="78">
        <v>0.05</v>
      </c>
      <c r="L69" s="77">
        <v>57000</v>
      </c>
      <c r="M69" s="77">
        <v>81.093725087719292</v>
      </c>
      <c r="N69" s="77">
        <v>0</v>
      </c>
      <c r="O69" s="77">
        <v>176.75837069919999</v>
      </c>
      <c r="P69" s="78">
        <v>0</v>
      </c>
      <c r="Q69" s="78">
        <v>8.0000000000000004E-4</v>
      </c>
      <c r="R69" s="78">
        <v>5.9999999999999995E-4</v>
      </c>
    </row>
    <row r="70" spans="2:18">
      <c r="B70" t="s">
        <v>365</v>
      </c>
      <c r="C70" t="s">
        <v>366</v>
      </c>
      <c r="D70" t="s">
        <v>123</v>
      </c>
      <c r="E70" t="s">
        <v>334</v>
      </c>
      <c r="F70" t="s">
        <v>323</v>
      </c>
      <c r="G70" t="s">
        <v>367</v>
      </c>
      <c r="H70" s="77">
        <v>13.87</v>
      </c>
      <c r="I70" t="s">
        <v>106</v>
      </c>
      <c r="J70" s="78">
        <v>3.6299999999999999E-2</v>
      </c>
      <c r="K70" s="78">
        <v>0.05</v>
      </c>
      <c r="L70" s="77">
        <v>200000</v>
      </c>
      <c r="M70" s="77">
        <v>83.640625</v>
      </c>
      <c r="N70" s="77">
        <v>0</v>
      </c>
      <c r="O70" s="77">
        <v>639.68349999999998</v>
      </c>
      <c r="P70" s="78">
        <v>0</v>
      </c>
      <c r="Q70" s="78">
        <v>3.0000000000000001E-3</v>
      </c>
      <c r="R70" s="78">
        <v>2.3E-3</v>
      </c>
    </row>
    <row r="71" spans="2:18">
      <c r="B71" t="s">
        <v>368</v>
      </c>
      <c r="C71" s="16"/>
      <c r="D71" s="16"/>
    </row>
    <row r="72" spans="2:18">
      <c r="B72" t="s">
        <v>369</v>
      </c>
      <c r="C72" s="16"/>
      <c r="D72" s="16"/>
    </row>
    <row r="73" spans="2:18">
      <c r="B73" t="s">
        <v>370</v>
      </c>
      <c r="C73" s="16"/>
      <c r="D73" s="16"/>
    </row>
    <row r="74" spans="2:18">
      <c r="B74" t="s">
        <v>371</v>
      </c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368</v>
      </c>
      <c r="C25" s="16"/>
      <c r="D25" s="16"/>
      <c r="E25" s="16"/>
      <c r="F25" s="16"/>
      <c r="G25" s="16"/>
    </row>
    <row r="26" spans="2:21">
      <c r="B26" t="s">
        <v>369</v>
      </c>
      <c r="C26" s="16"/>
      <c r="D26" s="16"/>
      <c r="E26" s="16"/>
      <c r="F26" s="16"/>
      <c r="G26" s="16"/>
    </row>
    <row r="27" spans="2:21">
      <c r="B27" t="s">
        <v>370</v>
      </c>
      <c r="C27" s="16"/>
      <c r="D27" s="16"/>
      <c r="E27" s="16"/>
      <c r="F27" s="16"/>
      <c r="G27" s="16"/>
    </row>
    <row r="28" spans="2:21">
      <c r="B28" t="s">
        <v>371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2.79</v>
      </c>
      <c r="L11" s="7"/>
      <c r="M11" s="7"/>
      <c r="N11" s="76">
        <v>4.5600000000000002E-2</v>
      </c>
      <c r="O11" s="75">
        <f>O12+O220</f>
        <v>30118795.390000001</v>
      </c>
      <c r="P11" s="33"/>
      <c r="Q11" s="75">
        <v>151.52242000000001</v>
      </c>
      <c r="R11" s="75">
        <v>33585.94176235747</v>
      </c>
      <c r="S11" s="7"/>
      <c r="T11" s="76">
        <f>R11/$R$11</f>
        <v>1</v>
      </c>
      <c r="U11" s="76">
        <f>R11/'סכום נכסי הקרן'!$C$42</f>
        <v>0.12098671566379973</v>
      </c>
      <c r="V11" s="35"/>
      <c r="BI11" s="16"/>
      <c r="BJ11" s="19"/>
      <c r="BK11" s="16"/>
      <c r="BN11" s="16"/>
    </row>
    <row r="12" spans="2:66" s="99" customFormat="1">
      <c r="B12" s="98" t="s">
        <v>200</v>
      </c>
      <c r="K12" s="100">
        <v>2.61</v>
      </c>
      <c r="N12" s="101">
        <v>4.3099999999999999E-2</v>
      </c>
      <c r="O12" s="100">
        <f>O13+O116+O205+O218</f>
        <v>29113795.390000001</v>
      </c>
      <c r="Q12" s="100">
        <v>149.58652000000001</v>
      </c>
      <c r="R12" s="100">
        <v>30016.586679056269</v>
      </c>
      <c r="T12" s="101">
        <f t="shared" ref="T12:T75" si="0">R12/$R$11</f>
        <v>0.89372472838318107</v>
      </c>
      <c r="U12" s="101">
        <f>R12/'סכום נכסי הקרן'!$C$42</f>
        <v>0.10812881959460258</v>
      </c>
    </row>
    <row r="13" spans="2:66" s="99" customFormat="1">
      <c r="B13" s="98" t="s">
        <v>372</v>
      </c>
      <c r="K13" s="100">
        <v>3.17</v>
      </c>
      <c r="N13" s="101">
        <v>2.98E-2</v>
      </c>
      <c r="O13" s="100">
        <f>SUM(O14:O115)</f>
        <v>18676890.900000002</v>
      </c>
      <c r="Q13" s="100">
        <v>60.216189999999997</v>
      </c>
      <c r="R13" s="100">
        <v>19674.661978379871</v>
      </c>
      <c r="T13" s="101">
        <f t="shared" si="0"/>
        <v>0.58580051491755059</v>
      </c>
      <c r="U13" s="101">
        <f>R13/'סכום נכסי הקרן'!$C$42</f>
        <v>7.0874080334037151E-2</v>
      </c>
    </row>
    <row r="14" spans="2:66" s="99" customFormat="1">
      <c r="B14" s="102" t="s">
        <v>376</v>
      </c>
      <c r="C14" s="102" t="s">
        <v>377</v>
      </c>
      <c r="D14" s="102" t="s">
        <v>100</v>
      </c>
      <c r="E14" s="102" t="s">
        <v>123</v>
      </c>
      <c r="F14" s="102" t="s">
        <v>378</v>
      </c>
      <c r="G14" s="102" t="s">
        <v>379</v>
      </c>
      <c r="H14" s="102" t="s">
        <v>205</v>
      </c>
      <c r="I14" s="102" t="s">
        <v>206</v>
      </c>
      <c r="J14" s="102" t="s">
        <v>380</v>
      </c>
      <c r="K14" s="103">
        <v>3.74</v>
      </c>
      <c r="L14" s="102" t="s">
        <v>102</v>
      </c>
      <c r="M14" s="104">
        <v>5.0000000000000001E-4</v>
      </c>
      <c r="N14" s="104">
        <v>2.47E-2</v>
      </c>
      <c r="O14" s="103">
        <v>1517000.84</v>
      </c>
      <c r="P14" s="103">
        <v>101.07</v>
      </c>
      <c r="Q14" s="103">
        <v>0</v>
      </c>
      <c r="R14" s="103">
        <v>1533.2327489879999</v>
      </c>
      <c r="S14" s="104">
        <v>1.2999999999999999E-3</v>
      </c>
      <c r="T14" s="104">
        <f t="shared" si="0"/>
        <v>4.5651027439892133E-2</v>
      </c>
      <c r="U14" s="104">
        <f>R14/'סכום נכסי הקרן'!$C$42</f>
        <v>5.5231678766305484E-3</v>
      </c>
    </row>
    <row r="15" spans="2:66" s="99" customFormat="1">
      <c r="B15" s="102" t="s">
        <v>381</v>
      </c>
      <c r="C15" s="102" t="s">
        <v>382</v>
      </c>
      <c r="D15" s="102" t="s">
        <v>100</v>
      </c>
      <c r="E15" s="102" t="s">
        <v>123</v>
      </c>
      <c r="F15" s="102" t="s">
        <v>383</v>
      </c>
      <c r="G15" s="102" t="s">
        <v>384</v>
      </c>
      <c r="H15" s="102" t="s">
        <v>205</v>
      </c>
      <c r="I15" s="102" t="s">
        <v>206</v>
      </c>
      <c r="J15" s="102" t="s">
        <v>385</v>
      </c>
      <c r="K15" s="103">
        <v>1.95</v>
      </c>
      <c r="L15" s="102" t="s">
        <v>102</v>
      </c>
      <c r="M15" s="104">
        <v>1E-3</v>
      </c>
      <c r="N15" s="104">
        <v>2.35E-2</v>
      </c>
      <c r="O15" s="103">
        <v>554806</v>
      </c>
      <c r="P15" s="103">
        <v>105.96</v>
      </c>
      <c r="Q15" s="103">
        <v>0</v>
      </c>
      <c r="R15" s="103">
        <v>587.87243760000001</v>
      </c>
      <c r="S15" s="104">
        <v>4.0000000000000002E-4</v>
      </c>
      <c r="T15" s="104">
        <f t="shared" si="0"/>
        <v>1.7503526974458016E-2</v>
      </c>
      <c r="U15" s="104">
        <f>R15/'סכום נכסי הקרן'!$C$42</f>
        <v>2.1176942411724009E-3</v>
      </c>
    </row>
    <row r="16" spans="2:66" s="99" customFormat="1">
      <c r="B16" s="102" t="s">
        <v>386</v>
      </c>
      <c r="C16" s="102" t="s">
        <v>387</v>
      </c>
      <c r="D16" s="102" t="s">
        <v>100</v>
      </c>
      <c r="E16" s="102" t="s">
        <v>123</v>
      </c>
      <c r="F16" s="102" t="s">
        <v>383</v>
      </c>
      <c r="G16" s="102" t="s">
        <v>384</v>
      </c>
      <c r="H16" s="102" t="s">
        <v>205</v>
      </c>
      <c r="I16" s="102" t="s">
        <v>206</v>
      </c>
      <c r="J16" s="102" t="s">
        <v>231</v>
      </c>
      <c r="K16" s="103">
        <v>0.73</v>
      </c>
      <c r="L16" s="102" t="s">
        <v>102</v>
      </c>
      <c r="M16" s="104">
        <v>5.0000000000000001E-3</v>
      </c>
      <c r="N16" s="104">
        <v>2.63E-2</v>
      </c>
      <c r="O16" s="103">
        <v>3000</v>
      </c>
      <c r="P16" s="103">
        <v>109.87</v>
      </c>
      <c r="Q16" s="103">
        <v>0</v>
      </c>
      <c r="R16" s="103">
        <v>3.2961</v>
      </c>
      <c r="S16" s="104">
        <v>0</v>
      </c>
      <c r="T16" s="104">
        <f t="shared" si="0"/>
        <v>9.8139275751803109E-5</v>
      </c>
      <c r="U16" s="104">
        <f>R16/'סכום נכסי הקרן'!$C$42</f>
        <v>1.1873548650834638E-5</v>
      </c>
    </row>
    <row r="17" spans="2:21" s="99" customFormat="1">
      <c r="B17" s="102" t="s">
        <v>388</v>
      </c>
      <c r="C17" s="102" t="s">
        <v>389</v>
      </c>
      <c r="D17" s="102" t="s">
        <v>100</v>
      </c>
      <c r="E17" s="102" t="s">
        <v>123</v>
      </c>
      <c r="F17" s="102" t="s">
        <v>383</v>
      </c>
      <c r="G17" s="102" t="s">
        <v>384</v>
      </c>
      <c r="H17" s="102" t="s">
        <v>205</v>
      </c>
      <c r="I17" s="102" t="s">
        <v>206</v>
      </c>
      <c r="J17" s="102" t="s">
        <v>390</v>
      </c>
      <c r="K17" s="103">
        <v>3.17</v>
      </c>
      <c r="L17" s="102" t="s">
        <v>102</v>
      </c>
      <c r="M17" s="104">
        <v>1E-3</v>
      </c>
      <c r="N17" s="104">
        <v>2.2599999999999999E-2</v>
      </c>
      <c r="O17" s="103">
        <v>30000</v>
      </c>
      <c r="P17" s="103">
        <v>101.55</v>
      </c>
      <c r="Q17" s="103">
        <v>0</v>
      </c>
      <c r="R17" s="103">
        <v>30.465</v>
      </c>
      <c r="S17" s="104">
        <v>1E-4</v>
      </c>
      <c r="T17" s="104">
        <f t="shared" si="0"/>
        <v>9.0707594908488265E-4</v>
      </c>
      <c r="U17" s="104">
        <f>R17/'סכום נכסי הקרן'!$C$42</f>
        <v>1.0974413993740398E-4</v>
      </c>
    </row>
    <row r="18" spans="2:21" s="99" customFormat="1">
      <c r="B18" s="102" t="s">
        <v>391</v>
      </c>
      <c r="C18" s="102" t="s">
        <v>392</v>
      </c>
      <c r="D18" s="102" t="s">
        <v>100</v>
      </c>
      <c r="E18" s="102" t="s">
        <v>123</v>
      </c>
      <c r="F18" s="102" t="s">
        <v>393</v>
      </c>
      <c r="G18" s="102" t="s">
        <v>384</v>
      </c>
      <c r="H18" s="102" t="s">
        <v>205</v>
      </c>
      <c r="I18" s="102" t="s">
        <v>206</v>
      </c>
      <c r="J18" s="102" t="s">
        <v>394</v>
      </c>
      <c r="K18" s="103">
        <v>4.46</v>
      </c>
      <c r="L18" s="102" t="s">
        <v>102</v>
      </c>
      <c r="M18" s="104">
        <v>2E-3</v>
      </c>
      <c r="N18" s="104">
        <v>2.35E-2</v>
      </c>
      <c r="O18" s="103">
        <v>227052.63</v>
      </c>
      <c r="P18" s="103">
        <v>98.65</v>
      </c>
      <c r="Q18" s="103">
        <v>0</v>
      </c>
      <c r="R18" s="103">
        <v>223.98741949500001</v>
      </c>
      <c r="S18" s="104">
        <v>1E-4</v>
      </c>
      <c r="T18" s="104">
        <f t="shared" si="0"/>
        <v>6.6690825905629707E-3</v>
      </c>
      <c r="U18" s="104">
        <f>R18/'סכום נכסי הקרן'!$C$42</f>
        <v>8.0687039912283895E-4</v>
      </c>
    </row>
    <row r="19" spans="2:21" s="99" customFormat="1">
      <c r="B19" s="102" t="s">
        <v>395</v>
      </c>
      <c r="C19" s="102" t="s">
        <v>396</v>
      </c>
      <c r="D19" s="102" t="s">
        <v>100</v>
      </c>
      <c r="E19" s="102" t="s">
        <v>123</v>
      </c>
      <c r="F19" s="102" t="s">
        <v>397</v>
      </c>
      <c r="G19" s="102" t="s">
        <v>384</v>
      </c>
      <c r="H19" s="102" t="s">
        <v>205</v>
      </c>
      <c r="I19" s="102" t="s">
        <v>206</v>
      </c>
      <c r="J19" s="102" t="s">
        <v>380</v>
      </c>
      <c r="K19" s="103">
        <v>1.72</v>
      </c>
      <c r="L19" s="102" t="s">
        <v>102</v>
      </c>
      <c r="M19" s="104">
        <v>8.3000000000000001E-3</v>
      </c>
      <c r="N19" s="104">
        <v>2.4500000000000001E-2</v>
      </c>
      <c r="O19" s="103">
        <v>640000</v>
      </c>
      <c r="P19" s="103">
        <v>108.5</v>
      </c>
      <c r="Q19" s="103">
        <v>0</v>
      </c>
      <c r="R19" s="103">
        <v>694.4</v>
      </c>
      <c r="S19" s="104">
        <v>2.0000000000000001E-4</v>
      </c>
      <c r="T19" s="104">
        <f t="shared" si="0"/>
        <v>2.0675317217940015E-2</v>
      </c>
      <c r="U19" s="104">
        <f>R19/'סכום נכסי הקרן'!$C$42</f>
        <v>2.5014387255057713E-3</v>
      </c>
    </row>
    <row r="20" spans="2:21" s="99" customFormat="1">
      <c r="B20" s="102" t="s">
        <v>398</v>
      </c>
      <c r="C20" s="102" t="s">
        <v>399</v>
      </c>
      <c r="D20" s="102" t="s">
        <v>100</v>
      </c>
      <c r="E20" s="102" t="s">
        <v>123</v>
      </c>
      <c r="F20" s="102" t="s">
        <v>400</v>
      </c>
      <c r="G20" s="102" t="s">
        <v>384</v>
      </c>
      <c r="H20" s="102" t="s">
        <v>205</v>
      </c>
      <c r="I20" s="102" t="s">
        <v>206</v>
      </c>
      <c r="J20" s="102" t="s">
        <v>401</v>
      </c>
      <c r="K20" s="103">
        <v>5.05</v>
      </c>
      <c r="L20" s="102" t="s">
        <v>102</v>
      </c>
      <c r="M20" s="104">
        <v>1E-3</v>
      </c>
      <c r="N20" s="104">
        <v>2.3400000000000001E-2</v>
      </c>
      <c r="O20" s="103">
        <v>623608</v>
      </c>
      <c r="P20" s="103">
        <v>97.31</v>
      </c>
      <c r="Q20" s="103">
        <v>0</v>
      </c>
      <c r="R20" s="103">
        <v>606.83294479999995</v>
      </c>
      <c r="S20" s="104">
        <v>2.0000000000000001E-4</v>
      </c>
      <c r="T20" s="104">
        <f t="shared" si="0"/>
        <v>1.8068063986227938E-2</v>
      </c>
      <c r="U20" s="104">
        <f>R20/'סכום נכסי הקרן'!$C$42</f>
        <v>2.1859957200970996E-3</v>
      </c>
    </row>
    <row r="21" spans="2:21" s="99" customFormat="1">
      <c r="B21" s="102" t="s">
        <v>402</v>
      </c>
      <c r="C21" s="102" t="s">
        <v>403</v>
      </c>
      <c r="D21" s="102" t="s">
        <v>100</v>
      </c>
      <c r="E21" s="102" t="s">
        <v>123</v>
      </c>
      <c r="F21" s="102" t="s">
        <v>400</v>
      </c>
      <c r="G21" s="102" t="s">
        <v>384</v>
      </c>
      <c r="H21" s="102" t="s">
        <v>205</v>
      </c>
      <c r="I21" s="102" t="s">
        <v>206</v>
      </c>
      <c r="J21" s="102" t="s">
        <v>404</v>
      </c>
      <c r="K21" s="103">
        <v>3.91</v>
      </c>
      <c r="L21" s="102" t="s">
        <v>102</v>
      </c>
      <c r="M21" s="104">
        <v>1E-3</v>
      </c>
      <c r="N21" s="104">
        <v>2.4E-2</v>
      </c>
      <c r="O21" s="103">
        <v>215000</v>
      </c>
      <c r="P21" s="103">
        <v>98.23</v>
      </c>
      <c r="Q21" s="103">
        <v>0</v>
      </c>
      <c r="R21" s="103">
        <v>211.19450000000001</v>
      </c>
      <c r="S21" s="104">
        <v>2.0000000000000001E-4</v>
      </c>
      <c r="T21" s="104">
        <f t="shared" si="0"/>
        <v>6.2881815699657728E-3</v>
      </c>
      <c r="U21" s="104">
        <f>R21/'סכום נכסי הקרן'!$C$42</f>
        <v>7.607864356477947E-4</v>
      </c>
    </row>
    <row r="22" spans="2:21" s="99" customFormat="1">
      <c r="B22" s="102" t="s">
        <v>405</v>
      </c>
      <c r="C22" s="102" t="s">
        <v>406</v>
      </c>
      <c r="D22" s="102" t="s">
        <v>100</v>
      </c>
      <c r="E22" s="102" t="s">
        <v>123</v>
      </c>
      <c r="F22" s="102" t="s">
        <v>400</v>
      </c>
      <c r="G22" s="102" t="s">
        <v>384</v>
      </c>
      <c r="H22" s="102" t="s">
        <v>205</v>
      </c>
      <c r="I22" s="102" t="s">
        <v>206</v>
      </c>
      <c r="J22" s="102" t="s">
        <v>407</v>
      </c>
      <c r="K22" s="103">
        <v>3.94</v>
      </c>
      <c r="L22" s="102" t="s">
        <v>102</v>
      </c>
      <c r="M22" s="104">
        <v>1.6400000000000001E-2</v>
      </c>
      <c r="N22" s="104">
        <v>2.3800000000000002E-2</v>
      </c>
      <c r="O22" s="103">
        <v>360066</v>
      </c>
      <c r="P22" s="103">
        <v>101.76</v>
      </c>
      <c r="Q22" s="103">
        <v>0</v>
      </c>
      <c r="R22" s="103">
        <v>366.40316159999998</v>
      </c>
      <c r="S22" s="104">
        <v>2.9999999999999997E-4</v>
      </c>
      <c r="T22" s="104">
        <f t="shared" si="0"/>
        <v>1.0909420500772087E-2</v>
      </c>
      <c r="U22" s="104">
        <f>R22/'סכום נכסי הקרן'!$C$42</f>
        <v>1.3198949561837401E-3</v>
      </c>
    </row>
    <row r="23" spans="2:21" s="99" customFormat="1">
      <c r="B23" s="102" t="s">
        <v>408</v>
      </c>
      <c r="C23" s="102" t="s">
        <v>409</v>
      </c>
      <c r="D23" s="102" t="s">
        <v>100</v>
      </c>
      <c r="E23" s="102" t="s">
        <v>123</v>
      </c>
      <c r="F23" s="102" t="s">
        <v>400</v>
      </c>
      <c r="G23" s="102" t="s">
        <v>384</v>
      </c>
      <c r="H23" s="102" t="s">
        <v>205</v>
      </c>
      <c r="I23" s="102" t="s">
        <v>206</v>
      </c>
      <c r="J23" s="102" t="s">
        <v>410</v>
      </c>
      <c r="K23" s="103">
        <v>4.87</v>
      </c>
      <c r="L23" s="102" t="s">
        <v>102</v>
      </c>
      <c r="M23" s="104">
        <v>2.06E-2</v>
      </c>
      <c r="N23" s="104">
        <v>2.3E-2</v>
      </c>
      <c r="O23" s="103">
        <v>103952</v>
      </c>
      <c r="P23" s="103">
        <v>100.43</v>
      </c>
      <c r="Q23" s="103">
        <v>0</v>
      </c>
      <c r="R23" s="103">
        <v>104.3989936</v>
      </c>
      <c r="S23" s="104">
        <v>1E-4</v>
      </c>
      <c r="T23" s="104">
        <f t="shared" si="0"/>
        <v>3.108413464737456E-3</v>
      </c>
      <c r="U23" s="104">
        <f>R23/'סכום נכסי הקרן'!$C$42</f>
        <v>3.7607673602371711E-4</v>
      </c>
    </row>
    <row r="24" spans="2:21" s="99" customFormat="1">
      <c r="B24" s="102" t="s">
        <v>411</v>
      </c>
      <c r="C24" s="102" t="s">
        <v>412</v>
      </c>
      <c r="D24" s="102" t="s">
        <v>100</v>
      </c>
      <c r="E24" s="102" t="s">
        <v>123</v>
      </c>
      <c r="F24" s="102" t="s">
        <v>400</v>
      </c>
      <c r="G24" s="102" t="s">
        <v>384</v>
      </c>
      <c r="H24" s="102" t="s">
        <v>413</v>
      </c>
      <c r="I24" s="102" t="s">
        <v>150</v>
      </c>
      <c r="J24" s="102" t="s">
        <v>236</v>
      </c>
      <c r="K24" s="103">
        <v>0.91</v>
      </c>
      <c r="L24" s="102" t="s">
        <v>102</v>
      </c>
      <c r="M24" s="104">
        <v>9.4999999999999998E-3</v>
      </c>
      <c r="N24" s="104">
        <v>2.76E-2</v>
      </c>
      <c r="O24" s="103">
        <v>205000.05</v>
      </c>
      <c r="P24" s="103">
        <v>111.2</v>
      </c>
      <c r="Q24" s="103">
        <v>0</v>
      </c>
      <c r="R24" s="103">
        <v>227.9600556</v>
      </c>
      <c r="S24" s="104">
        <v>5.9999999999999995E-4</v>
      </c>
      <c r="T24" s="104">
        <f t="shared" si="0"/>
        <v>6.7873652974499467E-3</v>
      </c>
      <c r="U24" s="104">
        <f>R24/'סכום נכסי הקרן'!$C$42</f>
        <v>8.2118103534891817E-4</v>
      </c>
    </row>
    <row r="25" spans="2:21" s="99" customFormat="1">
      <c r="B25" s="102" t="s">
        <v>414</v>
      </c>
      <c r="C25" s="102" t="s">
        <v>415</v>
      </c>
      <c r="D25" s="102" t="s">
        <v>100</v>
      </c>
      <c r="E25" s="102" t="s">
        <v>123</v>
      </c>
      <c r="F25" s="102" t="s">
        <v>400</v>
      </c>
      <c r="G25" s="102" t="s">
        <v>384</v>
      </c>
      <c r="H25" s="102" t="s">
        <v>413</v>
      </c>
      <c r="I25" s="102" t="s">
        <v>150</v>
      </c>
      <c r="J25" s="102" t="s">
        <v>416</v>
      </c>
      <c r="K25" s="103">
        <v>3.15</v>
      </c>
      <c r="L25" s="102" t="s">
        <v>102</v>
      </c>
      <c r="M25" s="104">
        <v>5.0000000000000001E-3</v>
      </c>
      <c r="N25" s="104">
        <v>2.4199999999999999E-2</v>
      </c>
      <c r="O25" s="103">
        <v>81093</v>
      </c>
      <c r="P25" s="103">
        <v>104.58</v>
      </c>
      <c r="Q25" s="103">
        <v>0</v>
      </c>
      <c r="R25" s="103">
        <v>84.8070594</v>
      </c>
      <c r="S25" s="104">
        <v>1E-4</v>
      </c>
      <c r="T25" s="104">
        <f t="shared" si="0"/>
        <v>2.5250761166700484E-3</v>
      </c>
      <c r="U25" s="104">
        <f>R25/'סכום נכסי הקרן'!$C$42</f>
        <v>3.0550066615701074E-4</v>
      </c>
    </row>
    <row r="26" spans="2:21" s="99" customFormat="1">
      <c r="B26" s="102" t="s">
        <v>417</v>
      </c>
      <c r="C26" s="102" t="s">
        <v>418</v>
      </c>
      <c r="D26" s="102" t="s">
        <v>100</v>
      </c>
      <c r="E26" s="102" t="s">
        <v>123</v>
      </c>
      <c r="F26" s="102" t="s">
        <v>400</v>
      </c>
      <c r="G26" s="102" t="s">
        <v>384</v>
      </c>
      <c r="H26" s="102" t="s">
        <v>205</v>
      </c>
      <c r="I26" s="102" t="s">
        <v>206</v>
      </c>
      <c r="J26" s="102" t="s">
        <v>419</v>
      </c>
      <c r="K26" s="103">
        <v>1</v>
      </c>
      <c r="L26" s="102" t="s">
        <v>102</v>
      </c>
      <c r="M26" s="104">
        <v>8.6E-3</v>
      </c>
      <c r="N26" s="104">
        <v>2.7300000000000001E-2</v>
      </c>
      <c r="O26" s="103">
        <v>940000</v>
      </c>
      <c r="P26" s="103">
        <v>110.38</v>
      </c>
      <c r="Q26" s="103">
        <v>0</v>
      </c>
      <c r="R26" s="103">
        <v>1037.5719999999999</v>
      </c>
      <c r="S26" s="104">
        <v>4.0000000000000002E-4</v>
      </c>
      <c r="T26" s="104">
        <f t="shared" si="0"/>
        <v>3.0893044695352038E-2</v>
      </c>
      <c r="U26" s="104">
        <f>R26/'סכום נכסי הקרן'!$C$42</f>
        <v>3.7376480145456135E-3</v>
      </c>
    </row>
    <row r="27" spans="2:21" s="99" customFormat="1">
      <c r="B27" s="102" t="s">
        <v>420</v>
      </c>
      <c r="C27" s="102" t="s">
        <v>421</v>
      </c>
      <c r="D27" s="102" t="s">
        <v>100</v>
      </c>
      <c r="E27" s="102" t="s">
        <v>123</v>
      </c>
      <c r="F27" s="102" t="s">
        <v>400</v>
      </c>
      <c r="G27" s="102" t="s">
        <v>384</v>
      </c>
      <c r="H27" s="102" t="s">
        <v>205</v>
      </c>
      <c r="I27" s="102" t="s">
        <v>206</v>
      </c>
      <c r="J27" s="102" t="s">
        <v>422</v>
      </c>
      <c r="K27" s="103">
        <v>3.92</v>
      </c>
      <c r="L27" s="102" t="s">
        <v>102</v>
      </c>
      <c r="M27" s="104">
        <v>1.2200000000000001E-2</v>
      </c>
      <c r="N27" s="104">
        <v>2.35E-2</v>
      </c>
      <c r="O27" s="103">
        <v>190000</v>
      </c>
      <c r="P27" s="103">
        <v>107.65</v>
      </c>
      <c r="Q27" s="103">
        <v>0</v>
      </c>
      <c r="R27" s="103">
        <v>204.535</v>
      </c>
      <c r="S27" s="104">
        <v>1E-4</v>
      </c>
      <c r="T27" s="104">
        <f t="shared" si="0"/>
        <v>6.0898992038758079E-3</v>
      </c>
      <c r="U27" s="104">
        <f>R27/'סכום נכסי הקרן'!$C$42</f>
        <v>7.3679690340052264E-4</v>
      </c>
    </row>
    <row r="28" spans="2:21" s="99" customFormat="1">
      <c r="B28" s="102" t="s">
        <v>423</v>
      </c>
      <c r="C28" s="102" t="s">
        <v>424</v>
      </c>
      <c r="D28" s="102" t="s">
        <v>100</v>
      </c>
      <c r="E28" s="102" t="s">
        <v>123</v>
      </c>
      <c r="F28" s="102" t="s">
        <v>400</v>
      </c>
      <c r="G28" s="102" t="s">
        <v>384</v>
      </c>
      <c r="H28" s="102" t="s">
        <v>205</v>
      </c>
      <c r="I28" s="102" t="s">
        <v>206</v>
      </c>
      <c r="J28" s="102" t="s">
        <v>425</v>
      </c>
      <c r="K28" s="103">
        <v>0.08</v>
      </c>
      <c r="L28" s="102" t="s">
        <v>102</v>
      </c>
      <c r="M28" s="104">
        <v>1E-3</v>
      </c>
      <c r="N28" s="104">
        <v>4.2299999999999997E-2</v>
      </c>
      <c r="O28" s="103">
        <v>1059000</v>
      </c>
      <c r="P28" s="103">
        <v>110.39</v>
      </c>
      <c r="Q28" s="103">
        <v>0</v>
      </c>
      <c r="R28" s="103">
        <v>1169.0300999999999</v>
      </c>
      <c r="S28" s="104">
        <v>4.0000000000000002E-4</v>
      </c>
      <c r="T28" s="104">
        <f t="shared" si="0"/>
        <v>3.4807125798992131E-2</v>
      </c>
      <c r="U28" s="104">
        <f>R28/'סכום נכסי הקרן'!$C$42</f>
        <v>4.2111998321167693E-3</v>
      </c>
    </row>
    <row r="29" spans="2:21" s="99" customFormat="1">
      <c r="B29" s="102" t="s">
        <v>426</v>
      </c>
      <c r="C29" s="102" t="s">
        <v>427</v>
      </c>
      <c r="D29" s="102" t="s">
        <v>100</v>
      </c>
      <c r="E29" s="102" t="s">
        <v>123</v>
      </c>
      <c r="F29" s="102" t="s">
        <v>400</v>
      </c>
      <c r="G29" s="102" t="s">
        <v>384</v>
      </c>
      <c r="H29" s="102" t="s">
        <v>205</v>
      </c>
      <c r="I29" s="102" t="s">
        <v>206</v>
      </c>
      <c r="J29" s="102" t="s">
        <v>428</v>
      </c>
      <c r="K29" s="103">
        <v>2.72</v>
      </c>
      <c r="L29" s="102" t="s">
        <v>102</v>
      </c>
      <c r="M29" s="104">
        <v>3.8E-3</v>
      </c>
      <c r="N29" s="104">
        <v>2.3900000000000001E-2</v>
      </c>
      <c r="O29" s="103">
        <v>520000</v>
      </c>
      <c r="P29" s="103">
        <v>104.01</v>
      </c>
      <c r="Q29" s="103">
        <v>0</v>
      </c>
      <c r="R29" s="103">
        <v>540.85199999999998</v>
      </c>
      <c r="S29" s="104">
        <v>2.0000000000000001E-4</v>
      </c>
      <c r="T29" s="104">
        <f t="shared" si="0"/>
        <v>1.6103523427357852E-2</v>
      </c>
      <c r="U29" s="104">
        <f>R29/'סכום נכסי הקרן'!$C$42</f>
        <v>1.948312410091082E-3</v>
      </c>
    </row>
    <row r="30" spans="2:21" s="99" customFormat="1">
      <c r="B30" s="102" t="s">
        <v>429</v>
      </c>
      <c r="C30" s="102" t="s">
        <v>430</v>
      </c>
      <c r="D30" s="102" t="s">
        <v>100</v>
      </c>
      <c r="E30" s="102" t="s">
        <v>123</v>
      </c>
      <c r="F30" s="102" t="s">
        <v>431</v>
      </c>
      <c r="G30" s="102" t="s">
        <v>432</v>
      </c>
      <c r="H30" s="102" t="s">
        <v>205</v>
      </c>
      <c r="I30" s="102" t="s">
        <v>206</v>
      </c>
      <c r="J30" s="102" t="s">
        <v>433</v>
      </c>
      <c r="K30" s="103">
        <v>12.16</v>
      </c>
      <c r="L30" s="102" t="s">
        <v>102</v>
      </c>
      <c r="M30" s="104">
        <v>2.07E-2</v>
      </c>
      <c r="N30" s="104">
        <v>2.69E-2</v>
      </c>
      <c r="O30" s="103">
        <v>245000.05</v>
      </c>
      <c r="P30" s="103">
        <v>102.43</v>
      </c>
      <c r="Q30" s="103">
        <v>0</v>
      </c>
      <c r="R30" s="103">
        <v>250.953551215</v>
      </c>
      <c r="S30" s="104">
        <v>1E-4</v>
      </c>
      <c r="T30" s="104">
        <f t="shared" si="0"/>
        <v>7.4719819676536299E-3</v>
      </c>
      <c r="U30" s="104">
        <f>R30/'סכום נכסי הקרן'!$C$42</f>
        <v>9.040105577655486E-4</v>
      </c>
    </row>
    <row r="31" spans="2:21" s="99" customFormat="1">
      <c r="B31" s="102" t="s">
        <v>434</v>
      </c>
      <c r="C31" s="102" t="s">
        <v>435</v>
      </c>
      <c r="D31" s="102" t="s">
        <v>100</v>
      </c>
      <c r="E31" s="102" t="s">
        <v>123</v>
      </c>
      <c r="F31" s="102" t="s">
        <v>431</v>
      </c>
      <c r="G31" s="102" t="s">
        <v>432</v>
      </c>
      <c r="H31" s="102" t="s">
        <v>205</v>
      </c>
      <c r="I31" s="102" t="s">
        <v>206</v>
      </c>
      <c r="J31" s="102" t="s">
        <v>436</v>
      </c>
      <c r="K31" s="103">
        <v>2.21</v>
      </c>
      <c r="L31" s="102" t="s">
        <v>102</v>
      </c>
      <c r="M31" s="104">
        <v>1E-3</v>
      </c>
      <c r="N31" s="104">
        <v>2.3599999999999999E-2</v>
      </c>
      <c r="O31" s="103">
        <v>1226558</v>
      </c>
      <c r="P31" s="103">
        <v>104.36</v>
      </c>
      <c r="Q31" s="103">
        <v>0</v>
      </c>
      <c r="R31" s="103">
        <v>1280.0359288</v>
      </c>
      <c r="S31" s="104">
        <v>1.1000000000000001E-3</v>
      </c>
      <c r="T31" s="104">
        <f t="shared" si="0"/>
        <v>3.8112253568981104E-2</v>
      </c>
      <c r="U31" s="104">
        <f>R31/'סכום נכסי הקרן'!$C$42</f>
        <v>4.6110763858569527E-3</v>
      </c>
    </row>
    <row r="32" spans="2:21" s="99" customFormat="1">
      <c r="B32" s="102" t="s">
        <v>437</v>
      </c>
      <c r="C32" s="102" t="s">
        <v>438</v>
      </c>
      <c r="D32" s="102" t="s">
        <v>100</v>
      </c>
      <c r="E32" s="102" t="s">
        <v>123</v>
      </c>
      <c r="F32" s="102" t="s">
        <v>439</v>
      </c>
      <c r="G32" s="102" t="s">
        <v>384</v>
      </c>
      <c r="H32" s="102" t="s">
        <v>205</v>
      </c>
      <c r="I32" s="102" t="s">
        <v>206</v>
      </c>
      <c r="J32" s="102" t="s">
        <v>290</v>
      </c>
      <c r="K32" s="103">
        <v>3.19</v>
      </c>
      <c r="L32" s="102" t="s">
        <v>102</v>
      </c>
      <c r="M32" s="104">
        <v>1.4999999999999999E-2</v>
      </c>
      <c r="N32" s="104">
        <v>2.3699999999999999E-2</v>
      </c>
      <c r="O32" s="103">
        <v>380793.21</v>
      </c>
      <c r="P32" s="103">
        <v>109.37</v>
      </c>
      <c r="Q32" s="103">
        <v>0</v>
      </c>
      <c r="R32" s="103">
        <v>416.473533777</v>
      </c>
      <c r="S32" s="104">
        <v>1.1999999999999999E-3</v>
      </c>
      <c r="T32" s="104">
        <f t="shared" si="0"/>
        <v>1.2400233905120867E-2</v>
      </c>
      <c r="U32" s="104">
        <f>R32/'סכום נכסי הקרן'!$C$42</f>
        <v>1.5002635736434673E-3</v>
      </c>
    </row>
    <row r="33" spans="2:21" s="99" customFormat="1">
      <c r="B33" s="102" t="s">
        <v>440</v>
      </c>
      <c r="C33" s="102" t="s">
        <v>441</v>
      </c>
      <c r="D33" s="102" t="s">
        <v>100</v>
      </c>
      <c r="E33" s="102" t="s">
        <v>123</v>
      </c>
      <c r="F33" s="102" t="s">
        <v>442</v>
      </c>
      <c r="G33" s="102" t="s">
        <v>443</v>
      </c>
      <c r="H33" s="102" t="s">
        <v>205</v>
      </c>
      <c r="I33" s="102" t="s">
        <v>206</v>
      </c>
      <c r="J33" s="102" t="s">
        <v>380</v>
      </c>
      <c r="K33" s="103">
        <v>2.13</v>
      </c>
      <c r="L33" s="102" t="s">
        <v>102</v>
      </c>
      <c r="M33" s="104">
        <v>8.3000000000000001E-3</v>
      </c>
      <c r="N33" s="104">
        <v>2.35E-2</v>
      </c>
      <c r="O33" s="103">
        <v>33000</v>
      </c>
      <c r="P33" s="103">
        <v>109</v>
      </c>
      <c r="Q33" s="103">
        <v>0</v>
      </c>
      <c r="R33" s="103">
        <v>35.97</v>
      </c>
      <c r="S33" s="104">
        <v>0</v>
      </c>
      <c r="T33" s="104">
        <f t="shared" si="0"/>
        <v>1.070983813838281E-3</v>
      </c>
      <c r="U33" s="104">
        <f>R33/'סכום נכסי הקרן'!$C$42</f>
        <v>1.2957481416538393E-4</v>
      </c>
    </row>
    <row r="34" spans="2:21" s="99" customFormat="1">
      <c r="B34" s="102" t="s">
        <v>444</v>
      </c>
      <c r="C34" s="102" t="s">
        <v>445</v>
      </c>
      <c r="D34" s="102" t="s">
        <v>100</v>
      </c>
      <c r="E34" s="102" t="s">
        <v>123</v>
      </c>
      <c r="F34" s="102" t="s">
        <v>442</v>
      </c>
      <c r="G34" s="102" t="s">
        <v>443</v>
      </c>
      <c r="H34" s="102" t="s">
        <v>205</v>
      </c>
      <c r="I34" s="102" t="s">
        <v>206</v>
      </c>
      <c r="J34" s="102" t="s">
        <v>356</v>
      </c>
      <c r="K34" s="103">
        <v>5.9</v>
      </c>
      <c r="L34" s="102" t="s">
        <v>102</v>
      </c>
      <c r="M34" s="104">
        <v>1.6500000000000001E-2</v>
      </c>
      <c r="N34" s="104">
        <v>2.7E-2</v>
      </c>
      <c r="O34" s="103">
        <v>225000</v>
      </c>
      <c r="P34" s="103">
        <v>106.13</v>
      </c>
      <c r="Q34" s="103">
        <v>0</v>
      </c>
      <c r="R34" s="103">
        <v>238.79249999999999</v>
      </c>
      <c r="S34" s="104">
        <v>1E-4</v>
      </c>
      <c r="T34" s="104">
        <f t="shared" si="0"/>
        <v>7.1098944221845341E-3</v>
      </c>
      <c r="U34" s="104">
        <f>R34/'סכום נכסי הקרן'!$C$42</f>
        <v>8.6020277485647598E-4</v>
      </c>
    </row>
    <row r="35" spans="2:21" s="99" customFormat="1">
      <c r="B35" s="102" t="s">
        <v>446</v>
      </c>
      <c r="C35" s="102" t="s">
        <v>447</v>
      </c>
      <c r="D35" s="102" t="s">
        <v>100</v>
      </c>
      <c r="E35" s="102" t="s">
        <v>123</v>
      </c>
      <c r="F35" s="102" t="s">
        <v>448</v>
      </c>
      <c r="G35" s="102" t="s">
        <v>384</v>
      </c>
      <c r="H35" s="102" t="s">
        <v>205</v>
      </c>
      <c r="I35" s="102" t="s">
        <v>206</v>
      </c>
      <c r="J35" s="102" t="s">
        <v>449</v>
      </c>
      <c r="K35" s="103">
        <v>4.03</v>
      </c>
      <c r="L35" s="102" t="s">
        <v>102</v>
      </c>
      <c r="M35" s="104">
        <v>1E-3</v>
      </c>
      <c r="N35" s="104">
        <v>2.3800000000000002E-2</v>
      </c>
      <c r="O35" s="103">
        <v>253000</v>
      </c>
      <c r="P35" s="103">
        <v>99.07</v>
      </c>
      <c r="Q35" s="103">
        <v>0</v>
      </c>
      <c r="R35" s="103">
        <v>250.64709999999999</v>
      </c>
      <c r="S35" s="104">
        <v>1E-4</v>
      </c>
      <c r="T35" s="104">
        <f t="shared" si="0"/>
        <v>7.4628575781346953E-3</v>
      </c>
      <c r="U35" s="104">
        <f>R35/'סכום נכסי הקרן'!$C$42</f>
        <v>9.0290662784521547E-4</v>
      </c>
    </row>
    <row r="36" spans="2:21" s="99" customFormat="1">
      <c r="B36" s="102" t="s">
        <v>450</v>
      </c>
      <c r="C36" s="102" t="s">
        <v>451</v>
      </c>
      <c r="D36" s="102" t="s">
        <v>100</v>
      </c>
      <c r="E36" s="102" t="s">
        <v>123</v>
      </c>
      <c r="F36" s="102" t="s">
        <v>448</v>
      </c>
      <c r="G36" s="102" t="s">
        <v>384</v>
      </c>
      <c r="H36" s="102" t="s">
        <v>205</v>
      </c>
      <c r="I36" s="102" t="s">
        <v>206</v>
      </c>
      <c r="J36" s="102" t="s">
        <v>452</v>
      </c>
      <c r="K36" s="103">
        <v>4.37</v>
      </c>
      <c r="L36" s="102" t="s">
        <v>102</v>
      </c>
      <c r="M36" s="104">
        <v>1.3899999999999999E-2</v>
      </c>
      <c r="N36" s="104">
        <v>2.3800000000000002E-2</v>
      </c>
      <c r="O36" s="103">
        <v>203100</v>
      </c>
      <c r="P36" s="103">
        <v>100.13</v>
      </c>
      <c r="Q36" s="103">
        <v>0</v>
      </c>
      <c r="R36" s="103">
        <v>203.36403000000001</v>
      </c>
      <c r="S36" s="104">
        <v>1E-4</v>
      </c>
      <c r="T36" s="104">
        <f t="shared" si="0"/>
        <v>6.0550343187912876E-3</v>
      </c>
      <c r="U36" s="104">
        <f>R36/'סכום נכסי הקרן'!$C$42</f>
        <v>7.3257871546215079E-4</v>
      </c>
    </row>
    <row r="37" spans="2:21" s="99" customFormat="1">
      <c r="B37" s="102" t="s">
        <v>453</v>
      </c>
      <c r="C37" s="102" t="s">
        <v>454</v>
      </c>
      <c r="D37" s="102" t="s">
        <v>100</v>
      </c>
      <c r="E37" s="102" t="s">
        <v>123</v>
      </c>
      <c r="F37" s="102" t="s">
        <v>448</v>
      </c>
      <c r="G37" s="102" t="s">
        <v>384</v>
      </c>
      <c r="H37" s="102" t="s">
        <v>205</v>
      </c>
      <c r="I37" s="102" t="s">
        <v>206</v>
      </c>
      <c r="J37" s="102" t="s">
        <v>231</v>
      </c>
      <c r="K37" s="103">
        <v>2.5299999999999998</v>
      </c>
      <c r="L37" s="102" t="s">
        <v>102</v>
      </c>
      <c r="M37" s="104">
        <v>6.0000000000000001E-3</v>
      </c>
      <c r="N37" s="104">
        <v>1.9900000000000001E-2</v>
      </c>
      <c r="O37" s="103">
        <v>185833.58</v>
      </c>
      <c r="P37" s="103">
        <v>107.75</v>
      </c>
      <c r="Q37" s="103">
        <v>0</v>
      </c>
      <c r="R37" s="103">
        <v>200.23568245000001</v>
      </c>
      <c r="S37" s="104">
        <v>2.0000000000000001E-4</v>
      </c>
      <c r="T37" s="104">
        <f t="shared" si="0"/>
        <v>5.961889765271392E-3</v>
      </c>
      <c r="U37" s="104">
        <f>R37/'סכום נכסי הקרן'!$C$42</f>
        <v>7.2130946184980759E-4</v>
      </c>
    </row>
    <row r="38" spans="2:21" s="99" customFormat="1">
      <c r="B38" s="102" t="s">
        <v>455</v>
      </c>
      <c r="C38" s="102" t="s">
        <v>456</v>
      </c>
      <c r="D38" s="102" t="s">
        <v>100</v>
      </c>
      <c r="E38" s="102" t="s">
        <v>457</v>
      </c>
      <c r="F38" s="102" t="s">
        <v>448</v>
      </c>
      <c r="G38" s="102" t="s">
        <v>384</v>
      </c>
      <c r="H38" s="102" t="s">
        <v>205</v>
      </c>
      <c r="I38" s="102" t="s">
        <v>206</v>
      </c>
      <c r="J38" s="102" t="s">
        <v>231</v>
      </c>
      <c r="K38" s="103">
        <v>3.46</v>
      </c>
      <c r="L38" s="102" t="s">
        <v>102</v>
      </c>
      <c r="M38" s="104">
        <v>1.7500000000000002E-2</v>
      </c>
      <c r="N38" s="104">
        <v>2.4299999999999999E-2</v>
      </c>
      <c r="O38" s="103">
        <v>643000.66</v>
      </c>
      <c r="P38" s="103">
        <v>109.67</v>
      </c>
      <c r="Q38" s="103">
        <v>0</v>
      </c>
      <c r="R38" s="103">
        <v>705.17882382200003</v>
      </c>
      <c r="S38" s="104">
        <v>2.0000000000000001E-4</v>
      </c>
      <c r="T38" s="104">
        <f t="shared" si="0"/>
        <v>2.0996249824155652E-2</v>
      </c>
      <c r="U38" s="104">
        <f>R38/'סכום נכסי הקרן'!$C$42</f>
        <v>2.5402673074812251E-3</v>
      </c>
    </row>
    <row r="39" spans="2:21" s="99" customFormat="1">
      <c r="B39" s="102" t="s">
        <v>458</v>
      </c>
      <c r="C39" s="102" t="s">
        <v>459</v>
      </c>
      <c r="D39" s="102" t="s">
        <v>100</v>
      </c>
      <c r="E39" s="102" t="s">
        <v>123</v>
      </c>
      <c r="F39" s="102" t="s">
        <v>460</v>
      </c>
      <c r="G39" s="102" t="s">
        <v>461</v>
      </c>
      <c r="H39" s="102" t="s">
        <v>462</v>
      </c>
      <c r="I39" s="102" t="s">
        <v>150</v>
      </c>
      <c r="J39" s="102" t="s">
        <v>228</v>
      </c>
      <c r="K39" s="103">
        <v>1.85</v>
      </c>
      <c r="L39" s="102" t="s">
        <v>102</v>
      </c>
      <c r="M39" s="104">
        <v>4.4999999999999998E-2</v>
      </c>
      <c r="N39" s="104">
        <v>2.6499999999999999E-2</v>
      </c>
      <c r="O39" s="103">
        <v>387000</v>
      </c>
      <c r="P39" s="103">
        <v>117.23</v>
      </c>
      <c r="Q39" s="103">
        <v>0</v>
      </c>
      <c r="R39" s="103">
        <v>453.68009999999998</v>
      </c>
      <c r="S39" s="104">
        <v>1E-4</v>
      </c>
      <c r="T39" s="104">
        <f t="shared" si="0"/>
        <v>1.3508035689756261E-2</v>
      </c>
      <c r="U39" s="104">
        <f>R39/'סכום נכסי הקרן'!$C$42</f>
        <v>1.6342928731729995E-3</v>
      </c>
    </row>
    <row r="40" spans="2:21" s="99" customFormat="1">
      <c r="B40" s="102" t="s">
        <v>463</v>
      </c>
      <c r="C40" s="102" t="s">
        <v>464</v>
      </c>
      <c r="D40" s="102" t="s">
        <v>100</v>
      </c>
      <c r="E40" s="102" t="s">
        <v>123</v>
      </c>
      <c r="F40" s="102" t="s">
        <v>460</v>
      </c>
      <c r="G40" s="102" t="s">
        <v>461</v>
      </c>
      <c r="H40" s="102" t="s">
        <v>462</v>
      </c>
      <c r="I40" s="102" t="s">
        <v>150</v>
      </c>
      <c r="J40" s="102" t="s">
        <v>465</v>
      </c>
      <c r="K40" s="103">
        <v>6.7</v>
      </c>
      <c r="L40" s="102" t="s">
        <v>102</v>
      </c>
      <c r="M40" s="104">
        <v>2.3900000000000001E-2</v>
      </c>
      <c r="N40" s="104">
        <v>1.23E-2</v>
      </c>
      <c r="O40" s="103">
        <v>391000</v>
      </c>
      <c r="P40" s="103">
        <v>108.05</v>
      </c>
      <c r="Q40" s="103">
        <v>0</v>
      </c>
      <c r="R40" s="103">
        <v>422.47550000000001</v>
      </c>
      <c r="S40" s="104">
        <v>1E-4</v>
      </c>
      <c r="T40" s="104">
        <f t="shared" si="0"/>
        <v>1.2578938622275082E-2</v>
      </c>
      <c r="U40" s="104">
        <f>R40/'סכום נכסי הקרן'!$C$42</f>
        <v>1.521884470445584E-3</v>
      </c>
    </row>
    <row r="41" spans="2:21" s="99" customFormat="1">
      <c r="B41" s="102" t="s">
        <v>466</v>
      </c>
      <c r="C41" s="102" t="s">
        <v>467</v>
      </c>
      <c r="D41" s="102" t="s">
        <v>100</v>
      </c>
      <c r="E41" s="102" t="s">
        <v>123</v>
      </c>
      <c r="F41" s="102" t="s">
        <v>460</v>
      </c>
      <c r="G41" s="102" t="s">
        <v>461</v>
      </c>
      <c r="H41" s="102" t="s">
        <v>462</v>
      </c>
      <c r="I41" s="102" t="s">
        <v>150</v>
      </c>
      <c r="J41" s="102" t="s">
        <v>468</v>
      </c>
      <c r="K41" s="103">
        <v>4.28</v>
      </c>
      <c r="L41" s="102" t="s">
        <v>102</v>
      </c>
      <c r="M41" s="104">
        <v>3.85E-2</v>
      </c>
      <c r="N41" s="104">
        <v>2.0899999999999998E-2</v>
      </c>
      <c r="O41" s="103">
        <v>84096.37</v>
      </c>
      <c r="P41" s="103">
        <v>120.55</v>
      </c>
      <c r="Q41" s="103">
        <v>0</v>
      </c>
      <c r="R41" s="103">
        <v>101.378174035</v>
      </c>
      <c r="S41" s="104">
        <v>0</v>
      </c>
      <c r="T41" s="104">
        <f t="shared" si="0"/>
        <v>3.018470488406041E-3</v>
      </c>
      <c r="U41" s="104">
        <f>R41/'סכום נכסי הקרן'!$C$42</f>
        <v>3.6519483072035237E-4</v>
      </c>
    </row>
    <row r="42" spans="2:21" s="99" customFormat="1">
      <c r="B42" s="102" t="s">
        <v>469</v>
      </c>
      <c r="C42" s="102" t="s">
        <v>470</v>
      </c>
      <c r="D42" s="102" t="s">
        <v>100</v>
      </c>
      <c r="E42" s="102" t="s">
        <v>123</v>
      </c>
      <c r="F42" s="102" t="s">
        <v>460</v>
      </c>
      <c r="G42" s="102" t="s">
        <v>461</v>
      </c>
      <c r="H42" s="102" t="s">
        <v>462</v>
      </c>
      <c r="I42" s="102" t="s">
        <v>150</v>
      </c>
      <c r="J42" s="102" t="s">
        <v>465</v>
      </c>
      <c r="K42" s="103">
        <v>11.63</v>
      </c>
      <c r="L42" s="102" t="s">
        <v>102</v>
      </c>
      <c r="M42" s="104">
        <v>1.2500000000000001E-2</v>
      </c>
      <c r="N42" s="104">
        <v>2.9000000000000001E-2</v>
      </c>
      <c r="O42" s="103">
        <v>30000</v>
      </c>
      <c r="P42" s="103">
        <v>91.1</v>
      </c>
      <c r="Q42" s="103">
        <v>0</v>
      </c>
      <c r="R42" s="103">
        <v>27.33</v>
      </c>
      <c r="S42" s="104">
        <v>0</v>
      </c>
      <c r="T42" s="104">
        <f t="shared" si="0"/>
        <v>8.1373332310815175E-4</v>
      </c>
      <c r="U42" s="104">
        <f>R42/'סכום נכסי הקרן'!$C$42</f>
        <v>9.8450922189044821E-5</v>
      </c>
    </row>
    <row r="43" spans="2:21" s="99" customFormat="1">
      <c r="B43" s="102" t="s">
        <v>471</v>
      </c>
      <c r="C43" s="102" t="s">
        <v>472</v>
      </c>
      <c r="D43" s="102" t="s">
        <v>100</v>
      </c>
      <c r="E43" s="102" t="s">
        <v>123</v>
      </c>
      <c r="F43" s="102" t="s">
        <v>460</v>
      </c>
      <c r="G43" s="102" t="s">
        <v>461</v>
      </c>
      <c r="H43" s="102" t="s">
        <v>462</v>
      </c>
      <c r="I43" s="102" t="s">
        <v>150</v>
      </c>
      <c r="J43" s="102" t="s">
        <v>410</v>
      </c>
      <c r="K43" s="103">
        <v>11.15</v>
      </c>
      <c r="L43" s="102" t="s">
        <v>102</v>
      </c>
      <c r="M43" s="104">
        <v>3.2000000000000001E-2</v>
      </c>
      <c r="N43" s="104">
        <v>2.92E-2</v>
      </c>
      <c r="O43" s="103">
        <v>103000</v>
      </c>
      <c r="P43" s="103">
        <v>105.31</v>
      </c>
      <c r="Q43" s="103">
        <v>0</v>
      </c>
      <c r="R43" s="103">
        <v>108.4693</v>
      </c>
      <c r="S43" s="104">
        <v>1E-4</v>
      </c>
      <c r="T43" s="104">
        <f t="shared" si="0"/>
        <v>3.2296042423788896E-3</v>
      </c>
      <c r="U43" s="104">
        <f>R43/'סכום נכסי הקרן'!$C$42</f>
        <v>3.9073921017929603E-4</v>
      </c>
    </row>
    <row r="44" spans="2:21" s="99" customFormat="1">
      <c r="B44" s="102" t="s">
        <v>473</v>
      </c>
      <c r="C44" s="102" t="s">
        <v>474</v>
      </c>
      <c r="D44" s="102" t="s">
        <v>100</v>
      </c>
      <c r="E44" s="102" t="s">
        <v>123</v>
      </c>
      <c r="F44" s="102" t="s">
        <v>475</v>
      </c>
      <c r="G44" s="102" t="s">
        <v>432</v>
      </c>
      <c r="H44" s="102" t="s">
        <v>462</v>
      </c>
      <c r="I44" s="102" t="s">
        <v>150</v>
      </c>
      <c r="J44" s="102" t="s">
        <v>476</v>
      </c>
      <c r="K44" s="103">
        <v>6.23</v>
      </c>
      <c r="L44" s="102" t="s">
        <v>102</v>
      </c>
      <c r="M44" s="104">
        <v>2.6499999999999999E-2</v>
      </c>
      <c r="N44" s="104">
        <v>2.6599999999999999E-2</v>
      </c>
      <c r="O44" s="103">
        <v>138579.60999999999</v>
      </c>
      <c r="P44" s="103">
        <v>112.76</v>
      </c>
      <c r="Q44" s="103">
        <v>0</v>
      </c>
      <c r="R44" s="103">
        <v>156.26236823599999</v>
      </c>
      <c r="S44" s="104">
        <v>1E-4</v>
      </c>
      <c r="T44" s="104">
        <f t="shared" si="0"/>
        <v>4.6526123740003649E-3</v>
      </c>
      <c r="U44" s="104">
        <f>R44/'סכום נכסי הקרן'!$C$42</f>
        <v>5.629042903870584E-4</v>
      </c>
    </row>
    <row r="45" spans="2:21" s="99" customFormat="1">
      <c r="B45" s="102" t="s">
        <v>477</v>
      </c>
      <c r="C45" s="102" t="s">
        <v>478</v>
      </c>
      <c r="D45" s="102" t="s">
        <v>100</v>
      </c>
      <c r="E45" s="102" t="s">
        <v>123</v>
      </c>
      <c r="F45" s="102" t="s">
        <v>479</v>
      </c>
      <c r="G45" s="102" t="s">
        <v>443</v>
      </c>
      <c r="H45" s="102" t="s">
        <v>462</v>
      </c>
      <c r="I45" s="102" t="s">
        <v>150</v>
      </c>
      <c r="J45" s="102" t="s">
        <v>239</v>
      </c>
      <c r="K45" s="103">
        <v>3.35</v>
      </c>
      <c r="L45" s="102" t="s">
        <v>102</v>
      </c>
      <c r="M45" s="104">
        <v>1.34E-2</v>
      </c>
      <c r="N45" s="104">
        <v>0.03</v>
      </c>
      <c r="O45" s="103">
        <v>336000.37</v>
      </c>
      <c r="P45" s="103">
        <v>107.07</v>
      </c>
      <c r="Q45" s="103">
        <v>0</v>
      </c>
      <c r="R45" s="103">
        <v>359.75559615899999</v>
      </c>
      <c r="S45" s="104">
        <v>1E-4</v>
      </c>
      <c r="T45" s="104">
        <f t="shared" si="0"/>
        <v>1.0711493478566312E-2</v>
      </c>
      <c r="U45" s="104">
        <f>R45/'סכום נכסי הקרן'!$C$42</f>
        <v>1.2959484158259476E-3</v>
      </c>
    </row>
    <row r="46" spans="2:21" s="99" customFormat="1">
      <c r="B46" s="102" t="s">
        <v>480</v>
      </c>
      <c r="C46" s="102" t="s">
        <v>481</v>
      </c>
      <c r="D46" s="102" t="s">
        <v>100</v>
      </c>
      <c r="E46" s="102" t="s">
        <v>123</v>
      </c>
      <c r="F46" s="102" t="s">
        <v>479</v>
      </c>
      <c r="G46" s="102" t="s">
        <v>443</v>
      </c>
      <c r="H46" s="102" t="s">
        <v>462</v>
      </c>
      <c r="I46" s="102" t="s">
        <v>150</v>
      </c>
      <c r="J46" s="102" t="s">
        <v>482</v>
      </c>
      <c r="K46" s="103">
        <v>3.33</v>
      </c>
      <c r="L46" s="102" t="s">
        <v>102</v>
      </c>
      <c r="M46" s="104">
        <v>1.77E-2</v>
      </c>
      <c r="N46" s="104">
        <v>3.0099999999999998E-2</v>
      </c>
      <c r="O46" s="103">
        <v>209729.73</v>
      </c>
      <c r="P46" s="103">
        <v>107.4</v>
      </c>
      <c r="Q46" s="103">
        <v>0</v>
      </c>
      <c r="R46" s="103">
        <v>225.24973001999999</v>
      </c>
      <c r="S46" s="104">
        <v>1E-4</v>
      </c>
      <c r="T46" s="104">
        <f t="shared" si="0"/>
        <v>6.7066670815363561E-3</v>
      </c>
      <c r="U46" s="104">
        <f>R46/'סכום נכסי הקרן'!$C$42</f>
        <v>8.1141762324560458E-4</v>
      </c>
    </row>
    <row r="47" spans="2:21" s="99" customFormat="1">
      <c r="B47" s="102" t="s">
        <v>483</v>
      </c>
      <c r="C47" s="102" t="s">
        <v>484</v>
      </c>
      <c r="D47" s="102" t="s">
        <v>100</v>
      </c>
      <c r="E47" s="102" t="s">
        <v>123</v>
      </c>
      <c r="F47" s="102" t="s">
        <v>479</v>
      </c>
      <c r="G47" s="102" t="s">
        <v>443</v>
      </c>
      <c r="H47" s="102" t="s">
        <v>462</v>
      </c>
      <c r="I47" s="102" t="s">
        <v>150</v>
      </c>
      <c r="J47" s="102" t="s">
        <v>436</v>
      </c>
      <c r="K47" s="103">
        <v>6.32</v>
      </c>
      <c r="L47" s="102" t="s">
        <v>102</v>
      </c>
      <c r="M47" s="104">
        <v>2.4799999999999999E-2</v>
      </c>
      <c r="N47" s="104">
        <v>3.1399999999999997E-2</v>
      </c>
      <c r="O47" s="103">
        <v>15000</v>
      </c>
      <c r="P47" s="103">
        <v>107.59</v>
      </c>
      <c r="Q47" s="103">
        <v>0</v>
      </c>
      <c r="R47" s="103">
        <v>16.138500000000001</v>
      </c>
      <c r="S47" s="104">
        <v>0</v>
      </c>
      <c r="T47" s="104">
        <f t="shared" si="0"/>
        <v>4.8051354683428132E-4</v>
      </c>
      <c r="U47" s="104">
        <f>R47/'סכום נכסי הקרן'!$C$42</f>
        <v>5.8135755863443103E-5</v>
      </c>
    </row>
    <row r="48" spans="2:21" s="99" customFormat="1">
      <c r="B48" s="102" t="s">
        <v>485</v>
      </c>
      <c r="C48" s="102" t="s">
        <v>486</v>
      </c>
      <c r="D48" s="102" t="s">
        <v>100</v>
      </c>
      <c r="E48" s="102" t="s">
        <v>123</v>
      </c>
      <c r="F48" s="102" t="s">
        <v>487</v>
      </c>
      <c r="G48" s="102" t="s">
        <v>432</v>
      </c>
      <c r="H48" s="102" t="s">
        <v>488</v>
      </c>
      <c r="I48" s="102" t="s">
        <v>206</v>
      </c>
      <c r="J48" s="102" t="s">
        <v>489</v>
      </c>
      <c r="K48" s="103">
        <v>4.1100000000000003</v>
      </c>
      <c r="L48" s="102" t="s">
        <v>102</v>
      </c>
      <c r="M48" s="104">
        <v>7.0000000000000001E-3</v>
      </c>
      <c r="N48" s="104">
        <v>2.12E-2</v>
      </c>
      <c r="O48" s="103">
        <v>622777.78</v>
      </c>
      <c r="P48" s="103">
        <v>103.76</v>
      </c>
      <c r="Q48" s="103">
        <v>0</v>
      </c>
      <c r="R48" s="103">
        <v>646.19422452799995</v>
      </c>
      <c r="S48" s="104">
        <v>7.7999999999999996E-3</v>
      </c>
      <c r="T48" s="104">
        <f t="shared" si="0"/>
        <v>1.9240020991528158E-2</v>
      </c>
      <c r="U48" s="104">
        <f>R48/'סכום נכסי הקרן'!$C$42</f>
        <v>2.3277869490675555E-3</v>
      </c>
    </row>
    <row r="49" spans="2:21" s="99" customFormat="1">
      <c r="B49" s="102" t="s">
        <v>490</v>
      </c>
      <c r="C49" s="102" t="s">
        <v>491</v>
      </c>
      <c r="D49" s="102" t="s">
        <v>100</v>
      </c>
      <c r="E49" s="102" t="s">
        <v>123</v>
      </c>
      <c r="F49" s="102" t="s">
        <v>492</v>
      </c>
      <c r="G49" s="102" t="s">
        <v>443</v>
      </c>
      <c r="H49" s="102" t="s">
        <v>493</v>
      </c>
      <c r="I49" s="102" t="s">
        <v>206</v>
      </c>
      <c r="J49" s="102" t="s">
        <v>494</v>
      </c>
      <c r="K49" s="103">
        <v>3.59</v>
      </c>
      <c r="L49" s="102" t="s">
        <v>102</v>
      </c>
      <c r="M49" s="104">
        <v>1.8200000000000001E-2</v>
      </c>
      <c r="N49" s="104">
        <v>2.9600000000000001E-2</v>
      </c>
      <c r="O49" s="103">
        <v>22000</v>
      </c>
      <c r="P49" s="103">
        <v>107.72</v>
      </c>
      <c r="Q49" s="103">
        <v>0</v>
      </c>
      <c r="R49" s="103">
        <v>23.698399999999999</v>
      </c>
      <c r="S49" s="104">
        <v>0</v>
      </c>
      <c r="T49" s="104">
        <f t="shared" si="0"/>
        <v>7.0560474878690908E-4</v>
      </c>
      <c r="U49" s="104">
        <f>R49/'סכום נכסי הקרן'!$C$42</f>
        <v>8.5368801112508592E-5</v>
      </c>
    </row>
    <row r="50" spans="2:21" s="99" customFormat="1">
      <c r="B50" s="102" t="s">
        <v>495</v>
      </c>
      <c r="C50" s="102" t="s">
        <v>496</v>
      </c>
      <c r="D50" s="102" t="s">
        <v>100</v>
      </c>
      <c r="E50" s="102" t="s">
        <v>123</v>
      </c>
      <c r="F50" s="102" t="s">
        <v>492</v>
      </c>
      <c r="G50" s="102" t="s">
        <v>443</v>
      </c>
      <c r="H50" s="102" t="s">
        <v>493</v>
      </c>
      <c r="I50" s="102" t="s">
        <v>206</v>
      </c>
      <c r="J50" s="102" t="s">
        <v>231</v>
      </c>
      <c r="K50" s="103">
        <v>2.25</v>
      </c>
      <c r="L50" s="102" t="s">
        <v>102</v>
      </c>
      <c r="M50" s="104">
        <v>1.34E-2</v>
      </c>
      <c r="N50" s="104">
        <v>2.9100000000000001E-2</v>
      </c>
      <c r="O50" s="103">
        <v>82000.479999999996</v>
      </c>
      <c r="P50" s="103">
        <v>109.14</v>
      </c>
      <c r="Q50" s="103">
        <v>0</v>
      </c>
      <c r="R50" s="103">
        <v>89.495323872</v>
      </c>
      <c r="S50" s="104">
        <v>2.0000000000000001E-4</v>
      </c>
      <c r="T50" s="104">
        <f t="shared" si="0"/>
        <v>2.6646662018661861E-3</v>
      </c>
      <c r="U50" s="104">
        <f>R50/'סכום נכסי הקרן'!$C$42</f>
        <v>3.2238921210412145E-4</v>
      </c>
    </row>
    <row r="51" spans="2:21" s="99" customFormat="1">
      <c r="B51" s="102" t="s">
        <v>497</v>
      </c>
      <c r="C51" s="102" t="s">
        <v>498</v>
      </c>
      <c r="D51" s="102" t="s">
        <v>100</v>
      </c>
      <c r="E51" s="102" t="s">
        <v>123</v>
      </c>
      <c r="F51" s="102" t="s">
        <v>492</v>
      </c>
      <c r="G51" s="102" t="s">
        <v>443</v>
      </c>
      <c r="H51" s="102" t="s">
        <v>493</v>
      </c>
      <c r="I51" s="102" t="s">
        <v>206</v>
      </c>
      <c r="J51" s="102" t="s">
        <v>499</v>
      </c>
      <c r="K51" s="103">
        <v>4.34</v>
      </c>
      <c r="L51" s="102" t="s">
        <v>102</v>
      </c>
      <c r="M51" s="104">
        <v>6.8999999999999999E-3</v>
      </c>
      <c r="N51" s="104">
        <v>3.0200000000000001E-2</v>
      </c>
      <c r="O51" s="103">
        <v>11478.9</v>
      </c>
      <c r="P51" s="103">
        <v>100.81</v>
      </c>
      <c r="Q51" s="103">
        <v>0</v>
      </c>
      <c r="R51" s="103">
        <v>11.571879089999999</v>
      </c>
      <c r="S51" s="104">
        <v>1E-4</v>
      </c>
      <c r="T51" s="104">
        <f t="shared" si="0"/>
        <v>3.4454532113104409E-4</v>
      </c>
      <c r="U51" s="104">
        <f>R51/'סכום נכסי הקרן'!$C$42</f>
        <v>4.1685406800974198E-5</v>
      </c>
    </row>
    <row r="52" spans="2:21" s="99" customFormat="1">
      <c r="B52" s="102" t="s">
        <v>500</v>
      </c>
      <c r="C52" s="102" t="s">
        <v>501</v>
      </c>
      <c r="D52" s="102" t="s">
        <v>100</v>
      </c>
      <c r="E52" s="102" t="s">
        <v>123</v>
      </c>
      <c r="F52" s="102" t="s">
        <v>492</v>
      </c>
      <c r="G52" s="102" t="s">
        <v>443</v>
      </c>
      <c r="H52" s="102" t="s">
        <v>493</v>
      </c>
      <c r="I52" s="102" t="s">
        <v>206</v>
      </c>
      <c r="J52" s="102" t="s">
        <v>502</v>
      </c>
      <c r="K52" s="103">
        <v>2.02</v>
      </c>
      <c r="L52" s="102" t="s">
        <v>102</v>
      </c>
      <c r="M52" s="104">
        <v>2E-3</v>
      </c>
      <c r="N52" s="104">
        <v>2.9000000000000001E-2</v>
      </c>
      <c r="O52" s="103">
        <v>246000.78</v>
      </c>
      <c r="P52" s="103">
        <v>104.5</v>
      </c>
      <c r="Q52" s="103">
        <v>0</v>
      </c>
      <c r="R52" s="103">
        <v>257.0708151</v>
      </c>
      <c r="S52" s="104">
        <v>6.9999999999999999E-4</v>
      </c>
      <c r="T52" s="104">
        <f t="shared" si="0"/>
        <v>7.6541195991746891E-3</v>
      </c>
      <c r="U52" s="104">
        <f>R52/'סכום נכסי הקרן'!$C$42</f>
        <v>9.2604679160206485E-4</v>
      </c>
    </row>
    <row r="53" spans="2:21" s="99" customFormat="1">
      <c r="B53" s="102" t="s">
        <v>503</v>
      </c>
      <c r="C53" s="102" t="s">
        <v>504</v>
      </c>
      <c r="D53" s="102" t="s">
        <v>100</v>
      </c>
      <c r="E53" s="102" t="s">
        <v>123</v>
      </c>
      <c r="F53" s="102" t="s">
        <v>492</v>
      </c>
      <c r="G53" s="102" t="s">
        <v>443</v>
      </c>
      <c r="H53" s="102" t="s">
        <v>493</v>
      </c>
      <c r="I53" s="102" t="s">
        <v>206</v>
      </c>
      <c r="J53" s="102" t="s">
        <v>505</v>
      </c>
      <c r="K53" s="103">
        <v>4.3600000000000003</v>
      </c>
      <c r="L53" s="102" t="s">
        <v>102</v>
      </c>
      <c r="M53" s="104">
        <v>6.8999999999999999E-3</v>
      </c>
      <c r="N53" s="104">
        <v>2.92E-2</v>
      </c>
      <c r="O53" s="103">
        <v>85739.13</v>
      </c>
      <c r="P53" s="103">
        <v>101.2</v>
      </c>
      <c r="Q53" s="103">
        <v>0</v>
      </c>
      <c r="R53" s="103">
        <v>86.767999560000007</v>
      </c>
      <c r="S53" s="104">
        <v>4.0000000000000002E-4</v>
      </c>
      <c r="T53" s="104">
        <f t="shared" si="0"/>
        <v>2.5834618595464856E-3</v>
      </c>
      <c r="U53" s="104">
        <f>R53/'סכום נכסי הקרן'!$C$42</f>
        <v>3.1256456542922198E-4</v>
      </c>
    </row>
    <row r="54" spans="2:21" s="99" customFormat="1">
      <c r="B54" s="102" t="s">
        <v>506</v>
      </c>
      <c r="C54" s="102" t="s">
        <v>507</v>
      </c>
      <c r="D54" s="102" t="s">
        <v>100</v>
      </c>
      <c r="E54" s="102" t="s">
        <v>123</v>
      </c>
      <c r="F54" s="102" t="s">
        <v>508</v>
      </c>
      <c r="G54" s="102" t="s">
        <v>443</v>
      </c>
      <c r="H54" s="102" t="s">
        <v>493</v>
      </c>
      <c r="I54" s="102" t="s">
        <v>206</v>
      </c>
      <c r="J54" s="102" t="s">
        <v>509</v>
      </c>
      <c r="K54" s="103">
        <v>1.46</v>
      </c>
      <c r="L54" s="102" t="s">
        <v>102</v>
      </c>
      <c r="M54" s="104">
        <v>4.7500000000000001E-2</v>
      </c>
      <c r="N54" s="104">
        <v>3.2599999999999997E-2</v>
      </c>
      <c r="O54" s="103">
        <v>23000.02</v>
      </c>
      <c r="P54" s="103">
        <v>137.97999999999999</v>
      </c>
      <c r="Q54" s="103">
        <v>0.73775000000000002</v>
      </c>
      <c r="R54" s="103">
        <v>32.473177595999999</v>
      </c>
      <c r="S54" s="104">
        <v>0</v>
      </c>
      <c r="T54" s="104">
        <f t="shared" si="0"/>
        <v>9.6686815649741178E-4</v>
      </c>
      <c r="U54" s="104">
        <f>R54/'סכום נכסי הקרן'!$C$42</f>
        <v>1.1697820273453457E-4</v>
      </c>
    </row>
    <row r="55" spans="2:21" s="99" customFormat="1">
      <c r="B55" s="102" t="s">
        <v>510</v>
      </c>
      <c r="C55" s="102" t="s">
        <v>511</v>
      </c>
      <c r="D55" s="102" t="s">
        <v>100</v>
      </c>
      <c r="E55" s="102" t="s">
        <v>123</v>
      </c>
      <c r="F55" s="102" t="s">
        <v>512</v>
      </c>
      <c r="G55" s="102" t="s">
        <v>443</v>
      </c>
      <c r="H55" s="102" t="s">
        <v>493</v>
      </c>
      <c r="I55" s="102" t="s">
        <v>206</v>
      </c>
      <c r="J55" s="102" t="s">
        <v>236</v>
      </c>
      <c r="K55" s="103">
        <v>5.49</v>
      </c>
      <c r="L55" s="102" t="s">
        <v>102</v>
      </c>
      <c r="M55" s="104">
        <v>8.3999999999999995E-3</v>
      </c>
      <c r="N55" s="104">
        <v>3.0099999999999998E-2</v>
      </c>
      <c r="O55" s="103">
        <v>77000</v>
      </c>
      <c r="P55" s="103">
        <v>98.55</v>
      </c>
      <c r="Q55" s="103">
        <v>0</v>
      </c>
      <c r="R55" s="103">
        <v>75.883499999999998</v>
      </c>
      <c r="S55" s="104">
        <v>1E-4</v>
      </c>
      <c r="T55" s="104">
        <f t="shared" si="0"/>
        <v>2.2593828256157128E-3</v>
      </c>
      <c r="U55" s="104">
        <f>R55/'סכום נכסי הקרן'!$C$42</f>
        <v>2.7335530749844064E-4</v>
      </c>
    </row>
    <row r="56" spans="2:21" s="99" customFormat="1">
      <c r="B56" s="102" t="s">
        <v>513</v>
      </c>
      <c r="C56" s="102" t="s">
        <v>514</v>
      </c>
      <c r="D56" s="102" t="s">
        <v>100</v>
      </c>
      <c r="E56" s="102" t="s">
        <v>123</v>
      </c>
      <c r="F56" s="102" t="s">
        <v>515</v>
      </c>
      <c r="G56" s="102" t="s">
        <v>443</v>
      </c>
      <c r="H56" s="102" t="s">
        <v>493</v>
      </c>
      <c r="I56" s="102" t="s">
        <v>206</v>
      </c>
      <c r="J56" s="102" t="s">
        <v>380</v>
      </c>
      <c r="K56" s="103">
        <v>3.19</v>
      </c>
      <c r="L56" s="102" t="s">
        <v>102</v>
      </c>
      <c r="M56" s="104">
        <v>2.5999999999999999E-2</v>
      </c>
      <c r="N56" s="104">
        <v>2.8899999999999999E-2</v>
      </c>
      <c r="O56" s="103">
        <v>133716.06</v>
      </c>
      <c r="P56" s="103">
        <v>111.36</v>
      </c>
      <c r="Q56" s="103">
        <v>1.95218</v>
      </c>
      <c r="R56" s="103">
        <v>150.85838441600001</v>
      </c>
      <c r="S56" s="104">
        <v>4.0000000000000002E-4</v>
      </c>
      <c r="T56" s="104">
        <f t="shared" si="0"/>
        <v>4.4917122015938052E-3</v>
      </c>
      <c r="U56" s="104">
        <f>R56/'סכום נכסי הקרן'!$C$42</f>
        <v>5.4343750697784959E-4</v>
      </c>
    </row>
    <row r="57" spans="2:21" s="99" customFormat="1">
      <c r="B57" s="102" t="s">
        <v>516</v>
      </c>
      <c r="C57" s="102" t="s">
        <v>517</v>
      </c>
      <c r="D57" s="102" t="s">
        <v>100</v>
      </c>
      <c r="E57" s="102" t="s">
        <v>123</v>
      </c>
      <c r="F57" s="102" t="s">
        <v>515</v>
      </c>
      <c r="G57" s="102" t="s">
        <v>443</v>
      </c>
      <c r="H57" s="102" t="s">
        <v>493</v>
      </c>
      <c r="I57" s="102" t="s">
        <v>206</v>
      </c>
      <c r="J57" s="102" t="s">
        <v>350</v>
      </c>
      <c r="K57" s="103">
        <v>2.72</v>
      </c>
      <c r="L57" s="102" t="s">
        <v>102</v>
      </c>
      <c r="M57" s="104">
        <v>2.4E-2</v>
      </c>
      <c r="N57" s="104">
        <v>2.9000000000000001E-2</v>
      </c>
      <c r="O57" s="103">
        <v>39692.379999999997</v>
      </c>
      <c r="P57" s="103">
        <v>110.4</v>
      </c>
      <c r="Q57" s="103">
        <v>3.0674999999999999</v>
      </c>
      <c r="R57" s="103">
        <v>46.88788752</v>
      </c>
      <c r="S57" s="104">
        <v>1E-4</v>
      </c>
      <c r="T57" s="104">
        <f t="shared" si="0"/>
        <v>1.3960569529883218E-3</v>
      </c>
      <c r="U57" s="104">
        <f>R57/'סכום נכסי הקרן'!$C$42</f>
        <v>1.6890434562166873E-4</v>
      </c>
    </row>
    <row r="58" spans="2:21" s="99" customFormat="1">
      <c r="B58" s="102" t="s">
        <v>518</v>
      </c>
      <c r="C58" s="102" t="s">
        <v>519</v>
      </c>
      <c r="D58" s="102" t="s">
        <v>100</v>
      </c>
      <c r="E58" s="102" t="s">
        <v>123</v>
      </c>
      <c r="F58" s="102" t="s">
        <v>520</v>
      </c>
      <c r="G58" s="102" t="s">
        <v>443</v>
      </c>
      <c r="H58" s="102" t="s">
        <v>493</v>
      </c>
      <c r="I58" s="102" t="s">
        <v>206</v>
      </c>
      <c r="J58" s="102" t="s">
        <v>521</v>
      </c>
      <c r="K58" s="103">
        <v>0</v>
      </c>
      <c r="L58" s="102" t="s">
        <v>102</v>
      </c>
      <c r="M58" s="104">
        <v>4.9000000000000002E-2</v>
      </c>
      <c r="N58" s="104">
        <v>0</v>
      </c>
      <c r="O58" s="103">
        <v>17000.14</v>
      </c>
      <c r="P58" s="103">
        <v>117.36</v>
      </c>
      <c r="Q58" s="103">
        <v>0</v>
      </c>
      <c r="R58" s="103">
        <v>19.951364303999998</v>
      </c>
      <c r="S58" s="104">
        <v>1E-4</v>
      </c>
      <c r="T58" s="104">
        <f t="shared" si="0"/>
        <v>5.9403915022448876E-4</v>
      </c>
      <c r="U58" s="104">
        <f>R58/'סכום נכסי הקרן'!$C$42</f>
        <v>7.1870845761375432E-5</v>
      </c>
    </row>
    <row r="59" spans="2:21" s="99" customFormat="1">
      <c r="B59" s="102" t="s">
        <v>522</v>
      </c>
      <c r="C59" s="102" t="s">
        <v>523</v>
      </c>
      <c r="D59" s="102" t="s">
        <v>100</v>
      </c>
      <c r="E59" s="102" t="s">
        <v>123</v>
      </c>
      <c r="F59" s="102" t="s">
        <v>520</v>
      </c>
      <c r="G59" s="102" t="s">
        <v>443</v>
      </c>
      <c r="H59" s="102" t="s">
        <v>493</v>
      </c>
      <c r="I59" s="102" t="s">
        <v>206</v>
      </c>
      <c r="J59" s="102" t="s">
        <v>350</v>
      </c>
      <c r="K59" s="103">
        <v>2.41</v>
      </c>
      <c r="L59" s="102" t="s">
        <v>102</v>
      </c>
      <c r="M59" s="104">
        <v>2.1499999999999998E-2</v>
      </c>
      <c r="N59" s="104">
        <v>2.9399999999999999E-2</v>
      </c>
      <c r="O59" s="103">
        <v>86000.18</v>
      </c>
      <c r="P59" s="103">
        <v>112.3</v>
      </c>
      <c r="Q59" s="103">
        <v>0</v>
      </c>
      <c r="R59" s="103">
        <v>96.578202140000002</v>
      </c>
      <c r="S59" s="104">
        <v>1E-4</v>
      </c>
      <c r="T59" s="104">
        <f t="shared" si="0"/>
        <v>2.8755543859199789E-3</v>
      </c>
      <c r="U59" s="104">
        <f>R59/'סכום נכסי הקרן'!$C$42</f>
        <v>3.4790388086509272E-4</v>
      </c>
    </row>
    <row r="60" spans="2:21" s="99" customFormat="1">
      <c r="B60" s="102" t="s">
        <v>524</v>
      </c>
      <c r="C60" s="102" t="s">
        <v>525</v>
      </c>
      <c r="D60" s="102" t="s">
        <v>100</v>
      </c>
      <c r="E60" s="102" t="s">
        <v>123</v>
      </c>
      <c r="F60" s="102" t="s">
        <v>520</v>
      </c>
      <c r="G60" s="102" t="s">
        <v>443</v>
      </c>
      <c r="H60" s="102" t="s">
        <v>493</v>
      </c>
      <c r="I60" s="102" t="s">
        <v>206</v>
      </c>
      <c r="J60" s="102" t="s">
        <v>526</v>
      </c>
      <c r="K60" s="103">
        <v>5.16</v>
      </c>
      <c r="L60" s="102" t="s">
        <v>102</v>
      </c>
      <c r="M60" s="104">
        <v>1.43E-2</v>
      </c>
      <c r="N60" s="104">
        <v>3.0800000000000001E-2</v>
      </c>
      <c r="O60" s="103">
        <v>40000.19</v>
      </c>
      <c r="P60" s="103">
        <v>102.75</v>
      </c>
      <c r="Q60" s="103">
        <v>0</v>
      </c>
      <c r="R60" s="103">
        <v>41.100195225</v>
      </c>
      <c r="S60" s="104">
        <v>1E-4</v>
      </c>
      <c r="T60" s="104">
        <f t="shared" si="0"/>
        <v>1.2237321054091857E-3</v>
      </c>
      <c r="U60" s="104">
        <f>R60/'סכום נכסי הקרן'!$C$42</f>
        <v>1.4805532828580413E-4</v>
      </c>
    </row>
    <row r="61" spans="2:21" s="99" customFormat="1">
      <c r="B61" s="102" t="s">
        <v>527</v>
      </c>
      <c r="C61" s="102" t="s">
        <v>528</v>
      </c>
      <c r="D61" s="102" t="s">
        <v>100</v>
      </c>
      <c r="E61" s="102" t="s">
        <v>123</v>
      </c>
      <c r="F61" s="102" t="s">
        <v>520</v>
      </c>
      <c r="G61" s="102" t="s">
        <v>443</v>
      </c>
      <c r="H61" s="102" t="s">
        <v>493</v>
      </c>
      <c r="I61" s="102" t="s">
        <v>206</v>
      </c>
      <c r="J61" s="102" t="s">
        <v>283</v>
      </c>
      <c r="K61" s="103">
        <v>3.27</v>
      </c>
      <c r="L61" s="102" t="s">
        <v>102</v>
      </c>
      <c r="M61" s="104">
        <v>2.35E-2</v>
      </c>
      <c r="N61" s="104">
        <v>2.8500000000000001E-2</v>
      </c>
      <c r="O61" s="103">
        <v>84327.21</v>
      </c>
      <c r="P61" s="103">
        <v>110.9</v>
      </c>
      <c r="Q61" s="103">
        <v>2.2336399999999998</v>
      </c>
      <c r="R61" s="103">
        <v>95.752515889999998</v>
      </c>
      <c r="S61" s="104">
        <v>1E-4</v>
      </c>
      <c r="T61" s="104">
        <f t="shared" si="0"/>
        <v>2.8509701043225688E-3</v>
      </c>
      <c r="U61" s="104">
        <f>R61/'סכום נכסי הקרן'!$C$42</f>
        <v>3.4492950937766809E-4</v>
      </c>
    </row>
    <row r="62" spans="2:21" s="99" customFormat="1">
      <c r="B62" s="102" t="s">
        <v>529</v>
      </c>
      <c r="C62" s="102" t="s">
        <v>530</v>
      </c>
      <c r="D62" s="102" t="s">
        <v>100</v>
      </c>
      <c r="E62" s="102" t="s">
        <v>123</v>
      </c>
      <c r="F62" s="102" t="s">
        <v>520</v>
      </c>
      <c r="G62" s="102" t="s">
        <v>443</v>
      </c>
      <c r="H62" s="102" t="s">
        <v>493</v>
      </c>
      <c r="I62" s="102" t="s">
        <v>206</v>
      </c>
      <c r="J62" s="102" t="s">
        <v>531</v>
      </c>
      <c r="K62" s="103">
        <v>1.72</v>
      </c>
      <c r="L62" s="102" t="s">
        <v>102</v>
      </c>
      <c r="M62" s="104">
        <v>1.7600000000000001E-2</v>
      </c>
      <c r="N62" s="104">
        <v>2.9600000000000001E-2</v>
      </c>
      <c r="O62" s="103">
        <v>233442.2</v>
      </c>
      <c r="P62" s="103">
        <v>111.29</v>
      </c>
      <c r="Q62" s="103">
        <v>0</v>
      </c>
      <c r="R62" s="103">
        <v>259.79782438000001</v>
      </c>
      <c r="S62" s="104">
        <v>2.0000000000000001E-4</v>
      </c>
      <c r="T62" s="104">
        <f t="shared" si="0"/>
        <v>7.7353145616174688E-3</v>
      </c>
      <c r="U62" s="104">
        <f>R62/'סכום נכסי הקרן'!$C$42</f>
        <v>9.3587030343646237E-4</v>
      </c>
    </row>
    <row r="63" spans="2:21" s="99" customFormat="1">
      <c r="B63" s="102" t="s">
        <v>532</v>
      </c>
      <c r="C63" s="102" t="s">
        <v>533</v>
      </c>
      <c r="D63" s="102" t="s">
        <v>100</v>
      </c>
      <c r="E63" s="102" t="s">
        <v>123</v>
      </c>
      <c r="F63" s="102" t="s">
        <v>534</v>
      </c>
      <c r="G63" s="102" t="s">
        <v>443</v>
      </c>
      <c r="H63" s="102" t="s">
        <v>493</v>
      </c>
      <c r="I63" s="102" t="s">
        <v>206</v>
      </c>
      <c r="J63" s="102" t="s">
        <v>350</v>
      </c>
      <c r="K63" s="103">
        <v>2.13</v>
      </c>
      <c r="L63" s="102" t="s">
        <v>102</v>
      </c>
      <c r="M63" s="104">
        <v>1.6E-2</v>
      </c>
      <c r="N63" s="104">
        <v>3.1099999999999999E-2</v>
      </c>
      <c r="O63" s="103">
        <v>41000.879999999997</v>
      </c>
      <c r="P63" s="103">
        <v>109.97</v>
      </c>
      <c r="Q63" s="103">
        <v>0</v>
      </c>
      <c r="R63" s="103">
        <v>45.088667735999998</v>
      </c>
      <c r="S63" s="104">
        <v>1E-4</v>
      </c>
      <c r="T63" s="104">
        <f t="shared" si="0"/>
        <v>1.3424863311867759E-3</v>
      </c>
      <c r="U63" s="104">
        <f>R63/'סכום נכסי הקרן'!$C$42</f>
        <v>1.6242301203383213E-4</v>
      </c>
    </row>
    <row r="64" spans="2:21" s="99" customFormat="1">
      <c r="B64" s="102" t="s">
        <v>535</v>
      </c>
      <c r="C64" s="102" t="s">
        <v>536</v>
      </c>
      <c r="D64" s="102" t="s">
        <v>100</v>
      </c>
      <c r="E64" s="102" t="s">
        <v>123</v>
      </c>
      <c r="F64" s="102" t="s">
        <v>534</v>
      </c>
      <c r="G64" s="102" t="s">
        <v>443</v>
      </c>
      <c r="H64" s="102" t="s">
        <v>493</v>
      </c>
      <c r="I64" s="102" t="s">
        <v>206</v>
      </c>
      <c r="J64" s="102" t="s">
        <v>537</v>
      </c>
      <c r="K64" s="103">
        <v>2.96</v>
      </c>
      <c r="L64" s="102" t="s">
        <v>102</v>
      </c>
      <c r="M64" s="104">
        <v>1.4200000000000001E-2</v>
      </c>
      <c r="N64" s="104">
        <v>3.0700000000000002E-2</v>
      </c>
      <c r="O64" s="103">
        <v>249000.21</v>
      </c>
      <c r="P64" s="103">
        <v>107.02</v>
      </c>
      <c r="Q64" s="103">
        <v>0</v>
      </c>
      <c r="R64" s="103">
        <v>266.48002474200001</v>
      </c>
      <c r="S64" s="104">
        <v>2.9999999999999997E-4</v>
      </c>
      <c r="T64" s="104">
        <f t="shared" si="0"/>
        <v>7.9342728165111669E-3</v>
      </c>
      <c r="U64" s="104">
        <f>R64/'סכום נכסי הקרן'!$C$42</f>
        <v>9.5994160925025188E-4</v>
      </c>
    </row>
    <row r="65" spans="2:21" s="99" customFormat="1">
      <c r="B65" s="102" t="s">
        <v>538</v>
      </c>
      <c r="C65" s="102" t="s">
        <v>539</v>
      </c>
      <c r="D65" s="102" t="s">
        <v>100</v>
      </c>
      <c r="E65" s="102" t="s">
        <v>123</v>
      </c>
      <c r="F65" s="102" t="s">
        <v>540</v>
      </c>
      <c r="G65" s="102" t="s">
        <v>443</v>
      </c>
      <c r="H65" s="102" t="s">
        <v>493</v>
      </c>
      <c r="I65" s="102" t="s">
        <v>206</v>
      </c>
      <c r="J65" s="102" t="s">
        <v>541</v>
      </c>
      <c r="K65" s="103">
        <v>4.2699999999999996</v>
      </c>
      <c r="L65" s="102" t="s">
        <v>102</v>
      </c>
      <c r="M65" s="104">
        <v>3.5000000000000003E-2</v>
      </c>
      <c r="N65" s="104">
        <v>3.1199999999999999E-2</v>
      </c>
      <c r="O65" s="103">
        <v>377609.41</v>
      </c>
      <c r="P65" s="103">
        <v>115.14</v>
      </c>
      <c r="Q65" s="103">
        <v>0</v>
      </c>
      <c r="R65" s="103">
        <v>434.77947467400003</v>
      </c>
      <c r="S65" s="104">
        <v>4.0000000000000002E-4</v>
      </c>
      <c r="T65" s="104">
        <f t="shared" si="0"/>
        <v>1.2945281622601192E-2</v>
      </c>
      <c r="U65" s="104">
        <f>R65/'סכום נכסי הקרן'!$C$42</f>
        <v>1.5662071068614624E-3</v>
      </c>
    </row>
    <row r="66" spans="2:21" s="99" customFormat="1">
      <c r="B66" s="102" t="s">
        <v>542</v>
      </c>
      <c r="C66" s="102" t="s">
        <v>543</v>
      </c>
      <c r="D66" s="102" t="s">
        <v>100</v>
      </c>
      <c r="E66" s="102" t="s">
        <v>123</v>
      </c>
      <c r="F66" s="102" t="s">
        <v>540</v>
      </c>
      <c r="G66" s="102" t="s">
        <v>443</v>
      </c>
      <c r="H66" s="102" t="s">
        <v>493</v>
      </c>
      <c r="I66" s="102" t="s">
        <v>206</v>
      </c>
      <c r="J66" s="102" t="s">
        <v>544</v>
      </c>
      <c r="K66" s="103">
        <v>2.92</v>
      </c>
      <c r="L66" s="102" t="s">
        <v>102</v>
      </c>
      <c r="M66" s="104">
        <v>0.04</v>
      </c>
      <c r="N66" s="104">
        <v>2.8899999999999999E-2</v>
      </c>
      <c r="O66" s="103">
        <v>2918.92</v>
      </c>
      <c r="P66" s="103">
        <v>115.78</v>
      </c>
      <c r="Q66" s="103">
        <v>0</v>
      </c>
      <c r="R66" s="103">
        <v>3.3795255759999998</v>
      </c>
      <c r="S66" s="104">
        <v>0</v>
      </c>
      <c r="T66" s="104">
        <f t="shared" si="0"/>
        <v>1.0062321908113687E-4</v>
      </c>
      <c r="U66" s="104">
        <f>R66/'סכום נכסי הקרן'!$C$42</f>
        <v>1.2174072796145733E-5</v>
      </c>
    </row>
    <row r="67" spans="2:21" s="99" customFormat="1">
      <c r="B67" s="102" t="s">
        <v>545</v>
      </c>
      <c r="C67" s="102" t="s">
        <v>546</v>
      </c>
      <c r="D67" s="102" t="s">
        <v>100</v>
      </c>
      <c r="E67" s="102" t="s">
        <v>123</v>
      </c>
      <c r="F67" s="102" t="s">
        <v>540</v>
      </c>
      <c r="G67" s="102" t="s">
        <v>443</v>
      </c>
      <c r="H67" s="102" t="s">
        <v>493</v>
      </c>
      <c r="I67" s="102" t="s">
        <v>206</v>
      </c>
      <c r="J67" s="102" t="s">
        <v>231</v>
      </c>
      <c r="K67" s="103">
        <v>0.97</v>
      </c>
      <c r="L67" s="102" t="s">
        <v>102</v>
      </c>
      <c r="M67" s="104">
        <v>0.04</v>
      </c>
      <c r="N67" s="104">
        <v>3.0200000000000001E-2</v>
      </c>
      <c r="O67" s="103">
        <v>16000</v>
      </c>
      <c r="P67" s="103">
        <v>112.25</v>
      </c>
      <c r="Q67" s="103">
        <v>0</v>
      </c>
      <c r="R67" s="103">
        <v>17.96</v>
      </c>
      <c r="S67" s="104">
        <v>2.0000000000000001E-4</v>
      </c>
      <c r="T67" s="104">
        <f t="shared" si="0"/>
        <v>5.3474754786031497E-4</v>
      </c>
      <c r="U67" s="104">
        <f>R67/'סכום נכסי הקרן'!$C$42</f>
        <v>6.4697349524890063E-5</v>
      </c>
    </row>
    <row r="68" spans="2:21" s="99" customFormat="1">
      <c r="B68" s="102" t="s">
        <v>547</v>
      </c>
      <c r="C68" s="102" t="s">
        <v>548</v>
      </c>
      <c r="D68" s="102" t="s">
        <v>100</v>
      </c>
      <c r="E68" s="102" t="s">
        <v>123</v>
      </c>
      <c r="F68" s="102" t="s">
        <v>549</v>
      </c>
      <c r="G68" s="102" t="s">
        <v>432</v>
      </c>
      <c r="H68" s="102" t="s">
        <v>493</v>
      </c>
      <c r="I68" s="102" t="s">
        <v>206</v>
      </c>
      <c r="J68" s="102" t="s">
        <v>550</v>
      </c>
      <c r="K68" s="103">
        <v>1.44</v>
      </c>
      <c r="L68" s="102" t="s">
        <v>102</v>
      </c>
      <c r="M68" s="104">
        <v>1.7999999999999999E-2</v>
      </c>
      <c r="N68" s="104">
        <v>3.3000000000000002E-2</v>
      </c>
      <c r="O68" s="103">
        <v>143841.07</v>
      </c>
      <c r="P68" s="103">
        <v>109.59</v>
      </c>
      <c r="Q68" s="103">
        <v>0</v>
      </c>
      <c r="R68" s="103">
        <v>157.63542861299999</v>
      </c>
      <c r="S68" s="104">
        <v>2.0000000000000001E-4</v>
      </c>
      <c r="T68" s="104">
        <f t="shared" si="0"/>
        <v>4.693494371197743E-3</v>
      </c>
      <c r="U68" s="104">
        <f>R68/'סכום נכסי הקרן'!$C$42</f>
        <v>5.6785046895774585E-4</v>
      </c>
    </row>
    <row r="69" spans="2:21" s="99" customFormat="1">
      <c r="B69" s="102" t="s">
        <v>551</v>
      </c>
      <c r="C69" s="102" t="s">
        <v>552</v>
      </c>
      <c r="D69" s="102" t="s">
        <v>100</v>
      </c>
      <c r="E69" s="102" t="s">
        <v>123</v>
      </c>
      <c r="F69" s="102" t="s">
        <v>553</v>
      </c>
      <c r="G69" s="102" t="s">
        <v>554</v>
      </c>
      <c r="H69" s="102" t="s">
        <v>555</v>
      </c>
      <c r="I69" s="102" t="s">
        <v>206</v>
      </c>
      <c r="J69" s="102" t="s">
        <v>556</v>
      </c>
      <c r="K69" s="103">
        <v>3.5</v>
      </c>
      <c r="L69" s="102" t="s">
        <v>102</v>
      </c>
      <c r="M69" s="104">
        <v>2.1999999999999999E-2</v>
      </c>
      <c r="N69" s="104">
        <v>3.1800000000000002E-2</v>
      </c>
      <c r="O69" s="103">
        <v>55312.5</v>
      </c>
      <c r="P69" s="103">
        <v>100.19</v>
      </c>
      <c r="Q69" s="103">
        <v>0</v>
      </c>
      <c r="R69" s="103">
        <v>55.417593750000002</v>
      </c>
      <c r="S69" s="104">
        <v>2.9999999999999997E-4</v>
      </c>
      <c r="T69" s="104">
        <f t="shared" si="0"/>
        <v>1.6500235170451901E-3</v>
      </c>
      <c r="U69" s="104">
        <f>R69/'סכום נכסי הקרן'!$C$42</f>
        <v>1.9963092609532921E-4</v>
      </c>
    </row>
    <row r="70" spans="2:21" s="99" customFormat="1">
      <c r="B70" s="102" t="s">
        <v>557</v>
      </c>
      <c r="C70" s="102" t="s">
        <v>558</v>
      </c>
      <c r="D70" s="102" t="s">
        <v>100</v>
      </c>
      <c r="E70" s="102" t="s">
        <v>123</v>
      </c>
      <c r="F70" s="102" t="s">
        <v>553</v>
      </c>
      <c r="G70" s="102" t="s">
        <v>554</v>
      </c>
      <c r="H70" s="102" t="s">
        <v>555</v>
      </c>
      <c r="I70" s="102" t="s">
        <v>206</v>
      </c>
      <c r="J70" s="102" t="s">
        <v>436</v>
      </c>
      <c r="K70" s="103">
        <v>1.93</v>
      </c>
      <c r="L70" s="102" t="s">
        <v>102</v>
      </c>
      <c r="M70" s="104">
        <v>1.0500000000000001E-2</v>
      </c>
      <c r="N70" s="104">
        <v>3.2599999999999997E-2</v>
      </c>
      <c r="O70" s="103">
        <v>39529.69</v>
      </c>
      <c r="P70" s="103">
        <v>106.06</v>
      </c>
      <c r="Q70" s="103">
        <v>0</v>
      </c>
      <c r="R70" s="103">
        <v>41.925189214</v>
      </c>
      <c r="S70" s="104">
        <v>1E-4</v>
      </c>
      <c r="T70" s="104">
        <f t="shared" si="0"/>
        <v>1.2482957753767385E-3</v>
      </c>
      <c r="U70" s="104">
        <f>R70/'סכום נכסי הקרן'!$C$42</f>
        <v>1.5102720603982786E-4</v>
      </c>
    </row>
    <row r="71" spans="2:21" s="99" customFormat="1">
      <c r="B71" s="102" t="s">
        <v>559</v>
      </c>
      <c r="C71" s="102" t="s">
        <v>560</v>
      </c>
      <c r="D71" s="102" t="s">
        <v>100</v>
      </c>
      <c r="E71" s="102" t="s">
        <v>123</v>
      </c>
      <c r="F71" s="102" t="s">
        <v>561</v>
      </c>
      <c r="G71" s="102" t="s">
        <v>384</v>
      </c>
      <c r="H71" s="102" t="s">
        <v>555</v>
      </c>
      <c r="I71" s="102" t="s">
        <v>206</v>
      </c>
      <c r="J71" s="102" t="s">
        <v>562</v>
      </c>
      <c r="K71" s="103">
        <v>0.67</v>
      </c>
      <c r="L71" s="102" t="s">
        <v>102</v>
      </c>
      <c r="M71" s="104">
        <v>6.7999999999999996E-3</v>
      </c>
      <c r="N71" s="104">
        <v>2.2599999999999999E-2</v>
      </c>
      <c r="O71" s="103">
        <v>120666.7</v>
      </c>
      <c r="P71" s="103">
        <v>111.06</v>
      </c>
      <c r="Q71" s="103">
        <v>0</v>
      </c>
      <c r="R71" s="103">
        <v>134.01243701999999</v>
      </c>
      <c r="S71" s="104">
        <v>5.0000000000000001E-4</v>
      </c>
      <c r="T71" s="104">
        <f t="shared" si="0"/>
        <v>3.9901348596453161E-3</v>
      </c>
      <c r="U71" s="104">
        <f>R71/'סכום נכסי הקרן'!$C$42</f>
        <v>4.8275331172412334E-4</v>
      </c>
    </row>
    <row r="72" spans="2:21" s="99" customFormat="1">
      <c r="B72" s="102" t="s">
        <v>563</v>
      </c>
      <c r="C72" s="102" t="s">
        <v>564</v>
      </c>
      <c r="D72" s="102" t="s">
        <v>100</v>
      </c>
      <c r="E72" s="102" t="s">
        <v>123</v>
      </c>
      <c r="F72" s="102" t="s">
        <v>565</v>
      </c>
      <c r="G72" s="102" t="s">
        <v>443</v>
      </c>
      <c r="H72" s="102" t="s">
        <v>555</v>
      </c>
      <c r="I72" s="102" t="s">
        <v>206</v>
      </c>
      <c r="J72" s="102" t="s">
        <v>350</v>
      </c>
      <c r="K72" s="103">
        <v>2.2400000000000002</v>
      </c>
      <c r="L72" s="102" t="s">
        <v>102</v>
      </c>
      <c r="M72" s="104">
        <v>1.4E-2</v>
      </c>
      <c r="N72" s="104">
        <v>3.1600000000000003E-2</v>
      </c>
      <c r="O72" s="103">
        <v>230000</v>
      </c>
      <c r="P72" s="103">
        <v>107.61</v>
      </c>
      <c r="Q72" s="103">
        <v>1.7853000000000001</v>
      </c>
      <c r="R72" s="103">
        <v>249.28829999999999</v>
      </c>
      <c r="S72" s="104">
        <v>2.9999999999999997E-4</v>
      </c>
      <c r="T72" s="104">
        <f t="shared" si="0"/>
        <v>7.4224001745694058E-3</v>
      </c>
      <c r="U72" s="104">
        <f>R72/'סכום נכסי הקרן'!$C$42</f>
        <v>8.9801181946356622E-4</v>
      </c>
    </row>
    <row r="73" spans="2:21" s="99" customFormat="1">
      <c r="B73" s="102" t="s">
        <v>566</v>
      </c>
      <c r="C73" s="102" t="s">
        <v>567</v>
      </c>
      <c r="D73" s="102" t="s">
        <v>100</v>
      </c>
      <c r="E73" s="102" t="s">
        <v>123</v>
      </c>
      <c r="F73" s="102" t="s">
        <v>568</v>
      </c>
      <c r="G73" s="102" t="s">
        <v>443</v>
      </c>
      <c r="H73" s="102" t="s">
        <v>569</v>
      </c>
      <c r="I73" s="102" t="s">
        <v>150</v>
      </c>
      <c r="J73" s="102" t="s">
        <v>231</v>
      </c>
      <c r="K73" s="103">
        <v>0.78</v>
      </c>
      <c r="L73" s="102" t="s">
        <v>102</v>
      </c>
      <c r="M73" s="104">
        <v>2.75E-2</v>
      </c>
      <c r="N73" s="104">
        <v>3.1E-2</v>
      </c>
      <c r="O73" s="103">
        <v>112436.95</v>
      </c>
      <c r="P73" s="103">
        <v>112.87</v>
      </c>
      <c r="Q73" s="103">
        <v>0</v>
      </c>
      <c r="R73" s="103">
        <v>126.907585465</v>
      </c>
      <c r="S73" s="104">
        <v>4.0000000000000002E-4</v>
      </c>
      <c r="T73" s="104">
        <f t="shared" si="0"/>
        <v>3.7785924349822988E-3</v>
      </c>
      <c r="U73" s="104">
        <f>R73/'סכום נכסי הקרן'!$C$42</f>
        <v>4.5715948854058803E-4</v>
      </c>
    </row>
    <row r="74" spans="2:21" s="99" customFormat="1">
      <c r="B74" s="102" t="s">
        <v>570</v>
      </c>
      <c r="C74" s="102" t="s">
        <v>571</v>
      </c>
      <c r="D74" s="102" t="s">
        <v>100</v>
      </c>
      <c r="E74" s="102" t="s">
        <v>123</v>
      </c>
      <c r="F74" s="102" t="s">
        <v>568</v>
      </c>
      <c r="G74" s="102" t="s">
        <v>443</v>
      </c>
      <c r="H74" s="102" t="s">
        <v>569</v>
      </c>
      <c r="I74" s="102" t="s">
        <v>150</v>
      </c>
      <c r="J74" s="102" t="s">
        <v>572</v>
      </c>
      <c r="K74" s="103">
        <v>6.06</v>
      </c>
      <c r="L74" s="102" t="s">
        <v>102</v>
      </c>
      <c r="M74" s="104">
        <v>1.5800000000000002E-2</v>
      </c>
      <c r="N74" s="104">
        <v>3.2800000000000003E-2</v>
      </c>
      <c r="O74" s="103">
        <v>30000</v>
      </c>
      <c r="P74" s="103">
        <v>100.66</v>
      </c>
      <c r="Q74" s="103">
        <v>0</v>
      </c>
      <c r="R74" s="103">
        <v>30.198</v>
      </c>
      <c r="S74" s="104">
        <v>0</v>
      </c>
      <c r="T74" s="104">
        <f t="shared" si="0"/>
        <v>8.9912619433662523E-4</v>
      </c>
      <c r="U74" s="104">
        <f>R74/'סכום נכסי הקרן'!$C$42</f>
        <v>1.0878232522007962E-4</v>
      </c>
    </row>
    <row r="75" spans="2:21" s="99" customFormat="1">
      <c r="B75" s="102" t="s">
        <v>573</v>
      </c>
      <c r="C75" s="102" t="s">
        <v>574</v>
      </c>
      <c r="D75" s="102" t="s">
        <v>100</v>
      </c>
      <c r="E75" s="102" t="s">
        <v>123</v>
      </c>
      <c r="F75" s="102" t="s">
        <v>575</v>
      </c>
      <c r="G75" s="102" t="s">
        <v>576</v>
      </c>
      <c r="H75" s="102" t="s">
        <v>577</v>
      </c>
      <c r="I75" s="102" t="s">
        <v>206</v>
      </c>
      <c r="J75" s="102" t="s">
        <v>578</v>
      </c>
      <c r="K75" s="103">
        <v>4.8499999999999996</v>
      </c>
      <c r="L75" s="102" t="s">
        <v>102</v>
      </c>
      <c r="M75" s="104">
        <v>0.03</v>
      </c>
      <c r="N75" s="104">
        <v>4.2500000000000003E-2</v>
      </c>
      <c r="O75" s="103">
        <v>60000</v>
      </c>
      <c r="P75" s="103">
        <v>95.81</v>
      </c>
      <c r="Q75" s="103">
        <v>0</v>
      </c>
      <c r="R75" s="103">
        <v>57.485999999999997</v>
      </c>
      <c r="S75" s="104">
        <v>2.0000000000000001E-4</v>
      </c>
      <c r="T75" s="104">
        <f t="shared" si="0"/>
        <v>1.7116089942259499E-3</v>
      </c>
      <c r="U75" s="104">
        <f>R75/'סכום נכסי הקרן'!$C$42</f>
        <v>2.0708195071201724E-4</v>
      </c>
    </row>
    <row r="76" spans="2:21" s="99" customFormat="1">
      <c r="B76" s="102" t="s">
        <v>579</v>
      </c>
      <c r="C76" s="102" t="s">
        <v>580</v>
      </c>
      <c r="D76" s="102" t="s">
        <v>100</v>
      </c>
      <c r="E76" s="102" t="s">
        <v>123</v>
      </c>
      <c r="F76" s="102" t="s">
        <v>581</v>
      </c>
      <c r="G76" s="102" t="s">
        <v>443</v>
      </c>
      <c r="H76" s="102" t="s">
        <v>582</v>
      </c>
      <c r="I76" s="102" t="s">
        <v>150</v>
      </c>
      <c r="J76" s="102" t="s">
        <v>583</v>
      </c>
      <c r="K76" s="103">
        <v>1.99</v>
      </c>
      <c r="L76" s="102" t="s">
        <v>102</v>
      </c>
      <c r="M76" s="104">
        <v>2.5000000000000001E-2</v>
      </c>
      <c r="N76" s="104">
        <v>3.4500000000000003E-2</v>
      </c>
      <c r="O76" s="103">
        <v>28000.57</v>
      </c>
      <c r="P76" s="103">
        <v>111.2</v>
      </c>
      <c r="Q76" s="103">
        <v>0</v>
      </c>
      <c r="R76" s="103">
        <v>31.136633839999998</v>
      </c>
      <c r="S76" s="104">
        <v>1E-4</v>
      </c>
      <c r="T76" s="104">
        <f t="shared" ref="T76:T139" si="1">R76/$R$11</f>
        <v>9.270734184055957E-4</v>
      </c>
      <c r="U76" s="104">
        <f>R76/'סכום נכסי הקרן'!$C$42</f>
        <v>1.1216356807210465E-4</v>
      </c>
    </row>
    <row r="77" spans="2:21" s="99" customFormat="1">
      <c r="B77" s="102" t="s">
        <v>584</v>
      </c>
      <c r="C77" s="102" t="s">
        <v>585</v>
      </c>
      <c r="D77" s="102" t="s">
        <v>100</v>
      </c>
      <c r="E77" s="102" t="s">
        <v>123</v>
      </c>
      <c r="F77" s="102" t="s">
        <v>586</v>
      </c>
      <c r="G77" s="102" t="s">
        <v>576</v>
      </c>
      <c r="H77" s="102" t="s">
        <v>577</v>
      </c>
      <c r="I77" s="102" t="s">
        <v>206</v>
      </c>
      <c r="J77" s="102" t="s">
        <v>587</v>
      </c>
      <c r="K77" s="103">
        <v>4.42</v>
      </c>
      <c r="L77" s="102" t="s">
        <v>102</v>
      </c>
      <c r="M77" s="104">
        <v>7.4999999999999997E-3</v>
      </c>
      <c r="N77" s="104">
        <v>4.1399999999999999E-2</v>
      </c>
      <c r="O77" s="103">
        <v>30000</v>
      </c>
      <c r="P77" s="103">
        <v>94.79</v>
      </c>
      <c r="Q77" s="103">
        <v>0</v>
      </c>
      <c r="R77" s="103">
        <v>28.437000000000001</v>
      </c>
      <c r="S77" s="104">
        <v>1E-4</v>
      </c>
      <c r="T77" s="104">
        <f t="shared" si="1"/>
        <v>8.4669354223294965E-4</v>
      </c>
      <c r="U77" s="104">
        <f>R77/'סכום נכסי הקרן'!$C$42</f>
        <v>1.0243867084851328E-4</v>
      </c>
    </row>
    <row r="78" spans="2:21" s="99" customFormat="1">
      <c r="B78" s="102" t="s">
        <v>588</v>
      </c>
      <c r="C78" s="102">
        <v>11845550</v>
      </c>
      <c r="D78" s="102" t="s">
        <v>100</v>
      </c>
      <c r="E78" s="102" t="s">
        <v>123</v>
      </c>
      <c r="F78" s="102" t="s">
        <v>586</v>
      </c>
      <c r="G78" s="102" t="s">
        <v>576</v>
      </c>
      <c r="H78" s="102" t="s">
        <v>577</v>
      </c>
      <c r="I78" s="102" t="s">
        <v>206</v>
      </c>
      <c r="J78" s="102" t="s">
        <v>380</v>
      </c>
      <c r="K78" s="103">
        <v>5.09</v>
      </c>
      <c r="L78" s="102" t="s">
        <v>102</v>
      </c>
      <c r="M78" s="104">
        <v>7.4999999999999997E-3</v>
      </c>
      <c r="N78" s="104">
        <v>4.2900000000000001E-2</v>
      </c>
      <c r="O78" s="103">
        <v>80000</v>
      </c>
      <c r="P78" s="103">
        <f>R78*1000/O78*100</f>
        <v>90.594701229508246</v>
      </c>
      <c r="Q78" s="103">
        <v>0.58421999999999996</v>
      </c>
      <c r="R78" s="103">
        <f>72475.7609836066/1000</f>
        <v>72.475760983606591</v>
      </c>
      <c r="S78" s="104">
        <v>1E-4</v>
      </c>
      <c r="T78" s="104">
        <f t="shared" si="1"/>
        <v>2.1579195693370774E-3</v>
      </c>
      <c r="U78" s="104">
        <f>R78/'סכום נכסי הקרן'!$C$42</f>
        <v>2.6107960136073416E-4</v>
      </c>
    </row>
    <row r="79" spans="2:21" s="99" customFormat="1">
      <c r="B79" s="102" t="s">
        <v>588</v>
      </c>
      <c r="C79" s="102">
        <v>1184555</v>
      </c>
      <c r="D79" s="102" t="s">
        <v>100</v>
      </c>
      <c r="E79" s="102" t="s">
        <v>123</v>
      </c>
      <c r="F79" s="102" t="s">
        <v>586</v>
      </c>
      <c r="G79" s="102" t="s">
        <v>576</v>
      </c>
      <c r="H79" s="102" t="s">
        <v>577</v>
      </c>
      <c r="I79" s="102" t="s">
        <v>206</v>
      </c>
      <c r="J79" s="102" t="s">
        <v>380</v>
      </c>
      <c r="K79" s="103">
        <v>0</v>
      </c>
      <c r="L79" s="102" t="s">
        <v>102</v>
      </c>
      <c r="M79" s="104">
        <v>0</v>
      </c>
      <c r="N79" s="104">
        <v>0</v>
      </c>
      <c r="O79" s="103">
        <v>64030</v>
      </c>
      <c r="P79" s="103">
        <f>R79*1000/O79*100</f>
        <v>90.28</v>
      </c>
      <c r="Q79" s="103">
        <v>0</v>
      </c>
      <c r="R79" s="103">
        <f>57806.284/1000</f>
        <v>57.806283999999998</v>
      </c>
      <c r="S79" s="104">
        <v>0</v>
      </c>
      <c r="T79" s="104">
        <f t="shared" si="1"/>
        <v>1.721145246097826E-3</v>
      </c>
      <c r="U79" s="104">
        <f>R79/'סכום נכסי הקרן'!$C$42</f>
        <v>2.0823571050573828E-4</v>
      </c>
    </row>
    <row r="80" spans="2:21" s="99" customFormat="1">
      <c r="B80" s="102" t="s">
        <v>589</v>
      </c>
      <c r="C80" s="102" t="s">
        <v>590</v>
      </c>
      <c r="D80" s="102" t="s">
        <v>100</v>
      </c>
      <c r="E80" s="102" t="s">
        <v>123</v>
      </c>
      <c r="F80" s="102" t="s">
        <v>565</v>
      </c>
      <c r="G80" s="102" t="s">
        <v>443</v>
      </c>
      <c r="H80" s="102" t="s">
        <v>577</v>
      </c>
      <c r="I80" s="102" t="s">
        <v>206</v>
      </c>
      <c r="J80" s="102" t="s">
        <v>290</v>
      </c>
      <c r="K80" s="103">
        <v>6.24</v>
      </c>
      <c r="L80" s="102" t="s">
        <v>102</v>
      </c>
      <c r="M80" s="104">
        <v>5.0000000000000001E-3</v>
      </c>
      <c r="N80" s="104">
        <v>4.0399999999999998E-2</v>
      </c>
      <c r="O80" s="103">
        <v>18287</v>
      </c>
      <c r="P80" s="103">
        <v>88.06</v>
      </c>
      <c r="Q80" s="103">
        <v>0.60916999999999999</v>
      </c>
      <c r="R80" s="103">
        <v>16.712702199999999</v>
      </c>
      <c r="S80" s="104">
        <v>1E-4</v>
      </c>
      <c r="T80" s="104">
        <f t="shared" si="1"/>
        <v>4.9761005120098497E-4</v>
      </c>
      <c r="U80" s="104">
        <f>R80/'סכום נכסי הקרן'!$C$42</f>
        <v>6.020420577610239E-5</v>
      </c>
    </row>
    <row r="81" spans="2:21" s="99" customFormat="1">
      <c r="B81" s="102" t="s">
        <v>591</v>
      </c>
      <c r="C81" s="102" t="s">
        <v>592</v>
      </c>
      <c r="D81" s="102" t="s">
        <v>100</v>
      </c>
      <c r="E81" s="102" t="s">
        <v>123</v>
      </c>
      <c r="F81" s="102" t="s">
        <v>593</v>
      </c>
      <c r="G81" s="102" t="s">
        <v>594</v>
      </c>
      <c r="H81" s="102" t="s">
        <v>582</v>
      </c>
      <c r="I81" s="102" t="s">
        <v>150</v>
      </c>
      <c r="J81" s="102" t="s">
        <v>595</v>
      </c>
      <c r="K81" s="103">
        <v>1.1399999999999999</v>
      </c>
      <c r="L81" s="102" t="s">
        <v>102</v>
      </c>
      <c r="M81" s="104">
        <v>0.01</v>
      </c>
      <c r="N81" s="104">
        <v>4.1000000000000002E-2</v>
      </c>
      <c r="O81" s="103">
        <v>67190.48</v>
      </c>
      <c r="P81" s="103">
        <v>106.62</v>
      </c>
      <c r="Q81" s="103">
        <v>0</v>
      </c>
      <c r="R81" s="103">
        <v>71.638489776</v>
      </c>
      <c r="S81" s="104">
        <v>1E-4</v>
      </c>
      <c r="T81" s="104">
        <f t="shared" si="1"/>
        <v>2.1329903530140446E-3</v>
      </c>
      <c r="U81" s="104">
        <f>R81/'סכום נכסי הקרן'!$C$42</f>
        <v>2.58063497353738E-4</v>
      </c>
    </row>
    <row r="82" spans="2:21" s="99" customFormat="1">
      <c r="B82" s="102" t="s">
        <v>596</v>
      </c>
      <c r="C82" s="102" t="s">
        <v>597</v>
      </c>
      <c r="D82" s="102" t="s">
        <v>100</v>
      </c>
      <c r="E82" s="102" t="s">
        <v>123</v>
      </c>
      <c r="F82" s="102" t="s">
        <v>593</v>
      </c>
      <c r="G82" s="102" t="s">
        <v>594</v>
      </c>
      <c r="H82" s="102" t="s">
        <v>582</v>
      </c>
      <c r="I82" s="102" t="s">
        <v>150</v>
      </c>
      <c r="J82" s="102" t="s">
        <v>598</v>
      </c>
      <c r="K82" s="103">
        <v>3.91</v>
      </c>
      <c r="L82" s="102" t="s">
        <v>102</v>
      </c>
      <c r="M82" s="104">
        <v>0.01</v>
      </c>
      <c r="N82" s="104">
        <v>4.7100000000000003E-2</v>
      </c>
      <c r="O82" s="103">
        <v>11000</v>
      </c>
      <c r="P82" s="103">
        <v>94.21</v>
      </c>
      <c r="Q82" s="103">
        <v>0</v>
      </c>
      <c r="R82" s="103">
        <v>10.363099999999999</v>
      </c>
      <c r="S82" s="104">
        <v>0</v>
      </c>
      <c r="T82" s="104">
        <f t="shared" si="1"/>
        <v>3.085546945006252E-4</v>
      </c>
      <c r="U82" s="104">
        <f>R82/'סכום נכסי הקרן'!$C$42</f>
        <v>3.7331019090277731E-5</v>
      </c>
    </row>
    <row r="83" spans="2:21" s="99" customFormat="1">
      <c r="B83" s="102" t="s">
        <v>599</v>
      </c>
      <c r="C83" s="102" t="s">
        <v>600</v>
      </c>
      <c r="D83" s="102" t="s">
        <v>100</v>
      </c>
      <c r="E83" s="102" t="s">
        <v>123</v>
      </c>
      <c r="F83" s="102" t="s">
        <v>593</v>
      </c>
      <c r="G83" s="102" t="s">
        <v>594</v>
      </c>
      <c r="H83" s="102" t="s">
        <v>582</v>
      </c>
      <c r="I83" s="102" t="s">
        <v>150</v>
      </c>
      <c r="J83" s="102" t="s">
        <v>601</v>
      </c>
      <c r="K83" s="103">
        <v>1.29</v>
      </c>
      <c r="L83" s="102" t="s">
        <v>102</v>
      </c>
      <c r="M83" s="104">
        <v>1.8499999999999999E-2</v>
      </c>
      <c r="N83" s="104">
        <v>3.5799999999999998E-2</v>
      </c>
      <c r="O83" s="103">
        <v>185000</v>
      </c>
      <c r="P83" s="103">
        <v>109.43</v>
      </c>
      <c r="Q83" s="103">
        <v>0</v>
      </c>
      <c r="R83" s="103">
        <v>202.44550000000001</v>
      </c>
      <c r="S83" s="104">
        <v>2.9999999999999997E-4</v>
      </c>
      <c r="T83" s="104">
        <f t="shared" si="1"/>
        <v>6.0276856737391639E-3</v>
      </c>
      <c r="U83" s="104">
        <f>R83/'סכום נכסי הקרן'!$C$42</f>
        <v>7.2926989271943933E-4</v>
      </c>
    </row>
    <row r="84" spans="2:21" s="99" customFormat="1">
      <c r="B84" s="102" t="s">
        <v>602</v>
      </c>
      <c r="C84" s="102" t="s">
        <v>603</v>
      </c>
      <c r="D84" s="102" t="s">
        <v>100</v>
      </c>
      <c r="E84" s="102" t="s">
        <v>123</v>
      </c>
      <c r="F84" s="102" t="s">
        <v>604</v>
      </c>
      <c r="G84" s="102" t="s">
        <v>605</v>
      </c>
      <c r="H84" s="102" t="s">
        <v>606</v>
      </c>
      <c r="I84" s="102" t="s">
        <v>150</v>
      </c>
      <c r="J84" s="102" t="s">
        <v>607</v>
      </c>
      <c r="K84" s="103">
        <v>1.23</v>
      </c>
      <c r="L84" s="102" t="s">
        <v>102</v>
      </c>
      <c r="M84" s="104">
        <v>1.2200000000000001E-2</v>
      </c>
      <c r="N84" s="104">
        <v>3.8300000000000001E-2</v>
      </c>
      <c r="O84" s="103">
        <v>80000</v>
      </c>
      <c r="P84" s="103">
        <v>108.19</v>
      </c>
      <c r="Q84" s="103">
        <v>0</v>
      </c>
      <c r="R84" s="103">
        <v>86.552000000000007</v>
      </c>
      <c r="S84" s="104">
        <v>2.0000000000000001E-4</v>
      </c>
      <c r="T84" s="104">
        <f t="shared" si="1"/>
        <v>2.5770306103789519E-3</v>
      </c>
      <c r="U84" s="104">
        <f>R84/'סכום נכסי הקרן'!$C$42</f>
        <v>3.1178646971482654E-4</v>
      </c>
    </row>
    <row r="85" spans="2:21" s="99" customFormat="1">
      <c r="B85" s="102" t="s">
        <v>608</v>
      </c>
      <c r="C85" s="102" t="s">
        <v>609</v>
      </c>
      <c r="D85" s="102" t="s">
        <v>100</v>
      </c>
      <c r="E85" s="102" t="s">
        <v>123</v>
      </c>
      <c r="F85" s="102" t="s">
        <v>610</v>
      </c>
      <c r="G85" s="102" t="s">
        <v>443</v>
      </c>
      <c r="H85" s="102" t="s">
        <v>611</v>
      </c>
      <c r="I85" s="102" t="s">
        <v>206</v>
      </c>
      <c r="J85" s="102" t="s">
        <v>433</v>
      </c>
      <c r="K85" s="103">
        <v>4.09</v>
      </c>
      <c r="L85" s="102" t="s">
        <v>102</v>
      </c>
      <c r="M85" s="104">
        <v>2.7E-2</v>
      </c>
      <c r="N85" s="104">
        <v>3.6999999999999998E-2</v>
      </c>
      <c r="O85" s="103">
        <v>37000</v>
      </c>
      <c r="P85" s="103">
        <v>100.05</v>
      </c>
      <c r="Q85" s="103">
        <v>0</v>
      </c>
      <c r="R85" s="103">
        <v>37.018500000000003</v>
      </c>
      <c r="S85" s="104">
        <v>1E-4</v>
      </c>
      <c r="T85" s="104">
        <f t="shared" si="1"/>
        <v>1.102202232765427E-3</v>
      </c>
      <c r="U85" s="104">
        <f>R85/'סכום נכסי הקרן'!$C$42</f>
        <v>1.3335182813959591E-4</v>
      </c>
    </row>
    <row r="86" spans="2:21" s="99" customFormat="1">
      <c r="B86" s="102" t="s">
        <v>612</v>
      </c>
      <c r="C86" s="102" t="s">
        <v>613</v>
      </c>
      <c r="D86" s="102" t="s">
        <v>100</v>
      </c>
      <c r="E86" s="102" t="s">
        <v>123</v>
      </c>
      <c r="F86" s="102" t="s">
        <v>614</v>
      </c>
      <c r="G86" s="102" t="s">
        <v>594</v>
      </c>
      <c r="H86" s="102" t="s">
        <v>615</v>
      </c>
      <c r="I86" s="102" t="s">
        <v>150</v>
      </c>
      <c r="J86" s="102" t="s">
        <v>616</v>
      </c>
      <c r="K86" s="103">
        <v>1.89</v>
      </c>
      <c r="L86" s="102" t="s">
        <v>102</v>
      </c>
      <c r="M86" s="104">
        <v>1.2500000000000001E-2</v>
      </c>
      <c r="N86" s="104">
        <v>7.2800000000000004E-2</v>
      </c>
      <c r="O86" s="103">
        <v>26666.67</v>
      </c>
      <c r="P86" s="103">
        <v>94.56</v>
      </c>
      <c r="Q86" s="103">
        <v>0</v>
      </c>
      <c r="R86" s="103">
        <v>25.216003151999999</v>
      </c>
      <c r="S86" s="104">
        <v>2.0000000000000001E-4</v>
      </c>
      <c r="T86" s="104">
        <f t="shared" si="1"/>
        <v>7.5079041494264869E-4</v>
      </c>
      <c r="U86" s="104">
        <f>R86/'סכום נכסי הקרן'!$C$42</f>
        <v>9.0835666455772453E-5</v>
      </c>
    </row>
    <row r="87" spans="2:21" s="99" customFormat="1">
      <c r="B87" s="102" t="s">
        <v>617</v>
      </c>
      <c r="C87" s="102" t="s">
        <v>618</v>
      </c>
      <c r="D87" s="102" t="s">
        <v>100</v>
      </c>
      <c r="E87" s="102" t="s">
        <v>123</v>
      </c>
      <c r="F87" s="102" t="s">
        <v>619</v>
      </c>
      <c r="G87" s="102" t="s">
        <v>605</v>
      </c>
      <c r="H87" s="102" t="s">
        <v>620</v>
      </c>
      <c r="I87" s="102" t="s">
        <v>206</v>
      </c>
      <c r="J87" s="102" t="s">
        <v>621</v>
      </c>
      <c r="K87" s="103">
        <v>2.4</v>
      </c>
      <c r="L87" s="102" t="s">
        <v>102</v>
      </c>
      <c r="M87" s="104">
        <v>0.04</v>
      </c>
      <c r="N87" s="104">
        <v>7.3800000000000004E-2</v>
      </c>
      <c r="O87" s="103">
        <v>45000</v>
      </c>
      <c r="P87" s="103">
        <v>103.93</v>
      </c>
      <c r="Q87" s="103">
        <v>0</v>
      </c>
      <c r="R87" s="103">
        <v>46.768500000000003</v>
      </c>
      <c r="S87" s="104">
        <v>0</v>
      </c>
      <c r="T87" s="104">
        <f t="shared" si="1"/>
        <v>1.392502265707413E-3</v>
      </c>
      <c r="U87" s="104">
        <f>R87/'סכום נכסי הקרן'!$C$42</f>
        <v>1.684742756823397E-4</v>
      </c>
    </row>
    <row r="88" spans="2:21" s="99" customFormat="1">
      <c r="B88" s="102" t="s">
        <v>622</v>
      </c>
      <c r="C88" s="102" t="s">
        <v>623</v>
      </c>
      <c r="D88" s="102" t="s">
        <v>100</v>
      </c>
      <c r="E88" s="102" t="s">
        <v>123</v>
      </c>
      <c r="F88" s="102" t="s">
        <v>619</v>
      </c>
      <c r="G88" s="102" t="s">
        <v>605</v>
      </c>
      <c r="H88" s="102" t="s">
        <v>620</v>
      </c>
      <c r="I88" s="102" t="s">
        <v>206</v>
      </c>
      <c r="J88" s="102" t="s">
        <v>290</v>
      </c>
      <c r="K88" s="103">
        <v>3.88</v>
      </c>
      <c r="L88" s="102" t="s">
        <v>102</v>
      </c>
      <c r="M88" s="104">
        <v>1.7500000000000002E-2</v>
      </c>
      <c r="N88" s="104">
        <v>7.0400000000000004E-2</v>
      </c>
      <c r="O88" s="103">
        <v>29000</v>
      </c>
      <c r="P88" s="103">
        <v>89.39</v>
      </c>
      <c r="Q88" s="103">
        <v>0.27717000000000003</v>
      </c>
      <c r="R88" s="103">
        <v>26.20027</v>
      </c>
      <c r="S88" s="104">
        <v>0</v>
      </c>
      <c r="T88" s="104">
        <f t="shared" si="1"/>
        <v>7.8009633272706973E-4</v>
      </c>
      <c r="U88" s="104">
        <f>R88/'סכום נכסי הקרן'!$C$42</f>
        <v>9.4381293198022898E-5</v>
      </c>
    </row>
    <row r="89" spans="2:21" s="99" customFormat="1">
      <c r="B89" s="102" t="s">
        <v>624</v>
      </c>
      <c r="C89" s="102" t="s">
        <v>625</v>
      </c>
      <c r="D89" s="102" t="s">
        <v>100</v>
      </c>
      <c r="E89" s="102" t="s">
        <v>123</v>
      </c>
      <c r="F89" s="102" t="s">
        <v>619</v>
      </c>
      <c r="G89" s="102" t="s">
        <v>605</v>
      </c>
      <c r="H89" s="102" t="s">
        <v>620</v>
      </c>
      <c r="I89" s="102" t="s">
        <v>206</v>
      </c>
      <c r="J89" s="102" t="s">
        <v>626</v>
      </c>
      <c r="K89" s="103">
        <v>4.9400000000000004</v>
      </c>
      <c r="L89" s="102" t="s">
        <v>102</v>
      </c>
      <c r="M89" s="104">
        <v>1.7899999999999999E-2</v>
      </c>
      <c r="N89" s="104">
        <v>7.1499999999999994E-2</v>
      </c>
      <c r="O89" s="103">
        <v>135000</v>
      </c>
      <c r="P89" s="103">
        <v>85.02</v>
      </c>
      <c r="Q89" s="103">
        <v>34.82696</v>
      </c>
      <c r="R89" s="103">
        <v>149.60396</v>
      </c>
      <c r="S89" s="104">
        <v>2.0000000000000001E-4</v>
      </c>
      <c r="T89" s="104">
        <f t="shared" si="1"/>
        <v>4.4543625144873407E-3</v>
      </c>
      <c r="U89" s="104">
        <f>R89/'סכום נכסי הקרן'!$C$42</f>
        <v>5.3891869100376787E-4</v>
      </c>
    </row>
    <row r="90" spans="2:21" s="99" customFormat="1">
      <c r="B90" s="102" t="s">
        <v>627</v>
      </c>
      <c r="C90" s="102" t="s">
        <v>628</v>
      </c>
      <c r="D90" s="102" t="s">
        <v>100</v>
      </c>
      <c r="E90" s="102" t="s">
        <v>123</v>
      </c>
      <c r="F90" s="102" t="s">
        <v>629</v>
      </c>
      <c r="G90" s="102" t="s">
        <v>443</v>
      </c>
      <c r="H90" s="102" t="s">
        <v>620</v>
      </c>
      <c r="I90" s="102" t="s">
        <v>206</v>
      </c>
      <c r="J90" s="102" t="s">
        <v>630</v>
      </c>
      <c r="K90" s="103">
        <v>3.48</v>
      </c>
      <c r="L90" s="102" t="s">
        <v>102</v>
      </c>
      <c r="M90" s="104">
        <v>3.0000000000000001E-3</v>
      </c>
      <c r="N90" s="104">
        <v>3.9600000000000003E-2</v>
      </c>
      <c r="O90" s="103">
        <v>289000</v>
      </c>
      <c r="P90" s="103">
        <v>94.81</v>
      </c>
      <c r="Q90" s="103">
        <v>0.46572999999999998</v>
      </c>
      <c r="R90" s="103">
        <v>274.46663000000001</v>
      </c>
      <c r="S90" s="104">
        <v>5.9999999999999995E-4</v>
      </c>
      <c r="T90" s="104">
        <f t="shared" si="1"/>
        <v>8.1720688954334264E-3</v>
      </c>
      <c r="U90" s="104">
        <f>R90/'סכום נכסי הקרן'!$C$42</f>
        <v>9.8871177583678585E-4</v>
      </c>
    </row>
    <row r="91" spans="2:21" s="99" customFormat="1">
      <c r="B91" s="102" t="s">
        <v>631</v>
      </c>
      <c r="C91" s="102" t="s">
        <v>632</v>
      </c>
      <c r="D91" s="102" t="s">
        <v>100</v>
      </c>
      <c r="E91" s="102" t="s">
        <v>123</v>
      </c>
      <c r="F91" s="102" t="s">
        <v>629</v>
      </c>
      <c r="G91" s="102" t="s">
        <v>443</v>
      </c>
      <c r="H91" s="102" t="s">
        <v>620</v>
      </c>
      <c r="I91" s="102" t="s">
        <v>206</v>
      </c>
      <c r="J91" s="102" t="s">
        <v>633</v>
      </c>
      <c r="K91" s="103">
        <v>2.25</v>
      </c>
      <c r="L91" s="102" t="s">
        <v>102</v>
      </c>
      <c r="M91" s="104">
        <v>1E-3</v>
      </c>
      <c r="N91" s="104">
        <v>3.3399999999999999E-2</v>
      </c>
      <c r="O91" s="103">
        <v>142000</v>
      </c>
      <c r="P91" s="103">
        <v>103.63</v>
      </c>
      <c r="Q91" s="103">
        <v>0</v>
      </c>
      <c r="R91" s="103">
        <v>147.15459999999999</v>
      </c>
      <c r="S91" s="104">
        <v>2.9999999999999997E-4</v>
      </c>
      <c r="T91" s="104">
        <f t="shared" si="1"/>
        <v>4.3814343823143365E-3</v>
      </c>
      <c r="U91" s="104">
        <f>R91/'סכום נכסי הקרן'!$C$42</f>
        <v>5.3009535581266065E-4</v>
      </c>
    </row>
    <row r="92" spans="2:21" s="99" customFormat="1">
      <c r="B92" s="102" t="s">
        <v>634</v>
      </c>
      <c r="C92" s="102" t="s">
        <v>635</v>
      </c>
      <c r="D92" s="102" t="s">
        <v>100</v>
      </c>
      <c r="E92" s="102" t="s">
        <v>123</v>
      </c>
      <c r="F92" s="102" t="s">
        <v>629</v>
      </c>
      <c r="G92" s="102" t="s">
        <v>443</v>
      </c>
      <c r="H92" s="102" t="s">
        <v>620</v>
      </c>
      <c r="I92" s="102" t="s">
        <v>206</v>
      </c>
      <c r="J92" s="102" t="s">
        <v>636</v>
      </c>
      <c r="K92" s="103">
        <v>4.97</v>
      </c>
      <c r="L92" s="102" t="s">
        <v>102</v>
      </c>
      <c r="M92" s="104">
        <v>3.0000000000000001E-3</v>
      </c>
      <c r="N92" s="104">
        <v>4.02E-2</v>
      </c>
      <c r="O92" s="103">
        <v>60000</v>
      </c>
      <c r="P92" s="103">
        <v>91.94</v>
      </c>
      <c r="Q92" s="103">
        <v>9.9180000000000004E-2</v>
      </c>
      <c r="R92" s="103">
        <v>55.263179999999998</v>
      </c>
      <c r="S92" s="104">
        <v>1E-4</v>
      </c>
      <c r="T92" s="104">
        <f t="shared" si="1"/>
        <v>1.6454259461004008E-3</v>
      </c>
      <c r="U92" s="104">
        <f>R92/'סכום נכסי הקרן'!$C$42</f>
        <v>1.9907468108668782E-4</v>
      </c>
    </row>
    <row r="93" spans="2:21" s="99" customFormat="1">
      <c r="B93" s="102" t="s">
        <v>637</v>
      </c>
      <c r="C93" s="102" t="s">
        <v>638</v>
      </c>
      <c r="D93" s="102" t="s">
        <v>100</v>
      </c>
      <c r="E93" s="102" t="s">
        <v>123</v>
      </c>
      <c r="F93" s="102" t="s">
        <v>629</v>
      </c>
      <c r="G93" s="102" t="s">
        <v>443</v>
      </c>
      <c r="H93" s="102" t="s">
        <v>620</v>
      </c>
      <c r="I93" s="102" t="s">
        <v>206</v>
      </c>
      <c r="J93" s="102" t="s">
        <v>639</v>
      </c>
      <c r="K93" s="103">
        <v>2.99</v>
      </c>
      <c r="L93" s="102" t="s">
        <v>102</v>
      </c>
      <c r="M93" s="104">
        <v>3.0000000000000001E-3</v>
      </c>
      <c r="N93" s="104">
        <v>3.9600000000000003E-2</v>
      </c>
      <c r="O93" s="103">
        <v>35000</v>
      </c>
      <c r="P93" s="103">
        <v>92.74</v>
      </c>
      <c r="Q93" s="103">
        <v>5.4199999999999998E-2</v>
      </c>
      <c r="R93" s="103">
        <v>32.513199999999998</v>
      </c>
      <c r="S93" s="104">
        <v>1E-4</v>
      </c>
      <c r="T93" s="104">
        <f t="shared" si="1"/>
        <v>9.6805979805634687E-4</v>
      </c>
      <c r="U93" s="104">
        <f>R93/'סכום נכסי הקרן'!$C$42</f>
        <v>1.1712237553299861E-4</v>
      </c>
    </row>
    <row r="94" spans="2:21" s="99" customFormat="1">
      <c r="B94" s="102" t="s">
        <v>640</v>
      </c>
      <c r="C94" s="102" t="s">
        <v>641</v>
      </c>
      <c r="D94" s="102" t="s">
        <v>100</v>
      </c>
      <c r="E94" s="102" t="s">
        <v>123</v>
      </c>
      <c r="F94" s="102" t="s">
        <v>642</v>
      </c>
      <c r="G94" s="102" t="s">
        <v>443</v>
      </c>
      <c r="H94" s="102" t="s">
        <v>620</v>
      </c>
      <c r="I94" s="102" t="s">
        <v>206</v>
      </c>
      <c r="J94" s="102" t="s">
        <v>242</v>
      </c>
      <c r="K94" s="103">
        <v>3.85</v>
      </c>
      <c r="L94" s="102" t="s">
        <v>102</v>
      </c>
      <c r="M94" s="104">
        <v>1.0800000000000001E-2</v>
      </c>
      <c r="N94" s="104">
        <v>3.8800000000000001E-2</v>
      </c>
      <c r="O94" s="103">
        <v>70000</v>
      </c>
      <c r="P94" s="103">
        <v>100.35</v>
      </c>
      <c r="Q94" s="103">
        <v>0</v>
      </c>
      <c r="R94" s="103">
        <v>70.245000000000005</v>
      </c>
      <c r="S94" s="104">
        <v>2.0000000000000001E-4</v>
      </c>
      <c r="T94" s="104">
        <f t="shared" si="1"/>
        <v>2.091500083488186E-3</v>
      </c>
      <c r="U94" s="104">
        <f>R94/'סכום נכסי הקרן'!$C$42</f>
        <v>2.5304372591179855E-4</v>
      </c>
    </row>
    <row r="95" spans="2:21" s="99" customFormat="1">
      <c r="B95" s="102" t="s">
        <v>643</v>
      </c>
      <c r="C95" s="102" t="s">
        <v>644</v>
      </c>
      <c r="D95" s="102" t="s">
        <v>100</v>
      </c>
      <c r="E95" s="102" t="s">
        <v>123</v>
      </c>
      <c r="F95" s="102" t="s">
        <v>645</v>
      </c>
      <c r="G95" s="102" t="s">
        <v>443</v>
      </c>
      <c r="H95" s="102" t="s">
        <v>213</v>
      </c>
      <c r="I95" s="102" t="s">
        <v>646</v>
      </c>
      <c r="J95" s="102" t="s">
        <v>436</v>
      </c>
      <c r="K95" s="103">
        <v>3.25</v>
      </c>
      <c r="L95" s="102" t="s">
        <v>102</v>
      </c>
      <c r="M95" s="104">
        <v>1.9E-2</v>
      </c>
      <c r="N95" s="104">
        <v>3.5499999999999997E-2</v>
      </c>
      <c r="O95" s="103">
        <v>10835</v>
      </c>
      <c r="P95" s="103">
        <v>101.4</v>
      </c>
      <c r="Q95" s="103">
        <v>0.28787000000000001</v>
      </c>
      <c r="R95" s="103">
        <v>11.274559999999999</v>
      </c>
      <c r="S95" s="104">
        <v>0</v>
      </c>
      <c r="T95" s="104">
        <f t="shared" si="1"/>
        <v>3.3569283481091268E-4</v>
      </c>
      <c r="U95" s="104">
        <f>R95/'סכום נכסי הקרן'!$C$42</f>
        <v>4.061437355564278E-5</v>
      </c>
    </row>
    <row r="96" spans="2:21" s="99" customFormat="1">
      <c r="B96" s="102" t="s">
        <v>647</v>
      </c>
      <c r="C96" s="102">
        <v>11791340</v>
      </c>
      <c r="D96" s="102" t="s">
        <v>100</v>
      </c>
      <c r="E96" s="102" t="s">
        <v>123</v>
      </c>
      <c r="F96" s="102" t="s">
        <v>648</v>
      </c>
      <c r="G96" s="102" t="s">
        <v>649</v>
      </c>
      <c r="H96" s="102" t="s">
        <v>213</v>
      </c>
      <c r="I96" s="102" t="s">
        <v>646</v>
      </c>
      <c r="J96" s="102" t="s">
        <v>287</v>
      </c>
      <c r="K96" s="103">
        <v>3.15</v>
      </c>
      <c r="L96" s="102" t="s">
        <v>102</v>
      </c>
      <c r="M96" s="104">
        <v>1.5800000000000002E-2</v>
      </c>
      <c r="N96" s="104">
        <v>6.3299999999999995E-2</v>
      </c>
      <c r="O96" s="103">
        <v>50000</v>
      </c>
      <c r="P96" s="103">
        <f>R96*1000/O96*100</f>
        <v>93.421311475409809</v>
      </c>
      <c r="Q96" s="103">
        <v>0</v>
      </c>
      <c r="R96" s="103">
        <f>46710.6557377049/1000</f>
        <v>46.710655737704904</v>
      </c>
      <c r="S96" s="104">
        <v>2.0000000000000001E-4</v>
      </c>
      <c r="T96" s="104">
        <f t="shared" si="1"/>
        <v>1.3907799896817955E-3</v>
      </c>
      <c r="U96" s="104">
        <f>R96/'סכום נכסי הקרן'!$C$42</f>
        <v>1.6826590316253371E-4</v>
      </c>
    </row>
    <row r="97" spans="2:21" s="99" customFormat="1">
      <c r="B97" s="102" t="s">
        <v>647</v>
      </c>
      <c r="C97" s="102">
        <v>1179134</v>
      </c>
      <c r="D97" s="102" t="s">
        <v>100</v>
      </c>
      <c r="E97" s="102" t="s">
        <v>123</v>
      </c>
      <c r="F97" s="102" t="s">
        <v>648</v>
      </c>
      <c r="G97" s="102" t="s">
        <v>649</v>
      </c>
      <c r="H97" s="102" t="s">
        <v>213</v>
      </c>
      <c r="I97" s="102" t="s">
        <v>646</v>
      </c>
      <c r="J97" s="102" t="s">
        <v>287</v>
      </c>
      <c r="K97" s="103">
        <v>0</v>
      </c>
      <c r="L97" s="102" t="s">
        <v>102</v>
      </c>
      <c r="M97" s="104">
        <v>0</v>
      </c>
      <c r="N97" s="104">
        <v>0</v>
      </c>
      <c r="O97" s="103">
        <v>136000</v>
      </c>
      <c r="P97" s="103">
        <f>R97*1000/O97*100</f>
        <v>95.09</v>
      </c>
      <c r="Q97" s="103">
        <v>0</v>
      </c>
      <c r="R97" s="103">
        <f>129322.4/1000</f>
        <v>129.32239999999999</v>
      </c>
      <c r="S97" s="104">
        <v>0</v>
      </c>
      <c r="T97" s="104">
        <f t="shared" si="1"/>
        <v>3.8504919979627382E-3</v>
      </c>
      <c r="U97" s="104">
        <f>R97/'סכום נכסי הקרן'!$C$42</f>
        <v>4.6585838052325395E-4</v>
      </c>
    </row>
    <row r="98" spans="2:21" s="99" customFormat="1">
      <c r="B98" s="102" t="s">
        <v>650</v>
      </c>
      <c r="C98" s="102" t="s">
        <v>651</v>
      </c>
      <c r="D98" s="102" t="s">
        <v>100</v>
      </c>
      <c r="E98" s="102" t="s">
        <v>123</v>
      </c>
      <c r="F98" s="102" t="s">
        <v>652</v>
      </c>
      <c r="G98" s="102" t="s">
        <v>653</v>
      </c>
      <c r="H98" s="102" t="s">
        <v>213</v>
      </c>
      <c r="I98" s="102" t="s">
        <v>646</v>
      </c>
      <c r="J98" s="102" t="s">
        <v>654</v>
      </c>
      <c r="K98" s="103">
        <v>2.3199999999999998</v>
      </c>
      <c r="L98" s="102" t="s">
        <v>102</v>
      </c>
      <c r="M98" s="104">
        <v>3.5000000000000003E-2</v>
      </c>
      <c r="N98" s="104">
        <v>5.4699999999999999E-2</v>
      </c>
      <c r="O98" s="103">
        <v>51000</v>
      </c>
      <c r="P98" s="103">
        <v>101.81</v>
      </c>
      <c r="Q98" s="103">
        <v>0</v>
      </c>
      <c r="R98" s="103">
        <v>51.923099999999998</v>
      </c>
      <c r="S98" s="104">
        <v>2.9999999999999997E-4</v>
      </c>
      <c r="T98" s="104">
        <f t="shared" si="1"/>
        <v>1.5459771938923115E-3</v>
      </c>
      <c r="U98" s="104">
        <f>R98/'סכום נכסי הקרן'!$C$42</f>
        <v>1.8704270318016807E-4</v>
      </c>
    </row>
    <row r="99" spans="2:21" s="99" customFormat="1">
      <c r="B99" s="102" t="s">
        <v>655</v>
      </c>
      <c r="C99" s="102">
        <v>11605060</v>
      </c>
      <c r="D99" s="102" t="s">
        <v>100</v>
      </c>
      <c r="E99" s="102" t="s">
        <v>123</v>
      </c>
      <c r="F99" s="102" t="s">
        <v>656</v>
      </c>
      <c r="G99" s="102" t="s">
        <v>653</v>
      </c>
      <c r="H99" s="102" t="s">
        <v>213</v>
      </c>
      <c r="I99" s="102" t="s">
        <v>646</v>
      </c>
      <c r="J99" s="102" t="s">
        <v>657</v>
      </c>
      <c r="K99" s="103">
        <v>2.36</v>
      </c>
      <c r="L99" s="102" t="s">
        <v>102</v>
      </c>
      <c r="M99" s="104">
        <v>2.35E-2</v>
      </c>
      <c r="N99" s="104">
        <v>5.1900000000000002E-2</v>
      </c>
      <c r="O99" s="103">
        <v>50000</v>
      </c>
      <c r="P99" s="103">
        <f>R99*1000/O99*100</f>
        <v>104.19453551912558</v>
      </c>
      <c r="Q99" s="103">
        <v>0</v>
      </c>
      <c r="R99" s="103">
        <f>52097.2677595628/1000</f>
        <v>52.097267759562797</v>
      </c>
      <c r="S99" s="104">
        <v>6.9999999999999999E-4</v>
      </c>
      <c r="T99" s="104">
        <f t="shared" si="1"/>
        <v>1.5511629278757487E-3</v>
      </c>
      <c r="U99" s="104">
        <f>R99/'סכום נכסי הקרן'!$C$42</f>
        <v>1.8767010810313029E-4</v>
      </c>
    </row>
    <row r="100" spans="2:21" s="99" customFormat="1">
      <c r="B100" s="102" t="s">
        <v>655</v>
      </c>
      <c r="C100" s="102">
        <v>1160506</v>
      </c>
      <c r="D100" s="102" t="s">
        <v>100</v>
      </c>
      <c r="E100" s="102" t="s">
        <v>123</v>
      </c>
      <c r="F100" s="102" t="s">
        <v>656</v>
      </c>
      <c r="G100" s="102" t="s">
        <v>653</v>
      </c>
      <c r="H100" s="102" t="s">
        <v>213</v>
      </c>
      <c r="I100" s="102" t="s">
        <v>646</v>
      </c>
      <c r="J100" s="102" t="s">
        <v>657</v>
      </c>
      <c r="K100" s="103">
        <v>0</v>
      </c>
      <c r="L100" s="102" t="s">
        <v>102</v>
      </c>
      <c r="M100" s="104">
        <v>0</v>
      </c>
      <c r="N100" s="104">
        <v>0</v>
      </c>
      <c r="O100" s="103">
        <v>54805.34</v>
      </c>
      <c r="P100" s="103">
        <f>R100*1000/O100*100</f>
        <v>104.56</v>
      </c>
      <c r="Q100" s="103">
        <v>0</v>
      </c>
      <c r="R100" s="103">
        <f>57304.463504/1000</f>
        <v>57.304463503999997</v>
      </c>
      <c r="S100" s="104">
        <v>0</v>
      </c>
      <c r="T100" s="104">
        <f t="shared" si="1"/>
        <v>1.7062038608137476E-3</v>
      </c>
      <c r="U100" s="104">
        <f>R100/'סכום נכסי הקרן'!$C$42</f>
        <v>2.064280013727502E-4</v>
      </c>
    </row>
    <row r="101" spans="2:21" s="99" customFormat="1">
      <c r="B101" s="102" t="s">
        <v>658</v>
      </c>
      <c r="C101" s="102">
        <v>11898510</v>
      </c>
      <c r="D101" s="102" t="s">
        <v>100</v>
      </c>
      <c r="E101" s="102" t="s">
        <v>123</v>
      </c>
      <c r="F101" s="102" t="s">
        <v>656</v>
      </c>
      <c r="G101" s="102" t="s">
        <v>653</v>
      </c>
      <c r="H101" s="102" t="s">
        <v>213</v>
      </c>
      <c r="I101" s="102" t="s">
        <v>646</v>
      </c>
      <c r="J101" s="102" t="s">
        <v>659</v>
      </c>
      <c r="K101" s="103">
        <v>4.13</v>
      </c>
      <c r="L101" s="102" t="s">
        <v>102</v>
      </c>
      <c r="M101" s="104">
        <v>3.2899999999999999E-2</v>
      </c>
      <c r="N101" s="104">
        <v>6.4399999999999999E-2</v>
      </c>
      <c r="O101" s="103">
        <v>100000</v>
      </c>
      <c r="P101" s="103">
        <f>R101*1000/O101*100</f>
        <v>103.09567901639301</v>
      </c>
      <c r="Q101" s="103">
        <v>12.45322</v>
      </c>
      <c r="R101" s="103">
        <f>103095.679016393/1000</f>
        <v>103.09567901639299</v>
      </c>
      <c r="S101" s="104">
        <v>1.2999999999999999E-3</v>
      </c>
      <c r="T101" s="104">
        <f t="shared" si="1"/>
        <v>3.0696081040651598E-3</v>
      </c>
      <c r="U101" s="104">
        <f>R101/'סכום נכסי הקרן'!$C$42</f>
        <v>3.7138180288582689E-4</v>
      </c>
    </row>
    <row r="102" spans="2:21" s="99" customFormat="1">
      <c r="B102" s="102" t="s">
        <v>658</v>
      </c>
      <c r="C102" s="102">
        <v>1189851</v>
      </c>
      <c r="D102" s="102" t="s">
        <v>100</v>
      </c>
      <c r="E102" s="102" t="s">
        <v>123</v>
      </c>
      <c r="F102" s="102" t="s">
        <v>656</v>
      </c>
      <c r="G102" s="102" t="s">
        <v>653</v>
      </c>
      <c r="H102" s="102" t="s">
        <v>213</v>
      </c>
      <c r="I102" s="102" t="s">
        <v>646</v>
      </c>
      <c r="J102" s="102" t="s">
        <v>659</v>
      </c>
      <c r="K102" s="103">
        <v>0</v>
      </c>
      <c r="L102" s="102" t="s">
        <v>102</v>
      </c>
      <c r="M102" s="104">
        <v>0</v>
      </c>
      <c r="N102" s="104">
        <v>0</v>
      </c>
      <c r="O102" s="103">
        <v>71000</v>
      </c>
      <c r="P102" s="103">
        <f>R102*1000/O102*100</f>
        <v>91.990000000000009</v>
      </c>
      <c r="Q102" s="103">
        <v>0</v>
      </c>
      <c r="R102" s="103">
        <f>65312.9/1000</f>
        <v>65.312899999999999</v>
      </c>
      <c r="S102" s="104">
        <v>0</v>
      </c>
      <c r="T102" s="104">
        <f t="shared" si="1"/>
        <v>1.9446499509268352E-3</v>
      </c>
      <c r="U102" s="104">
        <f>R102/'סכום נכסי הקרן'!$C$42</f>
        <v>2.3527681067840711E-4</v>
      </c>
    </row>
    <row r="103" spans="2:21" s="99" customFormat="1">
      <c r="B103" s="102" t="s">
        <v>660</v>
      </c>
      <c r="C103" s="102" t="s">
        <v>661</v>
      </c>
      <c r="D103" s="102" t="s">
        <v>100</v>
      </c>
      <c r="E103" s="102" t="s">
        <v>123</v>
      </c>
      <c r="F103" s="102" t="s">
        <v>662</v>
      </c>
      <c r="G103" s="102" t="s">
        <v>653</v>
      </c>
      <c r="H103" s="102" t="s">
        <v>213</v>
      </c>
      <c r="I103" s="102" t="s">
        <v>646</v>
      </c>
      <c r="J103" s="102" t="s">
        <v>265</v>
      </c>
      <c r="K103" s="103">
        <v>1.1299999999999999</v>
      </c>
      <c r="L103" s="102" t="s">
        <v>102</v>
      </c>
      <c r="M103" s="104">
        <v>0.05</v>
      </c>
      <c r="N103" s="104">
        <v>4.0899999999999999E-2</v>
      </c>
      <c r="O103" s="103">
        <v>25004.66</v>
      </c>
      <c r="P103" s="103">
        <v>115.7</v>
      </c>
      <c r="Q103" s="103">
        <v>0</v>
      </c>
      <c r="R103" s="103">
        <v>28.930391620000002</v>
      </c>
      <c r="S103" s="104">
        <v>1E-4</v>
      </c>
      <c r="T103" s="104">
        <f t="shared" si="1"/>
        <v>8.6138396310877531E-4</v>
      </c>
      <c r="U103" s="104">
        <f>R103/'סכום נכסי הקרן'!$C$42</f>
        <v>1.0421601662199835E-4</v>
      </c>
    </row>
    <row r="104" spans="2:21" s="99" customFormat="1">
      <c r="B104" s="102" t="s">
        <v>663</v>
      </c>
      <c r="C104" s="102" t="s">
        <v>664</v>
      </c>
      <c r="D104" s="102" t="s">
        <v>100</v>
      </c>
      <c r="E104" s="102" t="s">
        <v>123</v>
      </c>
      <c r="F104" s="102" t="s">
        <v>665</v>
      </c>
      <c r="G104" s="102" t="s">
        <v>443</v>
      </c>
      <c r="H104" s="102" t="s">
        <v>213</v>
      </c>
      <c r="I104" s="102" t="s">
        <v>646</v>
      </c>
      <c r="J104" s="102" t="s">
        <v>380</v>
      </c>
      <c r="K104" s="103">
        <v>3.68</v>
      </c>
      <c r="L104" s="102" t="s">
        <v>102</v>
      </c>
      <c r="M104" s="104">
        <v>0.06</v>
      </c>
      <c r="N104" s="104">
        <v>5.8599999999999999E-2</v>
      </c>
      <c r="O104" s="103">
        <v>50000</v>
      </c>
      <c r="P104" s="103">
        <v>102.59</v>
      </c>
      <c r="Q104" s="103">
        <v>0</v>
      </c>
      <c r="R104" s="103">
        <v>51.295000000000002</v>
      </c>
      <c r="S104" s="104">
        <v>6.9999999999999999E-4</v>
      </c>
      <c r="T104" s="104">
        <f t="shared" si="1"/>
        <v>1.5272759168983771E-3</v>
      </c>
      <c r="U104" s="104">
        <f>R104/'סכום נכסי הקרן'!$C$42</f>
        <v>1.8478009709795297E-4</v>
      </c>
    </row>
    <row r="105" spans="2:21" s="99" customFormat="1">
      <c r="B105" s="102" t="s">
        <v>666</v>
      </c>
      <c r="C105" s="102" t="s">
        <v>667</v>
      </c>
      <c r="D105" s="102" t="s">
        <v>100</v>
      </c>
      <c r="E105" s="102" t="s">
        <v>123</v>
      </c>
      <c r="F105" s="102" t="s">
        <v>668</v>
      </c>
      <c r="G105" s="102" t="s">
        <v>443</v>
      </c>
      <c r="H105" s="102" t="s">
        <v>213</v>
      </c>
      <c r="I105" s="102" t="s">
        <v>646</v>
      </c>
      <c r="J105" s="102" t="s">
        <v>669</v>
      </c>
      <c r="K105" s="103">
        <v>3.5</v>
      </c>
      <c r="L105" s="102" t="s">
        <v>102</v>
      </c>
      <c r="M105" s="104">
        <v>2.75E-2</v>
      </c>
      <c r="N105" s="104">
        <v>3.0099999999999998E-2</v>
      </c>
      <c r="O105" s="103">
        <v>203270</v>
      </c>
      <c r="P105" s="103">
        <v>110.48</v>
      </c>
      <c r="Q105" s="103">
        <v>0</v>
      </c>
      <c r="R105" s="103">
        <v>224.57269600000001</v>
      </c>
      <c r="S105" s="104">
        <v>4.0000000000000002E-4</v>
      </c>
      <c r="T105" s="104">
        <f t="shared" si="1"/>
        <v>6.6865088252995517E-3</v>
      </c>
      <c r="U105" s="104">
        <f>R105/'סכום נכסי הקרן'!$C$42</f>
        <v>8.0897874203000441E-4</v>
      </c>
    </row>
    <row r="106" spans="2:21" s="99" customFormat="1">
      <c r="B106" s="102" t="s">
        <v>670</v>
      </c>
      <c r="C106" s="102" t="s">
        <v>671</v>
      </c>
      <c r="D106" s="102" t="s">
        <v>100</v>
      </c>
      <c r="E106" s="102" t="s">
        <v>123</v>
      </c>
      <c r="F106" s="102" t="s">
        <v>668</v>
      </c>
      <c r="G106" s="102" t="s">
        <v>443</v>
      </c>
      <c r="H106" s="102" t="s">
        <v>213</v>
      </c>
      <c r="I106" s="102" t="s">
        <v>646</v>
      </c>
      <c r="J106" s="102" t="s">
        <v>672</v>
      </c>
      <c r="K106" s="103">
        <v>5.15</v>
      </c>
      <c r="L106" s="102" t="s">
        <v>102</v>
      </c>
      <c r="M106" s="104">
        <v>8.5000000000000006E-3</v>
      </c>
      <c r="N106" s="104">
        <v>3.4200000000000001E-2</v>
      </c>
      <c r="O106" s="103">
        <v>241000</v>
      </c>
      <c r="P106" s="103">
        <v>96.94</v>
      </c>
      <c r="Q106" s="103">
        <v>0</v>
      </c>
      <c r="R106" s="103">
        <v>233.62540000000001</v>
      </c>
      <c r="S106" s="104">
        <v>4.0000000000000002E-4</v>
      </c>
      <c r="T106" s="104">
        <f t="shared" si="1"/>
        <v>6.9560473144702241E-3</v>
      </c>
      <c r="U106" s="104">
        <f>R106/'סכום נכסי הקרן'!$C$42</f>
        <v>8.4158931857974668E-4</v>
      </c>
    </row>
    <row r="107" spans="2:21" s="99" customFormat="1">
      <c r="B107" s="102" t="s">
        <v>673</v>
      </c>
      <c r="C107" s="102" t="s">
        <v>674</v>
      </c>
      <c r="D107" s="102" t="s">
        <v>100</v>
      </c>
      <c r="E107" s="102" t="s">
        <v>123</v>
      </c>
      <c r="F107" s="102" t="s">
        <v>668</v>
      </c>
      <c r="G107" s="102" t="s">
        <v>443</v>
      </c>
      <c r="H107" s="102" t="s">
        <v>213</v>
      </c>
      <c r="I107" s="102" t="s">
        <v>646</v>
      </c>
      <c r="J107" s="102" t="s">
        <v>672</v>
      </c>
      <c r="K107" s="103">
        <v>6.48</v>
      </c>
      <c r="L107" s="102" t="s">
        <v>102</v>
      </c>
      <c r="M107" s="104">
        <v>3.1800000000000002E-2</v>
      </c>
      <c r="N107" s="104">
        <v>3.6400000000000002E-2</v>
      </c>
      <c r="O107" s="103">
        <v>119000</v>
      </c>
      <c r="P107" s="103">
        <v>101.6</v>
      </c>
      <c r="Q107" s="103">
        <v>0</v>
      </c>
      <c r="R107" s="103">
        <v>120.904</v>
      </c>
      <c r="S107" s="104">
        <v>2.9999999999999997E-4</v>
      </c>
      <c r="T107" s="104">
        <f t="shared" si="1"/>
        <v>3.5998395059300397E-3</v>
      </c>
      <c r="U107" s="104">
        <f>R107/'סכום נכסי הקרן'!$C$42</f>
        <v>4.3553275873927099E-4</v>
      </c>
    </row>
    <row r="108" spans="2:21" s="99" customFormat="1">
      <c r="B108" s="102" t="s">
        <v>675</v>
      </c>
      <c r="C108" s="102" t="s">
        <v>676</v>
      </c>
      <c r="D108" s="102" t="s">
        <v>100</v>
      </c>
      <c r="E108" s="102" t="s">
        <v>123</v>
      </c>
      <c r="F108" s="102" t="s">
        <v>677</v>
      </c>
      <c r="G108" s="102" t="s">
        <v>461</v>
      </c>
      <c r="H108" s="102" t="s">
        <v>213</v>
      </c>
      <c r="I108" s="102" t="s">
        <v>646</v>
      </c>
      <c r="J108" s="102" t="s">
        <v>678</v>
      </c>
      <c r="K108" s="103">
        <v>2.36</v>
      </c>
      <c r="L108" s="102" t="s">
        <v>102</v>
      </c>
      <c r="M108" s="104">
        <v>1.6400000000000001E-2</v>
      </c>
      <c r="N108" s="104">
        <v>3.6499999999999998E-2</v>
      </c>
      <c r="O108" s="103">
        <v>17296.88</v>
      </c>
      <c r="P108" s="103">
        <v>106.4</v>
      </c>
      <c r="Q108" s="103">
        <v>0.78210000000000002</v>
      </c>
      <c r="R108" s="103">
        <v>19.185980319999999</v>
      </c>
      <c r="S108" s="104">
        <v>1E-4</v>
      </c>
      <c r="T108" s="104">
        <f t="shared" si="1"/>
        <v>5.7125033014567147E-4</v>
      </c>
      <c r="U108" s="104">
        <f>R108/'סכום נכסי הקרן'!$C$42</f>
        <v>6.9113701266186072E-5</v>
      </c>
    </row>
    <row r="109" spans="2:21" s="99" customFormat="1">
      <c r="B109" s="102" t="s">
        <v>679</v>
      </c>
      <c r="C109" s="102">
        <v>11793400</v>
      </c>
      <c r="D109" s="102" t="s">
        <v>100</v>
      </c>
      <c r="E109" s="102" t="s">
        <v>123</v>
      </c>
      <c r="F109" s="102" t="s">
        <v>680</v>
      </c>
      <c r="G109" s="102" t="s">
        <v>649</v>
      </c>
      <c r="H109" s="102" t="s">
        <v>213</v>
      </c>
      <c r="I109" s="102" t="s">
        <v>646</v>
      </c>
      <c r="J109" s="102" t="s">
        <v>681</v>
      </c>
      <c r="K109" s="103">
        <v>3.01</v>
      </c>
      <c r="L109" s="102" t="s">
        <v>102</v>
      </c>
      <c r="M109" s="104">
        <v>1.4800000000000001E-2</v>
      </c>
      <c r="N109" s="104">
        <v>4.7399999999999998E-2</v>
      </c>
      <c r="O109" s="103">
        <v>70000</v>
      </c>
      <c r="P109" s="103">
        <f t="shared" ref="P109:P110" si="2">R109*1000/O109*100</f>
        <v>99.165027322404427</v>
      </c>
      <c r="Q109" s="103">
        <v>0</v>
      </c>
      <c r="R109" s="103">
        <f>69415.5191256831/1000</f>
        <v>69.415519125683105</v>
      </c>
      <c r="S109" s="104">
        <v>1E-4</v>
      </c>
      <c r="T109" s="104">
        <f t="shared" si="1"/>
        <v>2.0668028193713715E-3</v>
      </c>
      <c r="U109" s="104">
        <f>R109/'סכום נכסי הקרן'!$C$42</f>
        <v>2.5005568504042375E-4</v>
      </c>
    </row>
    <row r="110" spans="2:21" s="99" customFormat="1">
      <c r="B110" s="102" t="s">
        <v>679</v>
      </c>
      <c r="C110" s="102">
        <v>1179340</v>
      </c>
      <c r="D110" s="102" t="s">
        <v>100</v>
      </c>
      <c r="E110" s="102" t="s">
        <v>123</v>
      </c>
      <c r="F110" s="102" t="s">
        <v>680</v>
      </c>
      <c r="G110" s="102" t="s">
        <v>649</v>
      </c>
      <c r="H110" s="102" t="s">
        <v>213</v>
      </c>
      <c r="I110" s="102" t="s">
        <v>646</v>
      </c>
      <c r="J110" s="102" t="s">
        <v>681</v>
      </c>
      <c r="K110" s="103">
        <v>0</v>
      </c>
      <c r="L110" s="102" t="s">
        <v>102</v>
      </c>
      <c r="M110" s="104">
        <v>0</v>
      </c>
      <c r="N110" s="104">
        <v>0</v>
      </c>
      <c r="O110" s="103">
        <v>33500</v>
      </c>
      <c r="P110" s="103">
        <f t="shared" si="2"/>
        <v>99.6</v>
      </c>
      <c r="Q110" s="103">
        <v>0</v>
      </c>
      <c r="R110" s="103">
        <f>33366/1000</f>
        <v>33.366</v>
      </c>
      <c r="S110" s="104">
        <v>0</v>
      </c>
      <c r="T110" s="104">
        <f t="shared" si="1"/>
        <v>9.9345137427100591E-4</v>
      </c>
      <c r="U110" s="104">
        <f>R110/'סכום נכסי הקרן'!$C$42</f>
        <v>1.2019441894473728E-4</v>
      </c>
    </row>
    <row r="111" spans="2:21" s="99" customFormat="1">
      <c r="B111" s="102" t="s">
        <v>682</v>
      </c>
      <c r="C111" s="102" t="s">
        <v>683</v>
      </c>
      <c r="D111" s="102" t="s">
        <v>100</v>
      </c>
      <c r="E111" s="102" t="s">
        <v>123</v>
      </c>
      <c r="F111" s="102" t="s">
        <v>684</v>
      </c>
      <c r="G111" s="102" t="s">
        <v>649</v>
      </c>
      <c r="H111" s="102" t="s">
        <v>213</v>
      </c>
      <c r="I111" s="102" t="s">
        <v>646</v>
      </c>
      <c r="J111" s="102" t="s">
        <v>685</v>
      </c>
      <c r="K111" s="103">
        <v>2.71</v>
      </c>
      <c r="L111" s="102" t="s">
        <v>102</v>
      </c>
      <c r="M111" s="104">
        <v>2.3E-2</v>
      </c>
      <c r="N111" s="104">
        <v>6.6500000000000004E-2</v>
      </c>
      <c r="O111" s="103">
        <v>147000</v>
      </c>
      <c r="P111" s="103">
        <v>97.25</v>
      </c>
      <c r="Q111" s="103">
        <v>0</v>
      </c>
      <c r="R111" s="103">
        <v>142.95750000000001</v>
      </c>
      <c r="S111" s="104">
        <v>5.0000000000000001E-4</v>
      </c>
      <c r="T111" s="104">
        <f t="shared" si="1"/>
        <v>4.2564684060824596E-3</v>
      </c>
      <c r="U111" s="104">
        <f>R111/'סכום נכסי הקרן'!$C$42</f>
        <v>5.1497613277864539E-4</v>
      </c>
    </row>
    <row r="112" spans="2:21" s="99" customFormat="1">
      <c r="B112" s="102" t="s">
        <v>686</v>
      </c>
      <c r="C112" s="102" t="s">
        <v>687</v>
      </c>
      <c r="D112" s="102" t="s">
        <v>100</v>
      </c>
      <c r="E112" s="102" t="s">
        <v>123</v>
      </c>
      <c r="F112" s="102" t="s">
        <v>688</v>
      </c>
      <c r="G112" s="102" t="s">
        <v>649</v>
      </c>
      <c r="H112" s="102" t="s">
        <v>213</v>
      </c>
      <c r="I112" s="102" t="s">
        <v>646</v>
      </c>
      <c r="J112" s="102" t="s">
        <v>689</v>
      </c>
      <c r="K112" s="103">
        <v>2.66</v>
      </c>
      <c r="L112" s="102" t="s">
        <v>102</v>
      </c>
      <c r="M112" s="104">
        <v>0.04</v>
      </c>
      <c r="N112" s="104">
        <v>0.1898</v>
      </c>
      <c r="O112" s="103">
        <v>42000</v>
      </c>
      <c r="P112" s="103">
        <v>75.2</v>
      </c>
      <c r="Q112" s="103">
        <v>0</v>
      </c>
      <c r="R112" s="103">
        <v>31.584</v>
      </c>
      <c r="S112" s="104">
        <v>8.0000000000000004E-4</v>
      </c>
      <c r="T112" s="104">
        <f t="shared" si="1"/>
        <v>9.4039346055791676E-4</v>
      </c>
      <c r="U112" s="104">
        <f>R112/'סכום נכסי הקרן'!$C$42</f>
        <v>1.1377511622461735E-4</v>
      </c>
    </row>
    <row r="113" spans="2:21" s="99" customFormat="1">
      <c r="B113" s="102" t="s">
        <v>692</v>
      </c>
      <c r="C113" s="102">
        <v>1175769</v>
      </c>
      <c r="D113" s="102" t="s">
        <v>100</v>
      </c>
      <c r="E113" s="102" t="s">
        <v>123</v>
      </c>
      <c r="F113" s="102" t="s">
        <v>690</v>
      </c>
      <c r="G113" s="102" t="s">
        <v>443</v>
      </c>
      <c r="H113" s="102" t="s">
        <v>213</v>
      </c>
      <c r="I113" s="102" t="s">
        <v>646</v>
      </c>
      <c r="J113" s="102" t="s">
        <v>691</v>
      </c>
      <c r="K113" s="103">
        <v>0</v>
      </c>
      <c r="L113" s="102" t="s">
        <v>102</v>
      </c>
      <c r="M113" s="104">
        <v>0</v>
      </c>
      <c r="N113" s="104">
        <v>0</v>
      </c>
      <c r="O113" s="103">
        <v>7242.4199999999983</v>
      </c>
      <c r="P113" s="103">
        <f t="shared" ref="P113:P114" si="3">R113*1000/O113*100</f>
        <v>92.960000000000022</v>
      </c>
      <c r="Q113" s="103">
        <v>0</v>
      </c>
      <c r="R113" s="103">
        <f>6732.553632/1000</f>
        <v>6.7325536320000001</v>
      </c>
      <c r="S113" s="104">
        <v>0</v>
      </c>
      <c r="T113" s="104">
        <f t="shared" si="1"/>
        <v>2.0045749140033725E-4</v>
      </c>
      <c r="U113" s="104">
        <f>R113/'סכום נכסי הקרן'!$C$42</f>
        <v>2.4252693514731182E-5</v>
      </c>
    </row>
    <row r="114" spans="2:21" s="99" customFormat="1">
      <c r="B114" s="102" t="s">
        <v>692</v>
      </c>
      <c r="C114" s="102">
        <v>11757690</v>
      </c>
      <c r="D114" s="102" t="s">
        <v>100</v>
      </c>
      <c r="E114" s="102" t="s">
        <v>123</v>
      </c>
      <c r="F114" s="102" t="s">
        <v>690</v>
      </c>
      <c r="G114" s="102" t="s">
        <v>443</v>
      </c>
      <c r="H114" s="102" t="s">
        <v>213</v>
      </c>
      <c r="I114" s="102" t="s">
        <v>646</v>
      </c>
      <c r="J114" s="102" t="s">
        <v>693</v>
      </c>
      <c r="K114" s="103">
        <v>6.09</v>
      </c>
      <c r="L114" s="102" t="s">
        <v>102</v>
      </c>
      <c r="M114" s="104">
        <v>6.4000000000000003E-3</v>
      </c>
      <c r="N114" s="104">
        <v>3.5000000000000003E-2</v>
      </c>
      <c r="O114" s="103">
        <v>75000</v>
      </c>
      <c r="P114" s="103">
        <f t="shared" si="3"/>
        <v>92.83431693989067</v>
      </c>
      <c r="Q114" s="103">
        <v>0</v>
      </c>
      <c r="R114" s="103">
        <f>69625.737704918/1000</f>
        <v>69.625737704918009</v>
      </c>
      <c r="S114" s="104">
        <v>4.0000000000000002E-4</v>
      </c>
      <c r="T114" s="104">
        <f t="shared" si="1"/>
        <v>2.0730619435228494E-3</v>
      </c>
      <c r="U114" s="104">
        <f>R114/'סכום נכסי הקרן'!$C$42</f>
        <v>2.5081295591444303E-4</v>
      </c>
    </row>
    <row r="115" spans="2:21" s="99" customFormat="1">
      <c r="B115" s="102" t="s">
        <v>694</v>
      </c>
      <c r="C115" s="102" t="s">
        <v>695</v>
      </c>
      <c r="D115" s="102" t="s">
        <v>100</v>
      </c>
      <c r="E115" s="102" t="s">
        <v>123</v>
      </c>
      <c r="F115" s="102" t="s">
        <v>696</v>
      </c>
      <c r="G115" s="102" t="s">
        <v>443</v>
      </c>
      <c r="H115" s="102" t="s">
        <v>213</v>
      </c>
      <c r="I115" s="102" t="s">
        <v>646</v>
      </c>
      <c r="J115" s="102" t="s">
        <v>239</v>
      </c>
      <c r="K115" s="103">
        <v>3.5</v>
      </c>
      <c r="L115" s="102" t="s">
        <v>102</v>
      </c>
      <c r="M115" s="104">
        <v>4.2000000000000003E-2</v>
      </c>
      <c r="N115" s="104">
        <v>4.1300000000000003E-2</v>
      </c>
      <c r="O115" s="103">
        <v>49000</v>
      </c>
      <c r="P115" s="103">
        <v>101.1</v>
      </c>
      <c r="Q115" s="103">
        <v>0</v>
      </c>
      <c r="R115" s="103">
        <v>49.539000000000001</v>
      </c>
      <c r="S115" s="104">
        <v>5.0000000000000001E-4</v>
      </c>
      <c r="T115" s="104">
        <f t="shared" si="1"/>
        <v>1.4749921366064666E-3</v>
      </c>
      <c r="U115" s="104">
        <f>R115/'סכום נכסי הקרן'!$C$42</f>
        <v>1.7845445423794702E-4</v>
      </c>
    </row>
    <row r="116" spans="2:21" s="99" customFormat="1">
      <c r="B116" s="98" t="s">
        <v>249</v>
      </c>
      <c r="K116" s="100">
        <v>1.4</v>
      </c>
      <c r="N116" s="101">
        <v>6.9800000000000001E-2</v>
      </c>
      <c r="O116" s="100">
        <f>SUM(O117:O204)</f>
        <v>8193425.169999999</v>
      </c>
      <c r="Q116" s="100">
        <v>88.838660000000004</v>
      </c>
      <c r="R116" s="100">
        <v>7965.1044808358083</v>
      </c>
      <c r="T116" s="101">
        <f t="shared" si="1"/>
        <v>0.23715590699210218</v>
      </c>
      <c r="U116" s="101">
        <f>R116/'סכום נכסי הקרן'!$C$42</f>
        <v>2.8692714287244001E-2</v>
      </c>
    </row>
    <row r="117" spans="2:21" s="99" customFormat="1">
      <c r="B117" s="102" t="s">
        <v>697</v>
      </c>
      <c r="C117" s="102" t="s">
        <v>698</v>
      </c>
      <c r="D117" s="102" t="s">
        <v>100</v>
      </c>
      <c r="E117" s="102" t="s">
        <v>123</v>
      </c>
      <c r="F117" s="102" t="s">
        <v>393</v>
      </c>
      <c r="G117" s="102" t="s">
        <v>384</v>
      </c>
      <c r="H117" s="102" t="s">
        <v>205</v>
      </c>
      <c r="I117" s="102" t="s">
        <v>206</v>
      </c>
      <c r="J117" s="102" t="s">
        <v>394</v>
      </c>
      <c r="K117" s="103">
        <v>0.67</v>
      </c>
      <c r="L117" s="102" t="s">
        <v>102</v>
      </c>
      <c r="M117" s="104">
        <v>1.8700000000000001E-2</v>
      </c>
      <c r="N117" s="104">
        <v>4.9700000000000001E-2</v>
      </c>
      <c r="O117" s="103">
        <v>589000.97</v>
      </c>
      <c r="P117" s="103">
        <v>99.51</v>
      </c>
      <c r="Q117" s="103">
        <v>0</v>
      </c>
      <c r="R117" s="103">
        <v>586.11486524700001</v>
      </c>
      <c r="S117" s="104">
        <v>1.1000000000000001E-3</v>
      </c>
      <c r="T117" s="104">
        <f t="shared" si="1"/>
        <v>1.7451196378358139E-2</v>
      </c>
      <c r="U117" s="104">
        <f>R117/'סכום נכסי הקרן'!$C$42</f>
        <v>2.1113629342215477E-3</v>
      </c>
    </row>
    <row r="118" spans="2:21" s="99" customFormat="1">
      <c r="B118" s="102" t="s">
        <v>699</v>
      </c>
      <c r="C118" s="102" t="s">
        <v>700</v>
      </c>
      <c r="D118" s="102" t="s">
        <v>100</v>
      </c>
      <c r="E118" s="102" t="s">
        <v>123</v>
      </c>
      <c r="F118" s="102" t="s">
        <v>701</v>
      </c>
      <c r="G118" s="102" t="s">
        <v>379</v>
      </c>
      <c r="H118" s="102" t="s">
        <v>413</v>
      </c>
      <c r="I118" s="102" t="s">
        <v>150</v>
      </c>
      <c r="J118" s="102" t="s">
        <v>410</v>
      </c>
      <c r="K118" s="103">
        <v>0.85</v>
      </c>
      <c r="L118" s="102" t="s">
        <v>102</v>
      </c>
      <c r="M118" s="104">
        <v>4.99E-2</v>
      </c>
      <c r="N118" s="104">
        <v>4.7300000000000002E-2</v>
      </c>
      <c r="O118" s="103">
        <v>6000</v>
      </c>
      <c r="P118" s="103">
        <v>106.04</v>
      </c>
      <c r="Q118" s="103">
        <v>0</v>
      </c>
      <c r="R118" s="103">
        <v>6.3624000000000001</v>
      </c>
      <c r="S118" s="104">
        <v>0</v>
      </c>
      <c r="T118" s="104">
        <f t="shared" si="1"/>
        <v>1.8943640303488126E-4</v>
      </c>
      <c r="U118" s="104">
        <f>R118/'סכום נכסי הקרן'!$C$42</f>
        <v>2.2919288230354147E-5</v>
      </c>
    </row>
    <row r="119" spans="2:21" s="99" customFormat="1">
      <c r="B119" s="102" t="s">
        <v>702</v>
      </c>
      <c r="C119" s="102" t="s">
        <v>703</v>
      </c>
      <c r="D119" s="102" t="s">
        <v>100</v>
      </c>
      <c r="E119" s="102" t="s">
        <v>123</v>
      </c>
      <c r="F119" s="102" t="s">
        <v>397</v>
      </c>
      <c r="G119" s="102" t="s">
        <v>384</v>
      </c>
      <c r="H119" s="102" t="s">
        <v>205</v>
      </c>
      <c r="I119" s="102" t="s">
        <v>206</v>
      </c>
      <c r="J119" s="102" t="s">
        <v>704</v>
      </c>
      <c r="K119" s="103">
        <v>0.5</v>
      </c>
      <c r="L119" s="102" t="s">
        <v>102</v>
      </c>
      <c r="M119" s="104">
        <v>3.0099999999999998E-2</v>
      </c>
      <c r="N119" s="104">
        <v>4.8599999999999997E-2</v>
      </c>
      <c r="O119" s="103">
        <v>571000</v>
      </c>
      <c r="P119" s="103">
        <v>99.09</v>
      </c>
      <c r="Q119" s="103">
        <v>8.5935500000000005</v>
      </c>
      <c r="R119" s="103">
        <v>574.39745000000005</v>
      </c>
      <c r="S119" s="104">
        <v>5.0000000000000001E-4</v>
      </c>
      <c r="T119" s="104">
        <f t="shared" si="1"/>
        <v>1.7102317810953109E-2</v>
      </c>
      <c r="U119" s="104">
        <f>R119/'סכום נכסי הקרן'!$C$42</f>
        <v>2.0691532621857217E-3</v>
      </c>
    </row>
    <row r="120" spans="2:21" s="99" customFormat="1">
      <c r="B120" s="102" t="s">
        <v>705</v>
      </c>
      <c r="C120" s="102" t="s">
        <v>706</v>
      </c>
      <c r="D120" s="102" t="s">
        <v>100</v>
      </c>
      <c r="E120" s="102" t="s">
        <v>123</v>
      </c>
      <c r="F120" s="102" t="s">
        <v>397</v>
      </c>
      <c r="G120" s="102" t="s">
        <v>384</v>
      </c>
      <c r="H120" s="102" t="s">
        <v>205</v>
      </c>
      <c r="I120" s="102" t="s">
        <v>206</v>
      </c>
      <c r="J120" s="102" t="s">
        <v>707</v>
      </c>
      <c r="K120" s="103">
        <v>1.4</v>
      </c>
      <c r="L120" s="102" t="s">
        <v>102</v>
      </c>
      <c r="M120" s="104">
        <v>2.0199999999999999E-2</v>
      </c>
      <c r="N120" s="104">
        <v>4.9000000000000002E-2</v>
      </c>
      <c r="O120" s="103">
        <v>80000</v>
      </c>
      <c r="P120" s="103">
        <v>97.31</v>
      </c>
      <c r="Q120" s="103">
        <v>0</v>
      </c>
      <c r="R120" s="103">
        <v>77.847999999999999</v>
      </c>
      <c r="S120" s="104">
        <v>1E-4</v>
      </c>
      <c r="T120" s="104">
        <f t="shared" si="1"/>
        <v>2.317874560458229E-3</v>
      </c>
      <c r="U120" s="104">
        <f>R120/'סכום נכסי הקרן'!$C$42</f>
        <v>2.8043203039051454E-4</v>
      </c>
    </row>
    <row r="121" spans="2:21" s="99" customFormat="1">
      <c r="B121" s="102" t="s">
        <v>708</v>
      </c>
      <c r="C121" s="102" t="s">
        <v>709</v>
      </c>
      <c r="D121" s="102" t="s">
        <v>100</v>
      </c>
      <c r="E121" s="102" t="s">
        <v>123</v>
      </c>
      <c r="F121" s="102" t="s">
        <v>400</v>
      </c>
      <c r="G121" s="102" t="s">
        <v>384</v>
      </c>
      <c r="H121" s="102" t="s">
        <v>205</v>
      </c>
      <c r="I121" s="102" t="s">
        <v>206</v>
      </c>
      <c r="J121" s="102" t="s">
        <v>231</v>
      </c>
      <c r="K121" s="103">
        <v>1.66</v>
      </c>
      <c r="L121" s="102" t="s">
        <v>102</v>
      </c>
      <c r="M121" s="104">
        <v>2.98E-2</v>
      </c>
      <c r="N121" s="104">
        <v>5.11E-2</v>
      </c>
      <c r="O121" s="103">
        <v>7000</v>
      </c>
      <c r="P121" s="103">
        <v>97.54</v>
      </c>
      <c r="Q121" s="103">
        <v>0</v>
      </c>
      <c r="R121" s="103">
        <v>6.8277999999999999</v>
      </c>
      <c r="S121" s="104">
        <v>0</v>
      </c>
      <c r="T121" s="104">
        <f t="shared" si="1"/>
        <v>2.0329339127397872E-4</v>
      </c>
      <c r="U121" s="104">
        <f>R121/'סכום נכסי הקרן'!$C$42</f>
        <v>2.4595799726394449E-5</v>
      </c>
    </row>
    <row r="122" spans="2:21" s="99" customFormat="1">
      <c r="B122" s="102" t="s">
        <v>710</v>
      </c>
      <c r="C122" s="102" t="s">
        <v>711</v>
      </c>
      <c r="D122" s="102" t="s">
        <v>100</v>
      </c>
      <c r="E122" s="102" t="s">
        <v>123</v>
      </c>
      <c r="F122" s="102" t="s">
        <v>442</v>
      </c>
      <c r="G122" s="102" t="s">
        <v>443</v>
      </c>
      <c r="H122" s="102" t="s">
        <v>205</v>
      </c>
      <c r="I122" s="102" t="s">
        <v>206</v>
      </c>
      <c r="J122" s="102" t="s">
        <v>350</v>
      </c>
      <c r="K122" s="103">
        <v>0.74</v>
      </c>
      <c r="L122" s="102" t="s">
        <v>102</v>
      </c>
      <c r="M122" s="104">
        <v>1.6299999999999999E-2</v>
      </c>
      <c r="N122" s="104">
        <v>5.1799999999999999E-2</v>
      </c>
      <c r="O122" s="103">
        <v>295000</v>
      </c>
      <c r="P122" s="103">
        <v>97.88</v>
      </c>
      <c r="Q122" s="103">
        <v>0</v>
      </c>
      <c r="R122" s="103">
        <v>288.74599999999998</v>
      </c>
      <c r="S122" s="104">
        <v>1.4E-3</v>
      </c>
      <c r="T122" s="104">
        <f t="shared" si="1"/>
        <v>8.5972280319863287E-3</v>
      </c>
      <c r="U122" s="104">
        <f>R122/'סכום נכסי הקרן'!$C$42</f>
        <v>1.0401503834027786E-3</v>
      </c>
    </row>
    <row r="123" spans="2:21" s="99" customFormat="1">
      <c r="B123" s="102" t="s">
        <v>712</v>
      </c>
      <c r="C123" s="102" t="s">
        <v>713</v>
      </c>
      <c r="D123" s="102" t="s">
        <v>100</v>
      </c>
      <c r="E123" s="102" t="s">
        <v>123</v>
      </c>
      <c r="F123" s="102" t="s">
        <v>714</v>
      </c>
      <c r="G123" s="102" t="s">
        <v>443</v>
      </c>
      <c r="H123" s="102" t="s">
        <v>205</v>
      </c>
      <c r="I123" s="102" t="s">
        <v>206</v>
      </c>
      <c r="J123" s="102" t="s">
        <v>482</v>
      </c>
      <c r="K123" s="103">
        <v>2.4</v>
      </c>
      <c r="L123" s="102" t="s">
        <v>102</v>
      </c>
      <c r="M123" s="104">
        <v>1.44E-2</v>
      </c>
      <c r="N123" s="104">
        <v>5.1400000000000001E-2</v>
      </c>
      <c r="O123" s="103">
        <v>195477.84</v>
      </c>
      <c r="P123" s="103">
        <v>91.68</v>
      </c>
      <c r="Q123" s="103">
        <v>23.283580000000001</v>
      </c>
      <c r="R123" s="103">
        <v>202.49766371199999</v>
      </c>
      <c r="S123" s="104">
        <v>4.0000000000000002E-4</v>
      </c>
      <c r="T123" s="104">
        <f t="shared" si="1"/>
        <v>6.0292388150019298E-3</v>
      </c>
      <c r="U123" s="104">
        <f>R123/'סכום נכסי הקרן'!$C$42</f>
        <v>7.294578021797833E-4</v>
      </c>
    </row>
    <row r="124" spans="2:21" s="99" customFormat="1">
      <c r="B124" s="102" t="s">
        <v>715</v>
      </c>
      <c r="C124" s="102" t="s">
        <v>716</v>
      </c>
      <c r="D124" s="102" t="s">
        <v>100</v>
      </c>
      <c r="E124" s="102" t="s">
        <v>123</v>
      </c>
      <c r="F124" s="102" t="s">
        <v>448</v>
      </c>
      <c r="G124" s="102" t="s">
        <v>384</v>
      </c>
      <c r="H124" s="102" t="s">
        <v>205</v>
      </c>
      <c r="I124" s="102" t="s">
        <v>206</v>
      </c>
      <c r="J124" s="102" t="s">
        <v>350</v>
      </c>
      <c r="K124" s="103">
        <v>1.61</v>
      </c>
      <c r="L124" s="102" t="s">
        <v>102</v>
      </c>
      <c r="M124" s="104">
        <v>3.7600000000000001E-2</v>
      </c>
      <c r="N124" s="104">
        <v>5.0900000000000001E-2</v>
      </c>
      <c r="O124" s="103">
        <v>8000</v>
      </c>
      <c r="P124" s="103">
        <v>99.26</v>
      </c>
      <c r="Q124" s="103">
        <v>0</v>
      </c>
      <c r="R124" s="103">
        <v>7.9408000000000003</v>
      </c>
      <c r="S124" s="104">
        <v>0</v>
      </c>
      <c r="T124" s="104">
        <f t="shared" si="1"/>
        <v>2.364322565728947E-4</v>
      </c>
      <c r="U124" s="104">
        <f>R124/'סכום נכסי הקרן'!$C$42</f>
        <v>2.8605162199735354E-5</v>
      </c>
    </row>
    <row r="125" spans="2:21" s="99" customFormat="1">
      <c r="B125" s="102" t="s">
        <v>717</v>
      </c>
      <c r="C125" s="102" t="s">
        <v>718</v>
      </c>
      <c r="D125" s="102" t="s">
        <v>100</v>
      </c>
      <c r="E125" s="102" t="s">
        <v>123</v>
      </c>
      <c r="F125" s="102" t="s">
        <v>719</v>
      </c>
      <c r="G125" s="102" t="s">
        <v>720</v>
      </c>
      <c r="H125" s="102" t="s">
        <v>205</v>
      </c>
      <c r="I125" s="102" t="s">
        <v>206</v>
      </c>
      <c r="J125" s="102" t="s">
        <v>721</v>
      </c>
      <c r="K125" s="103">
        <v>0.17</v>
      </c>
      <c r="L125" s="102" t="s">
        <v>102</v>
      </c>
      <c r="M125" s="104">
        <v>5.7000000000000002E-2</v>
      </c>
      <c r="N125" s="104">
        <v>1.14E-2</v>
      </c>
      <c r="O125" s="103">
        <v>70001.2</v>
      </c>
      <c r="P125" s="103">
        <v>102.66</v>
      </c>
      <c r="Q125" s="103">
        <v>0</v>
      </c>
      <c r="R125" s="103">
        <v>71.863231920000004</v>
      </c>
      <c r="S125" s="104">
        <v>5.0000000000000001E-4</v>
      </c>
      <c r="T125" s="104">
        <f t="shared" si="1"/>
        <v>2.1396819070454961E-3</v>
      </c>
      <c r="U125" s="104">
        <f>R125/'סכום נכסי הקרן'!$C$42</f>
        <v>2.5887308649869022E-4</v>
      </c>
    </row>
    <row r="126" spans="2:21" s="99" customFormat="1">
      <c r="B126" s="102" t="s">
        <v>722</v>
      </c>
      <c r="C126" s="102" t="s">
        <v>723</v>
      </c>
      <c r="D126" s="102" t="s">
        <v>100</v>
      </c>
      <c r="E126" s="102" t="s">
        <v>123</v>
      </c>
      <c r="F126" s="102" t="s">
        <v>460</v>
      </c>
      <c r="G126" s="102" t="s">
        <v>461</v>
      </c>
      <c r="H126" s="102" t="s">
        <v>462</v>
      </c>
      <c r="I126" s="102" t="s">
        <v>150</v>
      </c>
      <c r="J126" s="102" t="s">
        <v>416</v>
      </c>
      <c r="K126" s="103">
        <v>0</v>
      </c>
      <c r="L126" s="102" t="s">
        <v>102</v>
      </c>
      <c r="M126" s="104">
        <v>4.8000000000000001E-2</v>
      </c>
      <c r="N126" s="104">
        <v>0</v>
      </c>
      <c r="O126" s="103">
        <v>633000.01</v>
      </c>
      <c r="P126" s="103">
        <v>102.24</v>
      </c>
      <c r="Q126" s="103">
        <v>0</v>
      </c>
      <c r="R126" s="103">
        <v>647.17921022400003</v>
      </c>
      <c r="S126" s="104">
        <v>8.9999999999999998E-4</v>
      </c>
      <c r="T126" s="104">
        <f t="shared" si="1"/>
        <v>1.9269348312553409E-2</v>
      </c>
      <c r="U126" s="104">
        <f>R126/'סכום נכסי הקרן'!$C$42</f>
        <v>2.3313351653176185E-3</v>
      </c>
    </row>
    <row r="127" spans="2:21" s="99" customFormat="1">
      <c r="B127" s="102" t="s">
        <v>724</v>
      </c>
      <c r="C127" s="102" t="s">
        <v>725</v>
      </c>
      <c r="D127" s="102" t="s">
        <v>100</v>
      </c>
      <c r="E127" s="102" t="s">
        <v>123</v>
      </c>
      <c r="F127" s="102" t="s">
        <v>726</v>
      </c>
      <c r="G127" s="102" t="s">
        <v>727</v>
      </c>
      <c r="H127" s="102" t="s">
        <v>488</v>
      </c>
      <c r="I127" s="102" t="s">
        <v>206</v>
      </c>
      <c r="J127" s="102" t="s">
        <v>410</v>
      </c>
      <c r="K127" s="103">
        <v>2.14</v>
      </c>
      <c r="L127" s="102" t="s">
        <v>102</v>
      </c>
      <c r="M127" s="104">
        <v>2.6100000000000002E-2</v>
      </c>
      <c r="N127" s="104">
        <v>5.1299999999999998E-2</v>
      </c>
      <c r="O127" s="103">
        <v>78000.22</v>
      </c>
      <c r="P127" s="103">
        <v>95.56</v>
      </c>
      <c r="Q127" s="103">
        <v>0</v>
      </c>
      <c r="R127" s="103">
        <v>74.537010232</v>
      </c>
      <c r="S127" s="104">
        <v>2.0000000000000001E-4</v>
      </c>
      <c r="T127" s="104">
        <f t="shared" si="1"/>
        <v>2.2192919513586416E-3</v>
      </c>
      <c r="U127" s="104">
        <f>R127/'סכום נכסי הקרן'!$C$42</f>
        <v>2.6850484429398724E-4</v>
      </c>
    </row>
    <row r="128" spans="2:21" s="99" customFormat="1">
      <c r="B128" s="102" t="s">
        <v>728</v>
      </c>
      <c r="C128" s="102" t="s">
        <v>729</v>
      </c>
      <c r="D128" s="102" t="s">
        <v>100</v>
      </c>
      <c r="E128" s="102" t="s">
        <v>123</v>
      </c>
      <c r="F128" s="102" t="s">
        <v>730</v>
      </c>
      <c r="G128" s="102" t="s">
        <v>731</v>
      </c>
      <c r="H128" s="102" t="s">
        <v>493</v>
      </c>
      <c r="I128" s="102" t="s">
        <v>206</v>
      </c>
      <c r="J128" s="102" t="s">
        <v>410</v>
      </c>
      <c r="K128" s="103">
        <v>0.5</v>
      </c>
      <c r="L128" s="102" t="s">
        <v>102</v>
      </c>
      <c r="M128" s="104">
        <v>2.4500000000000001E-2</v>
      </c>
      <c r="N128" s="104">
        <v>4.9399999999999999E-2</v>
      </c>
      <c r="O128" s="103">
        <v>286500</v>
      </c>
      <c r="P128" s="103">
        <v>98.8</v>
      </c>
      <c r="Q128" s="103">
        <v>3.50963</v>
      </c>
      <c r="R128" s="103">
        <v>286.57163000000003</v>
      </c>
      <c r="S128" s="104">
        <v>6.9999999999999999E-4</v>
      </c>
      <c r="T128" s="104">
        <f t="shared" si="1"/>
        <v>8.5324875517167852E-3</v>
      </c>
      <c r="U128" s="104">
        <f>R128/'סכום נכסי הקרן'!$C$42</f>
        <v>1.0323176453244695E-3</v>
      </c>
    </row>
    <row r="129" spans="2:21" s="99" customFormat="1">
      <c r="B129" s="102" t="s">
        <v>732</v>
      </c>
      <c r="C129" s="102" t="s">
        <v>733</v>
      </c>
      <c r="D129" s="102" t="s">
        <v>100</v>
      </c>
      <c r="E129" s="102" t="s">
        <v>123</v>
      </c>
      <c r="F129" s="102" t="s">
        <v>734</v>
      </c>
      <c r="G129" s="102" t="s">
        <v>735</v>
      </c>
      <c r="H129" s="102" t="s">
        <v>493</v>
      </c>
      <c r="I129" s="102" t="s">
        <v>206</v>
      </c>
      <c r="J129" s="102" t="s">
        <v>350</v>
      </c>
      <c r="K129" s="103">
        <v>0.84</v>
      </c>
      <c r="L129" s="102" t="s">
        <v>102</v>
      </c>
      <c r="M129" s="104">
        <v>2.3599999999999999E-2</v>
      </c>
      <c r="N129" s="104">
        <v>5.6599999999999998E-2</v>
      </c>
      <c r="O129" s="103">
        <v>132000.99</v>
      </c>
      <c r="P129" s="103">
        <v>97.8</v>
      </c>
      <c r="Q129" s="103">
        <v>0</v>
      </c>
      <c r="R129" s="103">
        <v>129.09696822000001</v>
      </c>
      <c r="S129" s="104">
        <v>1.5E-3</v>
      </c>
      <c r="T129" s="104">
        <f t="shared" si="1"/>
        <v>3.8437799104591316E-3</v>
      </c>
      <c r="U129" s="104">
        <f>R129/'סכום נכסי הקרן'!$C$42</f>
        <v>4.6504630710094455E-4</v>
      </c>
    </row>
    <row r="130" spans="2:21" s="99" customFormat="1">
      <c r="B130" s="102" t="s">
        <v>736</v>
      </c>
      <c r="C130" s="102" t="s">
        <v>737</v>
      </c>
      <c r="D130" s="102" t="s">
        <v>100</v>
      </c>
      <c r="E130" s="102" t="s">
        <v>123</v>
      </c>
      <c r="F130" s="102" t="s">
        <v>549</v>
      </c>
      <c r="G130" s="102" t="s">
        <v>432</v>
      </c>
      <c r="H130" s="102" t="s">
        <v>493</v>
      </c>
      <c r="I130" s="102" t="s">
        <v>206</v>
      </c>
      <c r="J130" s="102" t="s">
        <v>356</v>
      </c>
      <c r="K130" s="103">
        <v>1.42</v>
      </c>
      <c r="L130" s="102" t="s">
        <v>102</v>
      </c>
      <c r="M130" s="104">
        <v>2.7E-2</v>
      </c>
      <c r="N130" s="104">
        <v>5.74E-2</v>
      </c>
      <c r="O130" s="103">
        <v>9166.4699999999993</v>
      </c>
      <c r="P130" s="103">
        <v>96.02</v>
      </c>
      <c r="Q130" s="103">
        <v>0</v>
      </c>
      <c r="R130" s="103">
        <v>8.8016444939999996</v>
      </c>
      <c r="S130" s="104">
        <v>1E-4</v>
      </c>
      <c r="T130" s="104">
        <f t="shared" si="1"/>
        <v>2.6206335246685647E-4</v>
      </c>
      <c r="U130" s="104">
        <f>R130/'סכום נכסי הקרן'!$C$42</f>
        <v>3.1706184310809688E-5</v>
      </c>
    </row>
    <row r="131" spans="2:21" s="99" customFormat="1">
      <c r="B131" s="102" t="s">
        <v>738</v>
      </c>
      <c r="C131" s="102" t="s">
        <v>739</v>
      </c>
      <c r="D131" s="102" t="s">
        <v>100</v>
      </c>
      <c r="E131" s="102" t="s">
        <v>123</v>
      </c>
      <c r="F131" s="102" t="s">
        <v>740</v>
      </c>
      <c r="G131" s="102" t="s">
        <v>576</v>
      </c>
      <c r="H131" s="102" t="s">
        <v>555</v>
      </c>
      <c r="I131" s="102" t="s">
        <v>206</v>
      </c>
      <c r="J131" s="102" t="s">
        <v>685</v>
      </c>
      <c r="K131" s="103">
        <v>0.24</v>
      </c>
      <c r="L131" s="102" t="s">
        <v>102</v>
      </c>
      <c r="M131" s="104">
        <v>5.0999999999999997E-2</v>
      </c>
      <c r="N131" s="104">
        <v>6.6600000000000006E-2</v>
      </c>
      <c r="O131" s="103">
        <v>2000</v>
      </c>
      <c r="P131" s="103">
        <v>100.95</v>
      </c>
      <c r="Q131" s="103">
        <v>0</v>
      </c>
      <c r="R131" s="103">
        <v>2.0190000000000001</v>
      </c>
      <c r="S131" s="104">
        <v>0</v>
      </c>
      <c r="T131" s="104">
        <f t="shared" si="1"/>
        <v>6.0114437590755895E-5</v>
      </c>
      <c r="U131" s="104">
        <f>R131/'סכום נכסי הקרן'!$C$42</f>
        <v>7.2730483680820171E-6</v>
      </c>
    </row>
    <row r="132" spans="2:21" s="99" customFormat="1">
      <c r="B132" s="102" t="s">
        <v>741</v>
      </c>
      <c r="C132" s="102" t="s">
        <v>742</v>
      </c>
      <c r="D132" s="102" t="s">
        <v>100</v>
      </c>
      <c r="E132" s="102" t="s">
        <v>123</v>
      </c>
      <c r="F132" s="102" t="s">
        <v>743</v>
      </c>
      <c r="G132" s="102" t="s">
        <v>744</v>
      </c>
      <c r="H132" s="102" t="s">
        <v>555</v>
      </c>
      <c r="I132" s="102" t="s">
        <v>206</v>
      </c>
      <c r="J132" s="102" t="s">
        <v>745</v>
      </c>
      <c r="K132" s="103">
        <v>3.24</v>
      </c>
      <c r="L132" s="102" t="s">
        <v>102</v>
      </c>
      <c r="M132" s="104">
        <v>2.1000000000000001E-2</v>
      </c>
      <c r="N132" s="104">
        <v>5.62E-2</v>
      </c>
      <c r="O132" s="103">
        <v>3000</v>
      </c>
      <c r="P132" s="103">
        <v>89.88</v>
      </c>
      <c r="Q132" s="103">
        <v>0</v>
      </c>
      <c r="R132" s="103">
        <v>2.6964000000000001</v>
      </c>
      <c r="S132" s="104">
        <v>0</v>
      </c>
      <c r="T132" s="104">
        <f t="shared" si="1"/>
        <v>8.0283590648694495E-5</v>
      </c>
      <c r="U132" s="104">
        <f>R132/'סכום נכסי הקרן'!$C$42</f>
        <v>9.7132479542824911E-6</v>
      </c>
    </row>
    <row r="133" spans="2:21" s="99" customFormat="1">
      <c r="B133" s="102" t="s">
        <v>746</v>
      </c>
      <c r="C133" s="102" t="s">
        <v>747</v>
      </c>
      <c r="D133" s="102" t="s">
        <v>100</v>
      </c>
      <c r="E133" s="102" t="s">
        <v>123</v>
      </c>
      <c r="F133" s="102" t="s">
        <v>553</v>
      </c>
      <c r="G133" s="102" t="s">
        <v>554</v>
      </c>
      <c r="H133" s="102" t="s">
        <v>555</v>
      </c>
      <c r="I133" s="102" t="s">
        <v>206</v>
      </c>
      <c r="J133" s="102" t="s">
        <v>748</v>
      </c>
      <c r="K133" s="103">
        <v>2.5499999999999998</v>
      </c>
      <c r="L133" s="102" t="s">
        <v>102</v>
      </c>
      <c r="M133" s="104">
        <v>2.18E-2</v>
      </c>
      <c r="N133" s="104">
        <v>5.6300000000000003E-2</v>
      </c>
      <c r="O133" s="103">
        <v>110000.64</v>
      </c>
      <c r="P133" s="103">
        <v>92.07</v>
      </c>
      <c r="Q133" s="103">
        <v>0</v>
      </c>
      <c r="R133" s="103">
        <v>101.277589248</v>
      </c>
      <c r="S133" s="104">
        <v>2.9999999999999997E-4</v>
      </c>
      <c r="T133" s="104">
        <f t="shared" si="1"/>
        <v>3.015475640510701E-3</v>
      </c>
      <c r="U133" s="104">
        <f>R133/'סכום נכסי הקרן'!$C$42</f>
        <v>3.6483249390958255E-4</v>
      </c>
    </row>
    <row r="134" spans="2:21" s="99" customFormat="1">
      <c r="B134" s="102" t="s">
        <v>749</v>
      </c>
      <c r="C134" s="102" t="s">
        <v>750</v>
      </c>
      <c r="D134" s="102" t="s">
        <v>100</v>
      </c>
      <c r="E134" s="102" t="s">
        <v>123</v>
      </c>
      <c r="F134" s="102" t="s">
        <v>751</v>
      </c>
      <c r="G134" s="102" t="s">
        <v>752</v>
      </c>
      <c r="H134" s="102" t="s">
        <v>555</v>
      </c>
      <c r="I134" s="102" t="s">
        <v>206</v>
      </c>
      <c r="J134" s="102" t="s">
        <v>753</v>
      </c>
      <c r="K134" s="103">
        <v>4.1399999999999997</v>
      </c>
      <c r="L134" s="102" t="s">
        <v>102</v>
      </c>
      <c r="M134" s="104">
        <v>2.8000000000000001E-2</v>
      </c>
      <c r="N134" s="104">
        <v>3.4799999999999998E-2</v>
      </c>
      <c r="O134" s="103">
        <v>20000</v>
      </c>
      <c r="P134" s="103">
        <v>99</v>
      </c>
      <c r="Q134" s="103">
        <v>0</v>
      </c>
      <c r="R134" s="103">
        <v>19.8</v>
      </c>
      <c r="S134" s="104">
        <v>1E-4</v>
      </c>
      <c r="T134" s="104">
        <f t="shared" si="1"/>
        <v>5.8953237458987944E-4</v>
      </c>
      <c r="U134" s="104">
        <f>R134/'סכום נכסי הקרן'!$C$42</f>
        <v>7.1325585779110425E-5</v>
      </c>
    </row>
    <row r="135" spans="2:21" s="99" customFormat="1">
      <c r="B135" s="102" t="s">
        <v>754</v>
      </c>
      <c r="C135" s="102" t="s">
        <v>755</v>
      </c>
      <c r="D135" s="102" t="s">
        <v>100</v>
      </c>
      <c r="E135" s="102" t="s">
        <v>123</v>
      </c>
      <c r="F135" s="102" t="s">
        <v>756</v>
      </c>
      <c r="G135" s="102" t="s">
        <v>757</v>
      </c>
      <c r="H135" s="102" t="s">
        <v>555</v>
      </c>
      <c r="I135" s="102" t="s">
        <v>206</v>
      </c>
      <c r="J135" s="102" t="s">
        <v>758</v>
      </c>
      <c r="K135" s="103">
        <v>0.75</v>
      </c>
      <c r="L135" s="102" t="s">
        <v>102</v>
      </c>
      <c r="M135" s="104">
        <v>2.8000000000000001E-2</v>
      </c>
      <c r="N135" s="104">
        <v>5.1799999999999999E-2</v>
      </c>
      <c r="O135" s="103">
        <v>101500.47</v>
      </c>
      <c r="P135" s="103">
        <v>98.98</v>
      </c>
      <c r="Q135" s="103">
        <v>0</v>
      </c>
      <c r="R135" s="103">
        <v>100.46516520599999</v>
      </c>
      <c r="S135" s="104">
        <v>3.0000000000000001E-3</v>
      </c>
      <c r="T135" s="104">
        <f t="shared" si="1"/>
        <v>2.9912862326998847E-3</v>
      </c>
      <c r="U135" s="104">
        <f>R135/'סכום נכסי הקרן'!$C$42</f>
        <v>3.6190589690469958E-4</v>
      </c>
    </row>
    <row r="136" spans="2:21" s="99" customFormat="1">
      <c r="B136" s="102" t="s">
        <v>759</v>
      </c>
      <c r="C136" s="102" t="s">
        <v>760</v>
      </c>
      <c r="D136" s="102" t="s">
        <v>100</v>
      </c>
      <c r="E136" s="102" t="s">
        <v>123</v>
      </c>
      <c r="F136" s="102" t="s">
        <v>756</v>
      </c>
      <c r="G136" s="102" t="s">
        <v>757</v>
      </c>
      <c r="H136" s="102" t="s">
        <v>555</v>
      </c>
      <c r="I136" s="102" t="s">
        <v>206</v>
      </c>
      <c r="J136" s="102" t="s">
        <v>761</v>
      </c>
      <c r="K136" s="103">
        <v>1.92</v>
      </c>
      <c r="L136" s="102" t="s">
        <v>102</v>
      </c>
      <c r="M136" s="104">
        <v>2.29E-2</v>
      </c>
      <c r="N136" s="104">
        <v>5.1799999999999999E-2</v>
      </c>
      <c r="O136" s="103">
        <v>66183.520000000004</v>
      </c>
      <c r="P136" s="103">
        <v>95.48</v>
      </c>
      <c r="Q136" s="103">
        <v>0</v>
      </c>
      <c r="R136" s="103">
        <v>63.192024896</v>
      </c>
      <c r="S136" s="104">
        <v>1E-4</v>
      </c>
      <c r="T136" s="104">
        <f t="shared" si="1"/>
        <v>1.8815022470748313E-3</v>
      </c>
      <c r="U136" s="104">
        <f>R136/'סכום נכסי הקרן'!$C$42</f>
        <v>2.2763677738764287E-4</v>
      </c>
    </row>
    <row r="137" spans="2:21" s="99" customFormat="1">
      <c r="B137" s="102" t="s">
        <v>762</v>
      </c>
      <c r="C137" s="102" t="s">
        <v>763</v>
      </c>
      <c r="D137" s="102" t="s">
        <v>100</v>
      </c>
      <c r="E137" s="102" t="s">
        <v>123</v>
      </c>
      <c r="F137" s="102" t="s">
        <v>764</v>
      </c>
      <c r="G137" s="102" t="s">
        <v>554</v>
      </c>
      <c r="H137" s="102" t="s">
        <v>555</v>
      </c>
      <c r="I137" s="102" t="s">
        <v>206</v>
      </c>
      <c r="J137" s="102" t="s">
        <v>765</v>
      </c>
      <c r="K137" s="103">
        <v>2.5299999999999998</v>
      </c>
      <c r="L137" s="102" t="s">
        <v>102</v>
      </c>
      <c r="M137" s="104">
        <v>2.3E-2</v>
      </c>
      <c r="N137" s="104">
        <v>5.79E-2</v>
      </c>
      <c r="O137" s="103">
        <v>8387.1</v>
      </c>
      <c r="P137" s="103">
        <v>91.98</v>
      </c>
      <c r="Q137" s="103">
        <v>0</v>
      </c>
      <c r="R137" s="103">
        <v>7.71445458</v>
      </c>
      <c r="S137" s="104">
        <v>0</v>
      </c>
      <c r="T137" s="104">
        <f t="shared" si="1"/>
        <v>2.2969296602086723E-4</v>
      </c>
      <c r="U137" s="104">
        <f>R137/'סכום נכסי הקרן'!$C$42</f>
        <v>2.7789797569941475E-5</v>
      </c>
    </row>
    <row r="138" spans="2:21" s="99" customFormat="1">
      <c r="B138" s="102" t="s">
        <v>766</v>
      </c>
      <c r="C138" s="102" t="s">
        <v>767</v>
      </c>
      <c r="D138" s="102" t="s">
        <v>100</v>
      </c>
      <c r="E138" s="102" t="s">
        <v>123</v>
      </c>
      <c r="F138" s="102" t="s">
        <v>764</v>
      </c>
      <c r="G138" s="102" t="s">
        <v>554</v>
      </c>
      <c r="H138" s="102" t="s">
        <v>555</v>
      </c>
      <c r="I138" s="102" t="s">
        <v>206</v>
      </c>
      <c r="J138" s="102" t="s">
        <v>659</v>
      </c>
      <c r="K138" s="103">
        <v>2.48</v>
      </c>
      <c r="L138" s="102" t="s">
        <v>102</v>
      </c>
      <c r="M138" s="104">
        <v>2.1499999999999998E-2</v>
      </c>
      <c r="N138" s="104">
        <v>5.7700000000000001E-2</v>
      </c>
      <c r="O138" s="103">
        <v>169556.6</v>
      </c>
      <c r="P138" s="103">
        <v>91.65</v>
      </c>
      <c r="Q138" s="103">
        <v>9.4219899999999992</v>
      </c>
      <c r="R138" s="103">
        <v>164.82061390000001</v>
      </c>
      <c r="S138" s="104">
        <v>2.0000000000000001E-4</v>
      </c>
      <c r="T138" s="104">
        <f t="shared" si="1"/>
        <v>4.9074286815064998E-3</v>
      </c>
      <c r="U138" s="104">
        <f>R138/'סכום נכסי הקרן'!$C$42</f>
        <v>5.9373367852980248E-4</v>
      </c>
    </row>
    <row r="139" spans="2:21" s="99" customFormat="1">
      <c r="B139" s="102" t="s">
        <v>768</v>
      </c>
      <c r="C139" s="102" t="s">
        <v>769</v>
      </c>
      <c r="D139" s="102" t="s">
        <v>100</v>
      </c>
      <c r="E139" s="102" t="s">
        <v>123</v>
      </c>
      <c r="F139" s="102" t="s">
        <v>764</v>
      </c>
      <c r="G139" s="102" t="s">
        <v>554</v>
      </c>
      <c r="H139" s="102" t="s">
        <v>555</v>
      </c>
      <c r="I139" s="102" t="s">
        <v>206</v>
      </c>
      <c r="J139" s="102" t="s">
        <v>765</v>
      </c>
      <c r="K139" s="103">
        <v>1.62</v>
      </c>
      <c r="L139" s="102" t="s">
        <v>102</v>
      </c>
      <c r="M139" s="104">
        <v>2.75E-2</v>
      </c>
      <c r="N139" s="104">
        <v>5.8400000000000001E-2</v>
      </c>
      <c r="O139" s="103">
        <v>67574.100000000006</v>
      </c>
      <c r="P139" s="103">
        <v>95.52</v>
      </c>
      <c r="Q139" s="103">
        <v>0</v>
      </c>
      <c r="R139" s="103">
        <v>64.546780319999996</v>
      </c>
      <c r="S139" s="104">
        <v>2.9999999999999997E-4</v>
      </c>
      <c r="T139" s="104">
        <f t="shared" si="1"/>
        <v>1.9218392259687321E-3</v>
      </c>
      <c r="U139" s="104">
        <f>R139/'סכום נכסי הקרן'!$C$42</f>
        <v>2.3251701598381595E-4</v>
      </c>
    </row>
    <row r="140" spans="2:21" s="99" customFormat="1">
      <c r="B140" s="102" t="s">
        <v>770</v>
      </c>
      <c r="C140" s="102" t="s">
        <v>771</v>
      </c>
      <c r="D140" s="102" t="s">
        <v>100</v>
      </c>
      <c r="E140" s="102" t="s">
        <v>123</v>
      </c>
      <c r="F140" s="102" t="s">
        <v>764</v>
      </c>
      <c r="G140" s="102" t="s">
        <v>554</v>
      </c>
      <c r="H140" s="102" t="s">
        <v>555</v>
      </c>
      <c r="I140" s="102" t="s">
        <v>206</v>
      </c>
      <c r="J140" s="102" t="s">
        <v>350</v>
      </c>
      <c r="K140" s="103">
        <v>0.42</v>
      </c>
      <c r="L140" s="102" t="s">
        <v>102</v>
      </c>
      <c r="M140" s="104">
        <v>2.4E-2</v>
      </c>
      <c r="N140" s="104">
        <v>6.1400000000000003E-2</v>
      </c>
      <c r="O140" s="103">
        <v>116027.93</v>
      </c>
      <c r="P140" s="103">
        <v>98.7</v>
      </c>
      <c r="Q140" s="103">
        <v>0</v>
      </c>
      <c r="R140" s="103">
        <v>114.51956690999999</v>
      </c>
      <c r="S140" s="104">
        <v>1.6999999999999999E-3</v>
      </c>
      <c r="T140" s="104">
        <f t="shared" ref="T140:T203" si="4">R140/$R$11</f>
        <v>3.4097470816897416E-3</v>
      </c>
      <c r="U140" s="104">
        <f>R140/'סכום נכסי הקרן'!$C$42</f>
        <v>4.1253410065786767E-4</v>
      </c>
    </row>
    <row r="141" spans="2:21" s="99" customFormat="1">
      <c r="B141" s="102" t="s">
        <v>772</v>
      </c>
      <c r="C141" s="102" t="s">
        <v>773</v>
      </c>
      <c r="D141" s="102" t="s">
        <v>100</v>
      </c>
      <c r="E141" s="102" t="s">
        <v>123</v>
      </c>
      <c r="F141" s="102" t="s">
        <v>575</v>
      </c>
      <c r="G141" s="102" t="s">
        <v>576</v>
      </c>
      <c r="H141" s="102" t="s">
        <v>577</v>
      </c>
      <c r="I141" s="102" t="s">
        <v>206</v>
      </c>
      <c r="J141" s="102" t="s">
        <v>578</v>
      </c>
      <c r="K141" s="103">
        <v>4.54</v>
      </c>
      <c r="L141" s="102" t="s">
        <v>102</v>
      </c>
      <c r="M141" s="104">
        <v>5.5E-2</v>
      </c>
      <c r="N141" s="104">
        <v>6.7500000000000004E-2</v>
      </c>
      <c r="O141" s="103">
        <v>40000</v>
      </c>
      <c r="P141" s="103">
        <v>96.34</v>
      </c>
      <c r="Q141" s="103">
        <v>0</v>
      </c>
      <c r="R141" s="103">
        <v>38.536000000000001</v>
      </c>
      <c r="S141" s="104">
        <v>2.0000000000000001E-4</v>
      </c>
      <c r="T141" s="104">
        <f t="shared" si="4"/>
        <v>1.1473848276361413E-3</v>
      </c>
      <c r="U141" s="104">
        <f>R141/'סכום נכסי הקרן'!$C$42</f>
        <v>1.3881832189817166E-4</v>
      </c>
    </row>
    <row r="142" spans="2:21" s="99" customFormat="1">
      <c r="B142" s="102" t="s">
        <v>774</v>
      </c>
      <c r="C142" s="102" t="s">
        <v>775</v>
      </c>
      <c r="D142" s="102" t="s">
        <v>100</v>
      </c>
      <c r="E142" s="102" t="s">
        <v>123</v>
      </c>
      <c r="F142" s="102" t="s">
        <v>776</v>
      </c>
      <c r="G142" s="102" t="s">
        <v>594</v>
      </c>
      <c r="H142" s="102" t="s">
        <v>577</v>
      </c>
      <c r="I142" s="102" t="s">
        <v>206</v>
      </c>
      <c r="J142" s="102" t="s">
        <v>350</v>
      </c>
      <c r="K142" s="103">
        <v>1.68</v>
      </c>
      <c r="L142" s="102" t="s">
        <v>102</v>
      </c>
      <c r="M142" s="104">
        <v>4.7500000000000001E-2</v>
      </c>
      <c r="N142" s="104">
        <v>8.2500000000000004E-2</v>
      </c>
      <c r="O142" s="103">
        <v>188821.94</v>
      </c>
      <c r="P142" s="103">
        <v>94.82</v>
      </c>
      <c r="Q142" s="103">
        <v>0</v>
      </c>
      <c r="R142" s="103">
        <v>179.040963508</v>
      </c>
      <c r="S142" s="104">
        <v>2.0000000000000001E-4</v>
      </c>
      <c r="T142" s="104">
        <f t="shared" si="4"/>
        <v>5.330830523521778E-3</v>
      </c>
      <c r="U142" s="104">
        <f>R142/'סכום נכסי הקרן'!$C$42</f>
        <v>6.4495967680123394E-4</v>
      </c>
    </row>
    <row r="143" spans="2:21" s="99" customFormat="1">
      <c r="B143" s="102" t="s">
        <v>777</v>
      </c>
      <c r="C143" s="102" t="s">
        <v>778</v>
      </c>
      <c r="D143" s="102" t="s">
        <v>100</v>
      </c>
      <c r="E143" s="102" t="s">
        <v>123</v>
      </c>
      <c r="F143" s="102" t="s">
        <v>779</v>
      </c>
      <c r="G143" s="102" t="s">
        <v>605</v>
      </c>
      <c r="H143" s="102" t="s">
        <v>577</v>
      </c>
      <c r="I143" s="102" t="s">
        <v>206</v>
      </c>
      <c r="J143" s="102" t="s">
        <v>681</v>
      </c>
      <c r="K143" s="103">
        <v>1.76</v>
      </c>
      <c r="L143" s="102" t="s">
        <v>102</v>
      </c>
      <c r="M143" s="104">
        <v>5.45E-2</v>
      </c>
      <c r="N143" s="104">
        <v>0.12559999999999999</v>
      </c>
      <c r="O143" s="103">
        <v>106263.03999999999</v>
      </c>
      <c r="P143" s="103">
        <v>89.65</v>
      </c>
      <c r="Q143" s="103">
        <v>0</v>
      </c>
      <c r="R143" s="103">
        <v>95.26481536</v>
      </c>
      <c r="S143" s="104">
        <v>4.0000000000000002E-4</v>
      </c>
      <c r="T143" s="104">
        <f t="shared" si="4"/>
        <v>2.8364491320225869E-3</v>
      </c>
      <c r="U143" s="104">
        <f>R143/'סכום נכסי הקרן'!$C$42</f>
        <v>3.4317266463084828E-4</v>
      </c>
    </row>
    <row r="144" spans="2:21" s="99" customFormat="1">
      <c r="B144" s="102" t="s">
        <v>780</v>
      </c>
      <c r="C144" s="102" t="s">
        <v>781</v>
      </c>
      <c r="D144" s="102" t="s">
        <v>100</v>
      </c>
      <c r="E144" s="102" t="s">
        <v>123</v>
      </c>
      <c r="F144" s="102" t="s">
        <v>782</v>
      </c>
      <c r="G144" s="102" t="s">
        <v>653</v>
      </c>
      <c r="H144" s="102" t="s">
        <v>582</v>
      </c>
      <c r="I144" s="102" t="s">
        <v>150</v>
      </c>
      <c r="J144" s="102" t="s">
        <v>231</v>
      </c>
      <c r="K144" s="103">
        <v>1.06</v>
      </c>
      <c r="L144" s="102" t="s">
        <v>102</v>
      </c>
      <c r="M144" s="104">
        <v>3.0499999999999999E-2</v>
      </c>
      <c r="N144" s="104">
        <v>5.8999999999999997E-2</v>
      </c>
      <c r="O144" s="103">
        <v>3000</v>
      </c>
      <c r="P144" s="103">
        <v>97.91</v>
      </c>
      <c r="Q144" s="103">
        <v>0</v>
      </c>
      <c r="R144" s="103">
        <v>2.9373</v>
      </c>
      <c r="S144" s="104">
        <v>0</v>
      </c>
      <c r="T144" s="104">
        <f t="shared" si="4"/>
        <v>8.745623453953803E-5</v>
      </c>
      <c r="U144" s="104">
        <f>R144/'סכום נכסי הקרן'!$C$42</f>
        <v>1.0581042581261668E-5</v>
      </c>
    </row>
    <row r="145" spans="2:21" s="99" customFormat="1">
      <c r="B145" s="102" t="s">
        <v>783</v>
      </c>
      <c r="C145" s="102" t="s">
        <v>784</v>
      </c>
      <c r="D145" s="102" t="s">
        <v>100</v>
      </c>
      <c r="E145" s="102" t="s">
        <v>123</v>
      </c>
      <c r="F145" s="102" t="s">
        <v>779</v>
      </c>
      <c r="G145" s="102" t="s">
        <v>605</v>
      </c>
      <c r="H145" s="102" t="s">
        <v>577</v>
      </c>
      <c r="I145" s="102" t="s">
        <v>206</v>
      </c>
      <c r="J145" s="102" t="s">
        <v>785</v>
      </c>
      <c r="K145" s="103">
        <v>0.66</v>
      </c>
      <c r="L145" s="102" t="s">
        <v>102</v>
      </c>
      <c r="M145" s="104">
        <v>3.15E-2</v>
      </c>
      <c r="N145" s="104">
        <v>0.1016</v>
      </c>
      <c r="O145" s="103">
        <v>13846.28</v>
      </c>
      <c r="P145" s="103">
        <v>96.03</v>
      </c>
      <c r="Q145" s="103">
        <v>0</v>
      </c>
      <c r="R145" s="103">
        <v>13.296582684000001</v>
      </c>
      <c r="S145" s="104">
        <v>1E-4</v>
      </c>
      <c r="T145" s="104">
        <f t="shared" si="4"/>
        <v>3.9589727089036329E-4</v>
      </c>
      <c r="U145" s="104">
        <f>R145/'סכום נכסי הקרן'!$C$42</f>
        <v>4.7898310545286678E-5</v>
      </c>
    </row>
    <row r="146" spans="2:21" s="99" customFormat="1">
      <c r="B146" s="102" t="s">
        <v>786</v>
      </c>
      <c r="C146" s="102" t="s">
        <v>787</v>
      </c>
      <c r="D146" s="102" t="s">
        <v>100</v>
      </c>
      <c r="E146" s="102" t="s">
        <v>123</v>
      </c>
      <c r="F146" s="102" t="s">
        <v>788</v>
      </c>
      <c r="G146" s="102" t="s">
        <v>727</v>
      </c>
      <c r="H146" s="102" t="s">
        <v>582</v>
      </c>
      <c r="I146" s="102" t="s">
        <v>150</v>
      </c>
      <c r="J146" s="102" t="s">
        <v>380</v>
      </c>
      <c r="K146" s="103">
        <v>0.74</v>
      </c>
      <c r="L146" s="102" t="s">
        <v>102</v>
      </c>
      <c r="M146" s="104">
        <v>3.2000000000000001E-2</v>
      </c>
      <c r="N146" s="104">
        <v>5.8299999999999998E-2</v>
      </c>
      <c r="O146" s="103">
        <v>18000.669999999998</v>
      </c>
      <c r="P146" s="103">
        <v>98.95</v>
      </c>
      <c r="Q146" s="103">
        <v>0</v>
      </c>
      <c r="R146" s="103">
        <v>17.811662965</v>
      </c>
      <c r="S146" s="104">
        <v>5.0000000000000001E-4</v>
      </c>
      <c r="T146" s="104">
        <f t="shared" si="4"/>
        <v>5.3033090722985165E-4</v>
      </c>
      <c r="U146" s="104">
        <f>R146/'סכום נכסי הקרן'!$C$42</f>
        <v>6.4162994680743018E-5</v>
      </c>
    </row>
    <row r="147" spans="2:21" s="99" customFormat="1">
      <c r="B147" s="102" t="s">
        <v>789</v>
      </c>
      <c r="C147" s="102" t="s">
        <v>790</v>
      </c>
      <c r="D147" s="102" t="s">
        <v>100</v>
      </c>
      <c r="E147" s="102" t="s">
        <v>123</v>
      </c>
      <c r="F147" s="102" t="s">
        <v>791</v>
      </c>
      <c r="G147" s="102" t="s">
        <v>432</v>
      </c>
      <c r="H147" s="102" t="s">
        <v>577</v>
      </c>
      <c r="I147" s="102" t="s">
        <v>206</v>
      </c>
      <c r="J147" s="102" t="s">
        <v>792</v>
      </c>
      <c r="K147" s="103">
        <v>0.74</v>
      </c>
      <c r="L147" s="102" t="s">
        <v>102</v>
      </c>
      <c r="M147" s="104">
        <v>2.9499999999999998E-2</v>
      </c>
      <c r="N147" s="104">
        <v>5.7799999999999997E-2</v>
      </c>
      <c r="O147" s="103">
        <v>17500.080000000002</v>
      </c>
      <c r="P147" s="103">
        <v>98.74</v>
      </c>
      <c r="Q147" s="103">
        <v>0</v>
      </c>
      <c r="R147" s="103">
        <v>17.279578992000001</v>
      </c>
      <c r="S147" s="104">
        <v>2.9999999999999997E-4</v>
      </c>
      <c r="T147" s="104">
        <f t="shared" si="4"/>
        <v>5.144884462155129E-4</v>
      </c>
      <c r="U147" s="104">
        <f>R147/'סכום נכסי הקרן'!$C$42</f>
        <v>6.2246267354586386E-5</v>
      </c>
    </row>
    <row r="148" spans="2:21" s="99" customFormat="1">
      <c r="B148" s="102" t="s">
        <v>793</v>
      </c>
      <c r="C148" s="102" t="s">
        <v>794</v>
      </c>
      <c r="D148" s="102" t="s">
        <v>100</v>
      </c>
      <c r="E148" s="102" t="s">
        <v>123</v>
      </c>
      <c r="F148" s="102" t="s">
        <v>795</v>
      </c>
      <c r="G148" s="102" t="s">
        <v>132</v>
      </c>
      <c r="H148" s="102" t="s">
        <v>577</v>
      </c>
      <c r="I148" s="102" t="s">
        <v>206</v>
      </c>
      <c r="J148" s="102" t="s">
        <v>796</v>
      </c>
      <c r="K148" s="103">
        <v>2.27</v>
      </c>
      <c r="L148" s="102" t="s">
        <v>102</v>
      </c>
      <c r="M148" s="104">
        <v>2.5000000000000001E-2</v>
      </c>
      <c r="N148" s="104">
        <v>5.9700000000000003E-2</v>
      </c>
      <c r="O148" s="103">
        <v>80000</v>
      </c>
      <c r="P148" s="103">
        <v>94.31</v>
      </c>
      <c r="Q148" s="103">
        <v>0</v>
      </c>
      <c r="R148" s="103">
        <v>75.447999999999993</v>
      </c>
      <c r="S148" s="104">
        <v>1E-4</v>
      </c>
      <c r="T148" s="104">
        <f t="shared" si="4"/>
        <v>2.2464160908109709E-3</v>
      </c>
      <c r="U148" s="104">
        <f>R148/'סכום נכסי הקרן'!$C$42</f>
        <v>2.7178650484153142E-4</v>
      </c>
    </row>
    <row r="149" spans="2:21" s="99" customFormat="1">
      <c r="B149" s="102" t="s">
        <v>797</v>
      </c>
      <c r="C149" s="102" t="s">
        <v>798</v>
      </c>
      <c r="D149" s="102" t="s">
        <v>100</v>
      </c>
      <c r="E149" s="102" t="s">
        <v>123</v>
      </c>
      <c r="F149" s="102" t="s">
        <v>799</v>
      </c>
      <c r="G149" s="102" t="s">
        <v>605</v>
      </c>
      <c r="H149" s="102" t="s">
        <v>577</v>
      </c>
      <c r="I149" s="102" t="s">
        <v>206</v>
      </c>
      <c r="J149" s="102" t="s">
        <v>800</v>
      </c>
      <c r="K149" s="103">
        <v>1.1299999999999999</v>
      </c>
      <c r="L149" s="102" t="s">
        <v>102</v>
      </c>
      <c r="M149" s="104">
        <v>3.9E-2</v>
      </c>
      <c r="N149" s="104">
        <v>7.3599999999999999E-2</v>
      </c>
      <c r="O149" s="103">
        <v>389448.55</v>
      </c>
      <c r="P149" s="103">
        <v>97.64</v>
      </c>
      <c r="Q149" s="103">
        <v>0</v>
      </c>
      <c r="R149" s="103">
        <v>380.25756422000001</v>
      </c>
      <c r="S149" s="104">
        <v>1E-3</v>
      </c>
      <c r="T149" s="104">
        <f t="shared" si="4"/>
        <v>1.1321926504564655E-2</v>
      </c>
      <c r="U149" s="104">
        <f>R149/'סכום נכסי הקרן'!$C$42</f>
        <v>1.3698027027742019E-3</v>
      </c>
    </row>
    <row r="150" spans="2:21" s="99" customFormat="1">
      <c r="B150" s="102" t="s">
        <v>801</v>
      </c>
      <c r="C150" s="102" t="s">
        <v>802</v>
      </c>
      <c r="D150" s="102" t="s">
        <v>100</v>
      </c>
      <c r="E150" s="102" t="s">
        <v>123</v>
      </c>
      <c r="F150" s="102" t="s">
        <v>803</v>
      </c>
      <c r="G150" s="102" t="s">
        <v>132</v>
      </c>
      <c r="H150" s="102" t="s">
        <v>577</v>
      </c>
      <c r="I150" s="102" t="s">
        <v>206</v>
      </c>
      <c r="J150" s="102" t="s">
        <v>804</v>
      </c>
      <c r="K150" s="103">
        <v>0.73</v>
      </c>
      <c r="L150" s="102" t="s">
        <v>102</v>
      </c>
      <c r="M150" s="104">
        <v>2.1600000000000001E-2</v>
      </c>
      <c r="N150" s="104">
        <v>5.62E-2</v>
      </c>
      <c r="O150" s="103">
        <v>52333.48</v>
      </c>
      <c r="P150" s="103">
        <v>98.16</v>
      </c>
      <c r="Q150" s="103">
        <v>0</v>
      </c>
      <c r="R150" s="103">
        <v>51.370543968</v>
      </c>
      <c r="S150" s="104">
        <v>4.0000000000000002E-4</v>
      </c>
      <c r="T150" s="104">
        <f t="shared" si="4"/>
        <v>1.5295251903751945E-3</v>
      </c>
      <c r="U150" s="104">
        <f>R150/'סכום נכסי הקרן'!$C$42</f>
        <v>1.8505222930854278E-4</v>
      </c>
    </row>
    <row r="151" spans="2:21" s="99" customFormat="1">
      <c r="B151" s="102" t="s">
        <v>805</v>
      </c>
      <c r="C151" s="102" t="s">
        <v>806</v>
      </c>
      <c r="D151" s="102" t="s">
        <v>100</v>
      </c>
      <c r="E151" s="102" t="s">
        <v>123</v>
      </c>
      <c r="F151" s="102" t="s">
        <v>807</v>
      </c>
      <c r="G151" s="102" t="s">
        <v>649</v>
      </c>
      <c r="H151" s="102" t="s">
        <v>606</v>
      </c>
      <c r="I151" s="102" t="s">
        <v>150</v>
      </c>
      <c r="J151" s="102" t="s">
        <v>808</v>
      </c>
      <c r="K151" s="103">
        <v>4.83</v>
      </c>
      <c r="L151" s="102" t="s">
        <v>102</v>
      </c>
      <c r="M151" s="104">
        <v>7.4999999999999997E-3</v>
      </c>
      <c r="N151" s="104">
        <v>5.1700000000000003E-2</v>
      </c>
      <c r="O151" s="103">
        <v>228000</v>
      </c>
      <c r="P151" s="103">
        <v>81.3</v>
      </c>
      <c r="Q151" s="103">
        <v>0</v>
      </c>
      <c r="R151" s="103">
        <v>185.364</v>
      </c>
      <c r="S151" s="104">
        <v>4.0000000000000002E-4</v>
      </c>
      <c r="T151" s="104">
        <f t="shared" si="4"/>
        <v>5.5190949032059809E-3</v>
      </c>
      <c r="U151" s="104">
        <f>R151/'סכום נכסי הקרן'!$C$42</f>
        <v>6.6773716577570822E-4</v>
      </c>
    </row>
    <row r="152" spans="2:21" s="99" customFormat="1">
      <c r="B152" s="102" t="s">
        <v>809</v>
      </c>
      <c r="C152" s="102" t="s">
        <v>810</v>
      </c>
      <c r="D152" s="102" t="s">
        <v>100</v>
      </c>
      <c r="E152" s="102" t="s">
        <v>123</v>
      </c>
      <c r="F152" s="102" t="s">
        <v>604</v>
      </c>
      <c r="G152" s="102" t="s">
        <v>605</v>
      </c>
      <c r="H152" s="102" t="s">
        <v>606</v>
      </c>
      <c r="I152" s="102" t="s">
        <v>150</v>
      </c>
      <c r="J152" s="102" t="s">
        <v>416</v>
      </c>
      <c r="K152" s="103">
        <v>3.41</v>
      </c>
      <c r="L152" s="102" t="s">
        <v>102</v>
      </c>
      <c r="M152" s="104">
        <v>2.3E-2</v>
      </c>
      <c r="N152" s="104">
        <v>5.7799999999999997E-2</v>
      </c>
      <c r="O152" s="103">
        <v>34929.519999999997</v>
      </c>
      <c r="P152" s="103">
        <v>89.28</v>
      </c>
      <c r="Q152" s="103">
        <v>0</v>
      </c>
      <c r="R152" s="103">
        <v>31.185075456</v>
      </c>
      <c r="S152" s="104">
        <v>1E-4</v>
      </c>
      <c r="T152" s="104">
        <f t="shared" si="4"/>
        <v>9.2851573663334588E-4</v>
      </c>
      <c r="U152" s="104">
        <f>R152/'סכום נכסי הקרן'!$C$42</f>
        <v>1.1233806941742216E-4</v>
      </c>
    </row>
    <row r="153" spans="2:21" s="99" customFormat="1">
      <c r="B153" s="102" t="s">
        <v>811</v>
      </c>
      <c r="C153" s="102" t="s">
        <v>812</v>
      </c>
      <c r="D153" s="102" t="s">
        <v>100</v>
      </c>
      <c r="E153" s="102" t="s">
        <v>123</v>
      </c>
      <c r="F153" s="102" t="s">
        <v>604</v>
      </c>
      <c r="G153" s="102" t="s">
        <v>605</v>
      </c>
      <c r="H153" s="102" t="s">
        <v>606</v>
      </c>
      <c r="I153" s="102" t="s">
        <v>150</v>
      </c>
      <c r="J153" s="102" t="s">
        <v>813</v>
      </c>
      <c r="K153" s="103">
        <v>0.13</v>
      </c>
      <c r="L153" s="102" t="s">
        <v>102</v>
      </c>
      <c r="M153" s="104">
        <v>4.2000000000000003E-2</v>
      </c>
      <c r="N153" s="104">
        <v>7.1900000000000006E-2</v>
      </c>
      <c r="O153" s="103">
        <v>503703.85</v>
      </c>
      <c r="P153" s="103">
        <v>101.21</v>
      </c>
      <c r="Q153" s="103">
        <v>0</v>
      </c>
      <c r="R153" s="103">
        <v>509.79866658499998</v>
      </c>
      <c r="S153" s="104">
        <v>1.2999999999999999E-3</v>
      </c>
      <c r="T153" s="104">
        <f t="shared" si="4"/>
        <v>1.5178930225990367E-2</v>
      </c>
      <c r="U153" s="104">
        <f>R153/'סכום נכסי הקרן'!$C$42</f>
        <v>1.8364489153325518E-3</v>
      </c>
    </row>
    <row r="154" spans="2:21" s="99" customFormat="1">
      <c r="B154" s="102" t="s">
        <v>814</v>
      </c>
      <c r="C154" s="102" t="s">
        <v>815</v>
      </c>
      <c r="D154" s="102" t="s">
        <v>100</v>
      </c>
      <c r="E154" s="102" t="s">
        <v>123</v>
      </c>
      <c r="F154" s="102" t="s">
        <v>816</v>
      </c>
      <c r="G154" s="102" t="s">
        <v>432</v>
      </c>
      <c r="H154" s="102" t="s">
        <v>606</v>
      </c>
      <c r="I154" s="102" t="s">
        <v>150</v>
      </c>
      <c r="J154" s="102" t="s">
        <v>350</v>
      </c>
      <c r="K154" s="103">
        <v>0.25</v>
      </c>
      <c r="L154" s="102" t="s">
        <v>102</v>
      </c>
      <c r="M154" s="104">
        <v>2.75E-2</v>
      </c>
      <c r="N154" s="104">
        <v>6.0299999999999999E-2</v>
      </c>
      <c r="O154" s="103">
        <v>27333.49</v>
      </c>
      <c r="P154" s="103">
        <v>99.89</v>
      </c>
      <c r="Q154" s="103">
        <v>0</v>
      </c>
      <c r="R154" s="103">
        <v>27.303423161000001</v>
      </c>
      <c r="S154" s="104">
        <v>4.4000000000000003E-3</v>
      </c>
      <c r="T154" s="104">
        <f t="shared" si="4"/>
        <v>8.1294201467356779E-4</v>
      </c>
      <c r="U154" s="104">
        <f>R154/'סכום נכסי הקרן'!$C$42</f>
        <v>9.8355184380467453E-5</v>
      </c>
    </row>
    <row r="155" spans="2:21" s="99" customFormat="1">
      <c r="B155" s="102" t="s">
        <v>817</v>
      </c>
      <c r="C155" s="102" t="s">
        <v>818</v>
      </c>
      <c r="D155" s="102" t="s">
        <v>100</v>
      </c>
      <c r="E155" s="102" t="s">
        <v>123</v>
      </c>
      <c r="F155" s="102" t="s">
        <v>819</v>
      </c>
      <c r="G155" s="102" t="s">
        <v>605</v>
      </c>
      <c r="H155" s="102" t="s">
        <v>611</v>
      </c>
      <c r="I155" s="102" t="s">
        <v>206</v>
      </c>
      <c r="J155" s="102" t="s">
        <v>820</v>
      </c>
      <c r="K155" s="103">
        <v>2.78</v>
      </c>
      <c r="L155" s="102" t="s">
        <v>102</v>
      </c>
      <c r="M155" s="104">
        <v>6.8000000000000005E-2</v>
      </c>
      <c r="N155" s="104">
        <v>7.9699999999999993E-2</v>
      </c>
      <c r="O155" s="103">
        <v>30000</v>
      </c>
      <c r="P155" s="103">
        <v>98.95</v>
      </c>
      <c r="Q155" s="103">
        <v>0</v>
      </c>
      <c r="R155" s="103">
        <v>29.684999999999999</v>
      </c>
      <c r="S155" s="104">
        <v>1E-4</v>
      </c>
      <c r="T155" s="104">
        <f t="shared" si="4"/>
        <v>8.8385194644952374E-4</v>
      </c>
      <c r="U155" s="104">
        <f>R155/'סכום נכסי הקרן'!$C$42</f>
        <v>1.0693434413398448E-4</v>
      </c>
    </row>
    <row r="156" spans="2:21" s="99" customFormat="1">
      <c r="B156" s="102" t="s">
        <v>821</v>
      </c>
      <c r="C156" s="102" t="s">
        <v>822</v>
      </c>
      <c r="D156" s="102" t="s">
        <v>100</v>
      </c>
      <c r="E156" s="102" t="s">
        <v>123</v>
      </c>
      <c r="F156" s="102" t="s">
        <v>823</v>
      </c>
      <c r="G156" s="102" t="s">
        <v>824</v>
      </c>
      <c r="H156" s="102" t="s">
        <v>606</v>
      </c>
      <c r="I156" s="102" t="s">
        <v>150</v>
      </c>
      <c r="J156" s="102" t="s">
        <v>350</v>
      </c>
      <c r="K156" s="103">
        <v>1.7</v>
      </c>
      <c r="L156" s="102" t="s">
        <v>102</v>
      </c>
      <c r="M156" s="104">
        <v>1.4999999999999999E-2</v>
      </c>
      <c r="N156" s="104">
        <v>5.9799999999999999E-2</v>
      </c>
      <c r="O156" s="103">
        <v>1000</v>
      </c>
      <c r="P156" s="103">
        <v>93.2</v>
      </c>
      <c r="Q156" s="103">
        <v>0</v>
      </c>
      <c r="R156" s="103">
        <v>0.93200000000000005</v>
      </c>
      <c r="S156" s="104">
        <v>0</v>
      </c>
      <c r="T156" s="104">
        <f t="shared" si="4"/>
        <v>2.7749705713018569E-5</v>
      </c>
      <c r="U156" s="104">
        <f>R156/'סכום נכסי הקרן'!$C$42</f>
        <v>3.3573457548550965E-6</v>
      </c>
    </row>
    <row r="157" spans="2:21" s="99" customFormat="1">
      <c r="B157" s="102" t="s">
        <v>825</v>
      </c>
      <c r="C157" s="102" t="s">
        <v>826</v>
      </c>
      <c r="D157" s="102" t="s">
        <v>100</v>
      </c>
      <c r="E157" s="102" t="s">
        <v>123</v>
      </c>
      <c r="F157" s="102" t="s">
        <v>827</v>
      </c>
      <c r="G157" s="102" t="s">
        <v>594</v>
      </c>
      <c r="H157" s="102" t="s">
        <v>611</v>
      </c>
      <c r="I157" s="102" t="s">
        <v>206</v>
      </c>
      <c r="J157" s="102" t="s">
        <v>828</v>
      </c>
      <c r="K157" s="103">
        <v>0.38</v>
      </c>
      <c r="L157" s="102" t="s">
        <v>102</v>
      </c>
      <c r="M157" s="104">
        <v>0.02</v>
      </c>
      <c r="N157" s="104">
        <v>8.6599999999999996E-2</v>
      </c>
      <c r="O157" s="103">
        <v>10000</v>
      </c>
      <c r="P157" s="103">
        <v>97.59</v>
      </c>
      <c r="Q157" s="103">
        <v>5.0750000000000002</v>
      </c>
      <c r="R157" s="103">
        <v>14.834</v>
      </c>
      <c r="S157" s="104">
        <v>1E-4</v>
      </c>
      <c r="T157" s="104">
        <f t="shared" si="4"/>
        <v>4.4167289114476117E-4</v>
      </c>
      <c r="U157" s="104">
        <f>R157/'סכום נכסי הקרן'!$C$42</f>
        <v>5.3436552497339587E-5</v>
      </c>
    </row>
    <row r="158" spans="2:21" s="99" customFormat="1">
      <c r="B158" s="102" t="s">
        <v>829</v>
      </c>
      <c r="C158" s="102" t="s">
        <v>830</v>
      </c>
      <c r="D158" s="102" t="s">
        <v>100</v>
      </c>
      <c r="E158" s="102" t="s">
        <v>123</v>
      </c>
      <c r="F158" s="102" t="s">
        <v>831</v>
      </c>
      <c r="G158" s="102" t="s">
        <v>605</v>
      </c>
      <c r="H158" s="102" t="s">
        <v>606</v>
      </c>
      <c r="I158" s="102" t="s">
        <v>150</v>
      </c>
      <c r="J158" s="102" t="s">
        <v>350</v>
      </c>
      <c r="K158" s="103">
        <v>2.16</v>
      </c>
      <c r="L158" s="102" t="s">
        <v>102</v>
      </c>
      <c r="M158" s="104">
        <v>4.99E-2</v>
      </c>
      <c r="N158" s="104">
        <v>5.9200000000000003E-2</v>
      </c>
      <c r="O158" s="103">
        <v>26529.41</v>
      </c>
      <c r="P158" s="103">
        <v>98.22</v>
      </c>
      <c r="Q158" s="103">
        <v>3.16919</v>
      </c>
      <c r="R158" s="103">
        <v>29.226376502000001</v>
      </c>
      <c r="S158" s="104">
        <v>1E-4</v>
      </c>
      <c r="T158" s="104">
        <f t="shared" si="4"/>
        <v>8.7019672423646036E-4</v>
      </c>
      <c r="U158" s="104">
        <f>R158/'סכום נכסי הקרן'!$C$42</f>
        <v>1.0528224364676657E-4</v>
      </c>
    </row>
    <row r="159" spans="2:21" s="99" customFormat="1">
      <c r="B159" s="102" t="s">
        <v>832</v>
      </c>
      <c r="C159" s="102" t="s">
        <v>833</v>
      </c>
      <c r="D159" s="102" t="s">
        <v>100</v>
      </c>
      <c r="E159" s="102" t="s">
        <v>123</v>
      </c>
      <c r="F159" s="102" t="s">
        <v>834</v>
      </c>
      <c r="G159" s="102" t="s">
        <v>432</v>
      </c>
      <c r="H159" s="102" t="s">
        <v>620</v>
      </c>
      <c r="I159" s="102" t="s">
        <v>206</v>
      </c>
      <c r="J159" s="102" t="s">
        <v>835</v>
      </c>
      <c r="K159" s="103">
        <v>1.72</v>
      </c>
      <c r="L159" s="102" t="s">
        <v>102</v>
      </c>
      <c r="M159" s="104">
        <v>3.2500000000000001E-2</v>
      </c>
      <c r="N159" s="104">
        <v>6.3100000000000003E-2</v>
      </c>
      <c r="O159" s="103">
        <v>131000.18</v>
      </c>
      <c r="P159" s="103">
        <v>95.85</v>
      </c>
      <c r="Q159" s="103">
        <v>0</v>
      </c>
      <c r="R159" s="103">
        <v>125.56367253000001</v>
      </c>
      <c r="S159" s="104">
        <v>1.6000000000000001E-3</v>
      </c>
      <c r="T159" s="104">
        <f t="shared" si="4"/>
        <v>3.7385782842846928E-3</v>
      </c>
      <c r="U159" s="104">
        <f>R159/'סכום נכסי הקרן'!$C$42</f>
        <v>4.5231830786760836E-4</v>
      </c>
    </row>
    <row r="160" spans="2:21" s="99" customFormat="1">
      <c r="B160" s="102" t="s">
        <v>836</v>
      </c>
      <c r="C160" s="102" t="s">
        <v>837</v>
      </c>
      <c r="D160" s="102" t="s">
        <v>100</v>
      </c>
      <c r="E160" s="102" t="s">
        <v>123</v>
      </c>
      <c r="F160" s="102" t="s">
        <v>838</v>
      </c>
      <c r="G160" s="102" t="s">
        <v>594</v>
      </c>
      <c r="H160" s="102" t="s">
        <v>615</v>
      </c>
      <c r="I160" s="102" t="s">
        <v>150</v>
      </c>
      <c r="J160" s="102" t="s">
        <v>792</v>
      </c>
      <c r="K160" s="103">
        <v>0.27</v>
      </c>
      <c r="L160" s="102" t="s">
        <v>102</v>
      </c>
      <c r="M160" s="104">
        <v>3.61E-2</v>
      </c>
      <c r="N160" s="104">
        <v>0.1072</v>
      </c>
      <c r="O160" s="103">
        <v>43246</v>
      </c>
      <c r="P160" s="103">
        <v>99.1</v>
      </c>
      <c r="Q160" s="103">
        <v>0</v>
      </c>
      <c r="R160" s="103">
        <v>42.856786</v>
      </c>
      <c r="S160" s="104">
        <v>1.1000000000000001E-3</v>
      </c>
      <c r="T160" s="104">
        <f t="shared" si="4"/>
        <v>1.2760334756500152E-3</v>
      </c>
      <c r="U160" s="104">
        <f>R160/'סכום נכסי הקרן'!$C$42</f>
        <v>1.5438309929595852E-4</v>
      </c>
    </row>
    <row r="161" spans="2:21" s="99" customFormat="1">
      <c r="B161" s="102" t="s">
        <v>839</v>
      </c>
      <c r="C161" s="102" t="s">
        <v>840</v>
      </c>
      <c r="D161" s="102" t="s">
        <v>100</v>
      </c>
      <c r="E161" s="102" t="s">
        <v>123</v>
      </c>
      <c r="F161" s="102" t="s">
        <v>841</v>
      </c>
      <c r="G161" s="102" t="s">
        <v>605</v>
      </c>
      <c r="H161" s="102" t="s">
        <v>615</v>
      </c>
      <c r="I161" s="102" t="s">
        <v>150</v>
      </c>
      <c r="J161" s="102" t="s">
        <v>350</v>
      </c>
      <c r="K161" s="103">
        <v>0.75</v>
      </c>
      <c r="L161" s="102" t="s">
        <v>102</v>
      </c>
      <c r="M161" s="104">
        <v>4.8000000000000001E-2</v>
      </c>
      <c r="N161" s="104">
        <v>5.11E-2</v>
      </c>
      <c r="O161" s="103">
        <v>12000.06</v>
      </c>
      <c r="P161" s="103">
        <v>100.95</v>
      </c>
      <c r="Q161" s="103">
        <v>0</v>
      </c>
      <c r="R161" s="103">
        <v>12.114060569999999</v>
      </c>
      <c r="S161" s="104">
        <v>4.0000000000000002E-4</v>
      </c>
      <c r="T161" s="104">
        <f t="shared" si="4"/>
        <v>3.6068842897766303E-4</v>
      </c>
      <c r="U161" s="104">
        <f>R161/'סכום נכסי הקרן'!$C$42</f>
        <v>4.3638508399943141E-5</v>
      </c>
    </row>
    <row r="162" spans="2:21" s="99" customFormat="1">
      <c r="B162" s="102" t="s">
        <v>842</v>
      </c>
      <c r="C162" s="102" t="s">
        <v>843</v>
      </c>
      <c r="D162" s="102" t="s">
        <v>100</v>
      </c>
      <c r="E162" s="102" t="s">
        <v>123</v>
      </c>
      <c r="F162" s="102" t="s">
        <v>614</v>
      </c>
      <c r="G162" s="102" t="s">
        <v>594</v>
      </c>
      <c r="H162" s="102" t="s">
        <v>615</v>
      </c>
      <c r="I162" s="102" t="s">
        <v>150</v>
      </c>
      <c r="J162" s="102" t="s">
        <v>844</v>
      </c>
      <c r="K162" s="103">
        <v>0.62</v>
      </c>
      <c r="L162" s="102" t="s">
        <v>102</v>
      </c>
      <c r="M162" s="104">
        <v>3.2399999999999998E-2</v>
      </c>
      <c r="N162" s="104">
        <v>9.3600000000000003E-2</v>
      </c>
      <c r="O162" s="103">
        <v>98302.92</v>
      </c>
      <c r="P162" s="103">
        <v>96.51</v>
      </c>
      <c r="Q162" s="103">
        <v>25.617560000000001</v>
      </c>
      <c r="R162" s="103">
        <v>120.489708092</v>
      </c>
      <c r="S162" s="104">
        <v>5.9999999999999995E-4</v>
      </c>
      <c r="T162" s="104">
        <f t="shared" si="4"/>
        <v>3.5875042285413218E-3</v>
      </c>
      <c r="U162" s="104">
        <f>R162/'סכום נכסי הקרן'!$C$42</f>
        <v>4.3404035404120809E-4</v>
      </c>
    </row>
    <row r="163" spans="2:21" s="99" customFormat="1">
      <c r="B163" s="102" t="s">
        <v>845</v>
      </c>
      <c r="C163" s="102" t="s">
        <v>846</v>
      </c>
      <c r="D163" s="102" t="s">
        <v>100</v>
      </c>
      <c r="E163" s="102" t="s">
        <v>123</v>
      </c>
      <c r="F163" s="102" t="s">
        <v>847</v>
      </c>
      <c r="G163" s="102" t="s">
        <v>576</v>
      </c>
      <c r="H163" s="102" t="s">
        <v>615</v>
      </c>
      <c r="I163" s="102" t="s">
        <v>150</v>
      </c>
      <c r="J163" s="102" t="s">
        <v>848</v>
      </c>
      <c r="K163" s="103">
        <v>0.25</v>
      </c>
      <c r="L163" s="102" t="s">
        <v>102</v>
      </c>
      <c r="M163" s="104">
        <v>2.4500000000000001E-2</v>
      </c>
      <c r="N163" s="104">
        <v>7.5300000000000006E-2</v>
      </c>
      <c r="O163" s="103">
        <v>65500</v>
      </c>
      <c r="P163" s="103">
        <v>99.4</v>
      </c>
      <c r="Q163" s="103">
        <v>0</v>
      </c>
      <c r="R163" s="103">
        <v>65.106999999999999</v>
      </c>
      <c r="S163" s="104">
        <v>1.1000000000000001E-3</v>
      </c>
      <c r="T163" s="104">
        <f t="shared" si="4"/>
        <v>1.9385194097183474E-3</v>
      </c>
      <c r="U163" s="104">
        <f>R163/'סכום נכסי הקרן'!$C$42</f>
        <v>2.345350966323506E-4</v>
      </c>
    </row>
    <row r="164" spans="2:21" s="99" customFormat="1">
      <c r="B164" s="102" t="s">
        <v>849</v>
      </c>
      <c r="C164" s="102" t="s">
        <v>850</v>
      </c>
      <c r="D164" s="102" t="s">
        <v>100</v>
      </c>
      <c r="E164" s="102" t="s">
        <v>123</v>
      </c>
      <c r="F164" s="102" t="s">
        <v>851</v>
      </c>
      <c r="G164" s="102" t="s">
        <v>461</v>
      </c>
      <c r="H164" s="102" t="s">
        <v>615</v>
      </c>
      <c r="I164" s="102" t="s">
        <v>150</v>
      </c>
      <c r="J164" s="102" t="s">
        <v>242</v>
      </c>
      <c r="K164" s="103">
        <v>3.38</v>
      </c>
      <c r="L164" s="102" t="s">
        <v>102</v>
      </c>
      <c r="M164" s="104">
        <v>7.2499999999999995E-2</v>
      </c>
      <c r="N164" s="104">
        <v>6.5799999999999997E-2</v>
      </c>
      <c r="O164" s="103">
        <v>100000</v>
      </c>
      <c r="P164" s="103">
        <v>107.8</v>
      </c>
      <c r="Q164" s="103">
        <v>0</v>
      </c>
      <c r="R164" s="103">
        <v>107.8</v>
      </c>
      <c r="S164" s="104">
        <v>2.0000000000000001E-4</v>
      </c>
      <c r="T164" s="104">
        <f t="shared" si="4"/>
        <v>3.2096762616560101E-3</v>
      </c>
      <c r="U164" s="104">
        <f>R164/'סכום נכסי הקרן'!$C$42</f>
        <v>3.8832818924182334E-4</v>
      </c>
    </row>
    <row r="165" spans="2:21" s="99" customFormat="1">
      <c r="B165" s="102" t="s">
        <v>852</v>
      </c>
      <c r="C165" s="102" t="s">
        <v>853</v>
      </c>
      <c r="D165" s="102" t="s">
        <v>100</v>
      </c>
      <c r="E165" s="102" t="s">
        <v>123</v>
      </c>
      <c r="F165" s="102" t="s">
        <v>619</v>
      </c>
      <c r="G165" s="102" t="s">
        <v>605</v>
      </c>
      <c r="H165" s="102" t="s">
        <v>620</v>
      </c>
      <c r="I165" s="102" t="s">
        <v>206</v>
      </c>
      <c r="J165" s="102" t="s">
        <v>854</v>
      </c>
      <c r="K165" s="103">
        <v>4.66</v>
      </c>
      <c r="L165" s="102" t="s">
        <v>102</v>
      </c>
      <c r="M165" s="104">
        <v>5.5E-2</v>
      </c>
      <c r="N165" s="104">
        <v>7.2499999999999995E-2</v>
      </c>
      <c r="O165" s="103">
        <v>70000</v>
      </c>
      <c r="P165" s="103">
        <v>93.5</v>
      </c>
      <c r="Q165" s="103">
        <v>0</v>
      </c>
      <c r="R165" s="103">
        <v>65.45</v>
      </c>
      <c r="S165" s="104">
        <v>2.0000000000000001E-4</v>
      </c>
      <c r="T165" s="104">
        <f t="shared" si="4"/>
        <v>1.9487320160054349E-3</v>
      </c>
      <c r="U165" s="104">
        <f>R165/'סכום נכסי הקרן'!$C$42</f>
        <v>2.3577068632539279E-4</v>
      </c>
    </row>
    <row r="166" spans="2:21" s="99" customFormat="1">
      <c r="B166" s="102" t="s">
        <v>855</v>
      </c>
      <c r="C166" s="102" t="s">
        <v>856</v>
      </c>
      <c r="D166" s="102" t="s">
        <v>100</v>
      </c>
      <c r="E166" s="102" t="s">
        <v>123</v>
      </c>
      <c r="F166" s="102" t="s">
        <v>857</v>
      </c>
      <c r="G166" s="102" t="s">
        <v>735</v>
      </c>
      <c r="H166" s="102" t="s">
        <v>615</v>
      </c>
      <c r="I166" s="102" t="s">
        <v>150</v>
      </c>
      <c r="J166" s="102" t="s">
        <v>544</v>
      </c>
      <c r="K166" s="103">
        <v>4.6399999999999997</v>
      </c>
      <c r="L166" s="102" t="s">
        <v>102</v>
      </c>
      <c r="M166" s="104">
        <v>6.5199999999999994E-2</v>
      </c>
      <c r="N166" s="104">
        <v>6.7599999999999993E-2</v>
      </c>
      <c r="O166" s="103">
        <v>66000</v>
      </c>
      <c r="P166" s="103">
        <v>99.76</v>
      </c>
      <c r="Q166" s="103">
        <v>0</v>
      </c>
      <c r="R166" s="103">
        <v>65.8416</v>
      </c>
      <c r="S166" s="104">
        <v>1E-4</v>
      </c>
      <c r="T166" s="104">
        <f t="shared" si="4"/>
        <v>1.9603916563028789E-3</v>
      </c>
      <c r="U166" s="104">
        <f>R166/'סכום נכסי הקרן'!$C$42</f>
        <v>2.3718134791080183E-4</v>
      </c>
    </row>
    <row r="167" spans="2:21" s="99" customFormat="1">
      <c r="B167" s="102" t="s">
        <v>858</v>
      </c>
      <c r="C167" s="102" t="s">
        <v>859</v>
      </c>
      <c r="D167" s="102" t="s">
        <v>100</v>
      </c>
      <c r="E167" s="102" t="s">
        <v>123</v>
      </c>
      <c r="F167" s="102" t="s">
        <v>857</v>
      </c>
      <c r="G167" s="102" t="s">
        <v>735</v>
      </c>
      <c r="H167" s="102" t="s">
        <v>615</v>
      </c>
      <c r="I167" s="102" t="s">
        <v>150</v>
      </c>
      <c r="J167" s="102" t="s">
        <v>860</v>
      </c>
      <c r="K167" s="103">
        <v>3.52</v>
      </c>
      <c r="L167" s="102" t="s">
        <v>102</v>
      </c>
      <c r="M167" s="104">
        <v>6.7500000000000004E-2</v>
      </c>
      <c r="N167" s="104">
        <v>6.4500000000000002E-2</v>
      </c>
      <c r="O167" s="103">
        <v>63000.959999999999</v>
      </c>
      <c r="P167" s="103">
        <v>102.47</v>
      </c>
      <c r="Q167" s="103">
        <v>0</v>
      </c>
      <c r="R167" s="103">
        <v>64.557083711999994</v>
      </c>
      <c r="S167" s="104">
        <v>0</v>
      </c>
      <c r="T167" s="104">
        <f t="shared" si="4"/>
        <v>1.9221460028956054E-3</v>
      </c>
      <c r="U167" s="104">
        <f>R167/'סכום נכסי הקרן'!$C$42</f>
        <v>2.3255413191663977E-4</v>
      </c>
    </row>
    <row r="168" spans="2:21" s="99" customFormat="1">
      <c r="B168" s="102" t="s">
        <v>861</v>
      </c>
      <c r="C168" s="102" t="s">
        <v>862</v>
      </c>
      <c r="D168" s="102" t="s">
        <v>100</v>
      </c>
      <c r="E168" s="102" t="s">
        <v>123</v>
      </c>
      <c r="F168" s="102" t="s">
        <v>863</v>
      </c>
      <c r="G168" s="102" t="s">
        <v>594</v>
      </c>
      <c r="H168" s="102" t="s">
        <v>615</v>
      </c>
      <c r="I168" s="102" t="s">
        <v>150</v>
      </c>
      <c r="J168" s="102" t="s">
        <v>864</v>
      </c>
      <c r="K168" s="103">
        <v>1.89</v>
      </c>
      <c r="L168" s="102" t="s">
        <v>102</v>
      </c>
      <c r="M168" s="104">
        <v>7.1499999999999994E-2</v>
      </c>
      <c r="N168" s="104">
        <v>7.6200000000000004E-2</v>
      </c>
      <c r="O168" s="103">
        <v>80000</v>
      </c>
      <c r="P168" s="103">
        <v>99.36</v>
      </c>
      <c r="Q168" s="103">
        <v>2.83386</v>
      </c>
      <c r="R168" s="103">
        <v>82.321860000000001</v>
      </c>
      <c r="S168" s="104">
        <v>2.9999999999999997E-4</v>
      </c>
      <c r="T168" s="104">
        <f t="shared" si="4"/>
        <v>2.45108088921493E-3</v>
      </c>
      <c r="U168" s="104">
        <f>R168/'סכום נכסי הקרן'!$C$42</f>
        <v>2.9654822661242012E-4</v>
      </c>
    </row>
    <row r="169" spans="2:21" s="99" customFormat="1">
      <c r="B169" s="102" t="s">
        <v>865</v>
      </c>
      <c r="C169" s="102" t="s">
        <v>866</v>
      </c>
      <c r="D169" s="102" t="s">
        <v>100</v>
      </c>
      <c r="E169" s="102" t="s">
        <v>123</v>
      </c>
      <c r="F169" s="102" t="s">
        <v>867</v>
      </c>
      <c r="G169" s="102" t="s">
        <v>735</v>
      </c>
      <c r="H169" s="102" t="s">
        <v>620</v>
      </c>
      <c r="I169" s="102" t="s">
        <v>206</v>
      </c>
      <c r="J169" s="102" t="s">
        <v>868</v>
      </c>
      <c r="K169" s="103">
        <v>3.23</v>
      </c>
      <c r="L169" s="102" t="s">
        <v>102</v>
      </c>
      <c r="M169" s="104">
        <v>5.2499999999999998E-2</v>
      </c>
      <c r="N169" s="104">
        <v>7.8100000000000003E-2</v>
      </c>
      <c r="O169" s="103">
        <v>23000</v>
      </c>
      <c r="P169" s="103">
        <v>93.68</v>
      </c>
      <c r="Q169" s="103">
        <v>0</v>
      </c>
      <c r="R169" s="103">
        <v>21.546399999999998</v>
      </c>
      <c r="S169" s="104">
        <v>1E-4</v>
      </c>
      <c r="T169" s="104">
        <f t="shared" si="4"/>
        <v>6.4153032100320087E-4</v>
      </c>
      <c r="U169" s="104">
        <f>R169/'סכום נכסי הקרן'!$C$42</f>
        <v>7.7616646536920434E-5</v>
      </c>
    </row>
    <row r="170" spans="2:21" s="99" customFormat="1">
      <c r="B170" s="102" t="s">
        <v>869</v>
      </c>
      <c r="C170" s="102" t="s">
        <v>870</v>
      </c>
      <c r="D170" s="102" t="s">
        <v>100</v>
      </c>
      <c r="E170" s="102" t="s">
        <v>123</v>
      </c>
      <c r="F170" s="102" t="s">
        <v>871</v>
      </c>
      <c r="G170" s="102" t="s">
        <v>872</v>
      </c>
      <c r="H170" s="102" t="s">
        <v>615</v>
      </c>
      <c r="I170" s="102" t="s">
        <v>150</v>
      </c>
      <c r="J170" s="102" t="s">
        <v>873</v>
      </c>
      <c r="K170" s="103">
        <v>1.67</v>
      </c>
      <c r="L170" s="102" t="s">
        <v>102</v>
      </c>
      <c r="M170" s="104">
        <v>3.2500000000000001E-2</v>
      </c>
      <c r="N170" s="104">
        <v>5.6399999999999999E-2</v>
      </c>
      <c r="O170" s="103">
        <v>43753.05</v>
      </c>
      <c r="P170" s="103">
        <v>97.06</v>
      </c>
      <c r="Q170" s="103">
        <v>0</v>
      </c>
      <c r="R170" s="103">
        <v>42.466710329999998</v>
      </c>
      <c r="S170" s="104">
        <v>1E-4</v>
      </c>
      <c r="T170" s="104">
        <f t="shared" si="4"/>
        <v>1.2644192213063365E-3</v>
      </c>
      <c r="U170" s="104">
        <f>R170/'סכום נכסי הקרן'!$C$42</f>
        <v>1.5297792880803279E-4</v>
      </c>
    </row>
    <row r="171" spans="2:21" s="99" customFormat="1">
      <c r="B171" s="102" t="s">
        <v>874</v>
      </c>
      <c r="C171" s="102" t="s">
        <v>875</v>
      </c>
      <c r="D171" s="102" t="s">
        <v>100</v>
      </c>
      <c r="E171" s="102" t="s">
        <v>123</v>
      </c>
      <c r="F171" s="102" t="s">
        <v>876</v>
      </c>
      <c r="G171" s="102" t="s">
        <v>653</v>
      </c>
      <c r="H171" s="102" t="s">
        <v>620</v>
      </c>
      <c r="I171" s="102" t="s">
        <v>206</v>
      </c>
      <c r="J171" s="102" t="s">
        <v>877</v>
      </c>
      <c r="K171" s="103">
        <v>0.25</v>
      </c>
      <c r="L171" s="102" t="s">
        <v>102</v>
      </c>
      <c r="M171" s="104">
        <v>4.3999999999999997E-2</v>
      </c>
      <c r="N171" s="104">
        <v>7.6300000000000007E-2</v>
      </c>
      <c r="O171" s="103">
        <v>10274.040000000001</v>
      </c>
      <c r="P171" s="103">
        <v>100.35</v>
      </c>
      <c r="Q171" s="103">
        <v>0</v>
      </c>
      <c r="R171" s="103">
        <v>10.30999914</v>
      </c>
      <c r="S171" s="104">
        <v>5.9999999999999995E-4</v>
      </c>
      <c r="T171" s="104">
        <f t="shared" si="4"/>
        <v>3.0697365025372802E-4</v>
      </c>
      <c r="U171" s="104">
        <f>R171/'סכום נכסי הקרן'!$C$42</f>
        <v>3.7139733739526499E-5</v>
      </c>
    </row>
    <row r="172" spans="2:21" s="99" customFormat="1">
      <c r="B172" s="102" t="s">
        <v>878</v>
      </c>
      <c r="C172" s="102" t="s">
        <v>879</v>
      </c>
      <c r="D172" s="102" t="s">
        <v>100</v>
      </c>
      <c r="E172" s="102" t="s">
        <v>123</v>
      </c>
      <c r="F172" s="102" t="s">
        <v>876</v>
      </c>
      <c r="G172" s="102" t="s">
        <v>653</v>
      </c>
      <c r="H172" s="102" t="s">
        <v>620</v>
      </c>
      <c r="I172" s="102" t="s">
        <v>206</v>
      </c>
      <c r="J172" s="102" t="s">
        <v>880</v>
      </c>
      <c r="K172" s="103">
        <v>1.34</v>
      </c>
      <c r="L172" s="102" t="s">
        <v>102</v>
      </c>
      <c r="M172" s="104">
        <v>4.9500000000000002E-2</v>
      </c>
      <c r="N172" s="104">
        <v>6.25E-2</v>
      </c>
      <c r="O172" s="103">
        <v>48000</v>
      </c>
      <c r="P172" s="103">
        <v>99.65</v>
      </c>
      <c r="Q172" s="103">
        <v>0</v>
      </c>
      <c r="R172" s="103">
        <v>47.832000000000001</v>
      </c>
      <c r="S172" s="104">
        <v>5.0000000000000001E-4</v>
      </c>
      <c r="T172" s="104">
        <f t="shared" si="4"/>
        <v>1.4241673000698542E-3</v>
      </c>
      <c r="U172" s="104">
        <f>R172/'סכום נכסי הקרן'!$C$42</f>
        <v>1.7230532419123279E-4</v>
      </c>
    </row>
    <row r="173" spans="2:21" s="99" customFormat="1">
      <c r="B173" s="102" t="s">
        <v>881</v>
      </c>
      <c r="C173" s="102" t="s">
        <v>882</v>
      </c>
      <c r="D173" s="102" t="s">
        <v>100</v>
      </c>
      <c r="E173" s="102" t="s">
        <v>123</v>
      </c>
      <c r="F173" s="102" t="s">
        <v>883</v>
      </c>
      <c r="G173" s="102" t="s">
        <v>605</v>
      </c>
      <c r="H173" s="102" t="s">
        <v>884</v>
      </c>
      <c r="I173" s="102" t="s">
        <v>150</v>
      </c>
      <c r="J173" s="102" t="s">
        <v>253</v>
      </c>
      <c r="K173" s="103">
        <v>1.32</v>
      </c>
      <c r="L173" s="102" t="s">
        <v>102</v>
      </c>
      <c r="M173" s="104">
        <v>7.7499999999999999E-2</v>
      </c>
      <c r="N173" s="104">
        <v>8.2900000000000001E-2</v>
      </c>
      <c r="O173" s="103">
        <v>67620</v>
      </c>
      <c r="P173" s="103">
        <v>100.47</v>
      </c>
      <c r="Q173" s="103">
        <v>0</v>
      </c>
      <c r="R173" s="103">
        <v>67.937814000000003</v>
      </c>
      <c r="S173" s="104">
        <v>5.0000000000000001E-4</v>
      </c>
      <c r="T173" s="104">
        <f t="shared" si="4"/>
        <v>2.0228050915083616E-3</v>
      </c>
      <c r="U173" s="104">
        <f>R173/'סכום נכסי הקרן'!$C$42</f>
        <v>2.447325444496085E-4</v>
      </c>
    </row>
    <row r="174" spans="2:21" s="99" customFormat="1">
      <c r="B174" s="102" t="s">
        <v>885</v>
      </c>
      <c r="C174" s="102" t="s">
        <v>886</v>
      </c>
      <c r="D174" s="102" t="s">
        <v>100</v>
      </c>
      <c r="E174" s="102" t="s">
        <v>123</v>
      </c>
      <c r="F174" s="102" t="s">
        <v>887</v>
      </c>
      <c r="G174" s="102" t="s">
        <v>653</v>
      </c>
      <c r="H174" s="102" t="s">
        <v>888</v>
      </c>
      <c r="I174" s="102" t="s">
        <v>206</v>
      </c>
      <c r="J174" s="102" t="s">
        <v>889</v>
      </c>
      <c r="K174" s="103">
        <v>1.46</v>
      </c>
      <c r="L174" s="102" t="s">
        <v>102</v>
      </c>
      <c r="M174" s="104">
        <v>4.8000000000000001E-2</v>
      </c>
      <c r="N174" s="104">
        <v>6.5000000000000002E-2</v>
      </c>
      <c r="O174" s="103">
        <v>6000.67</v>
      </c>
      <c r="P174" s="103">
        <v>97.73</v>
      </c>
      <c r="Q174" s="103">
        <v>3.5858300000000001</v>
      </c>
      <c r="R174" s="103">
        <v>9.4502847909999996</v>
      </c>
      <c r="S174" s="104">
        <v>1E-4</v>
      </c>
      <c r="T174" s="104">
        <f t="shared" si="4"/>
        <v>2.8137620370650767E-4</v>
      </c>
      <c r="U174" s="104">
        <f>R174/'סכום נכסי הקרן'!$C$42</f>
        <v>3.4042782752398635E-5</v>
      </c>
    </row>
    <row r="175" spans="2:21" s="99" customFormat="1">
      <c r="B175" s="102" t="s">
        <v>890</v>
      </c>
      <c r="C175" s="102" t="s">
        <v>891</v>
      </c>
      <c r="D175" s="102" t="s">
        <v>100</v>
      </c>
      <c r="E175" s="102" t="s">
        <v>123</v>
      </c>
      <c r="F175" s="102" t="s">
        <v>892</v>
      </c>
      <c r="G175" s="102" t="s">
        <v>576</v>
      </c>
      <c r="H175" s="102" t="s">
        <v>888</v>
      </c>
      <c r="I175" s="102" t="s">
        <v>206</v>
      </c>
      <c r="J175" s="102" t="s">
        <v>893</v>
      </c>
      <c r="K175" s="103">
        <v>1.56</v>
      </c>
      <c r="L175" s="102" t="s">
        <v>102</v>
      </c>
      <c r="M175" s="104">
        <v>4.8000000000000001E-2</v>
      </c>
      <c r="N175" s="104">
        <v>0.13020000000000001</v>
      </c>
      <c r="O175" s="103">
        <v>7000.97</v>
      </c>
      <c r="P175" s="103">
        <v>89.7</v>
      </c>
      <c r="Q175" s="103">
        <v>0</v>
      </c>
      <c r="R175" s="103">
        <v>6.2798700900000002</v>
      </c>
      <c r="S175" s="104">
        <v>0</v>
      </c>
      <c r="T175" s="104">
        <f t="shared" si="4"/>
        <v>1.8697912758957878E-4</v>
      </c>
      <c r="U175" s="104">
        <f>R175/'סכום נכסי הקרן'!$C$42</f>
        <v>2.26219905447457E-5</v>
      </c>
    </row>
    <row r="176" spans="2:21" s="99" customFormat="1">
      <c r="B176" s="102" t="s">
        <v>894</v>
      </c>
      <c r="C176" s="102" t="s">
        <v>895</v>
      </c>
      <c r="D176" s="102" t="s">
        <v>100</v>
      </c>
      <c r="E176" s="102" t="s">
        <v>123</v>
      </c>
      <c r="F176" s="102" t="s">
        <v>896</v>
      </c>
      <c r="G176" s="102" t="s">
        <v>605</v>
      </c>
      <c r="H176" s="102" t="s">
        <v>897</v>
      </c>
      <c r="I176" s="102" t="s">
        <v>150</v>
      </c>
      <c r="J176" s="102" t="s">
        <v>898</v>
      </c>
      <c r="K176" s="103">
        <v>2.21</v>
      </c>
      <c r="L176" s="102" t="s">
        <v>102</v>
      </c>
      <c r="M176" s="104">
        <v>5.1999999999999998E-2</v>
      </c>
      <c r="N176" s="104">
        <v>0.1762</v>
      </c>
      <c r="O176" s="103">
        <v>11000</v>
      </c>
      <c r="P176" s="103">
        <v>78.45</v>
      </c>
      <c r="Q176" s="103">
        <v>0</v>
      </c>
      <c r="R176" s="103">
        <v>8.6295000000000002</v>
      </c>
      <c r="S176" s="104">
        <v>1E-4</v>
      </c>
      <c r="T176" s="104">
        <f t="shared" si="4"/>
        <v>2.5693785992542248E-4</v>
      </c>
      <c r="U176" s="104">
        <f>R176/'סכום נכסי הקרן'!$C$42</f>
        <v>3.1086067802062291E-5</v>
      </c>
    </row>
    <row r="177" spans="2:21" s="99" customFormat="1">
      <c r="B177" s="102" t="s">
        <v>899</v>
      </c>
      <c r="C177" s="102" t="s">
        <v>900</v>
      </c>
      <c r="D177" s="102" t="s">
        <v>100</v>
      </c>
      <c r="E177" s="102" t="s">
        <v>123</v>
      </c>
      <c r="F177" s="102" t="s">
        <v>901</v>
      </c>
      <c r="G177" s="102" t="s">
        <v>605</v>
      </c>
      <c r="H177" s="102" t="s">
        <v>213</v>
      </c>
      <c r="I177" s="102" t="s">
        <v>646</v>
      </c>
      <c r="J177" s="102" t="s">
        <v>902</v>
      </c>
      <c r="K177" s="103">
        <v>0</v>
      </c>
      <c r="L177" s="102" t="s">
        <v>102</v>
      </c>
      <c r="M177" s="104">
        <v>0.03</v>
      </c>
      <c r="N177" s="104">
        <v>0</v>
      </c>
      <c r="O177" s="103">
        <v>52000</v>
      </c>
      <c r="P177" s="103">
        <v>4.51</v>
      </c>
      <c r="Q177" s="103">
        <v>0</v>
      </c>
      <c r="R177" s="103">
        <v>2.3452000000000002</v>
      </c>
      <c r="S177" s="104">
        <v>5.9999999999999995E-4</v>
      </c>
      <c r="T177" s="104">
        <f t="shared" si="4"/>
        <v>6.9826834590312392E-5</v>
      </c>
      <c r="U177" s="104">
        <f>R177/'סכום נכסי הקרן'!$C$42</f>
        <v>8.4481193822813003E-6</v>
      </c>
    </row>
    <row r="178" spans="2:21" s="99" customFormat="1">
      <c r="B178" s="102" t="s">
        <v>903</v>
      </c>
      <c r="C178" s="102" t="s">
        <v>904</v>
      </c>
      <c r="D178" s="102" t="s">
        <v>100</v>
      </c>
      <c r="E178" s="102" t="s">
        <v>123</v>
      </c>
      <c r="F178" s="102" t="s">
        <v>901</v>
      </c>
      <c r="G178" s="102" t="s">
        <v>605</v>
      </c>
      <c r="H178" s="102" t="s">
        <v>213</v>
      </c>
      <c r="I178" s="102" t="s">
        <v>646</v>
      </c>
      <c r="J178" s="102" t="s">
        <v>902</v>
      </c>
      <c r="K178" s="103">
        <v>0.41</v>
      </c>
      <c r="L178" s="102" t="s">
        <v>102</v>
      </c>
      <c r="M178" s="104">
        <v>3.95E-2</v>
      </c>
      <c r="N178" s="104">
        <v>1.0295000000000001</v>
      </c>
      <c r="O178" s="103">
        <v>114000.6</v>
      </c>
      <c r="P178" s="103">
        <v>76.09</v>
      </c>
      <c r="Q178" s="103">
        <v>0</v>
      </c>
      <c r="R178" s="103">
        <v>86.743056539999998</v>
      </c>
      <c r="S178" s="104">
        <v>2.0000000000000001E-4</v>
      </c>
      <c r="T178" s="104">
        <f t="shared" si="4"/>
        <v>2.5827191970308268E-3</v>
      </c>
      <c r="U178" s="104">
        <f>R178/'סכום נכסי הקרן'!$C$42</f>
        <v>3.1247471313060581E-4</v>
      </c>
    </row>
    <row r="179" spans="2:21" s="99" customFormat="1">
      <c r="B179" s="102" t="s">
        <v>905</v>
      </c>
      <c r="C179" s="102" t="s">
        <v>906</v>
      </c>
      <c r="D179" s="102" t="s">
        <v>100</v>
      </c>
      <c r="E179" s="102" t="s">
        <v>123</v>
      </c>
      <c r="F179" s="102" t="s">
        <v>907</v>
      </c>
      <c r="G179" s="102" t="s">
        <v>872</v>
      </c>
      <c r="H179" s="102" t="s">
        <v>213</v>
      </c>
      <c r="I179" s="102" t="s">
        <v>646</v>
      </c>
      <c r="J179" s="102" t="s">
        <v>489</v>
      </c>
      <c r="K179" s="103">
        <v>4.24</v>
      </c>
      <c r="L179" s="102" t="s">
        <v>102</v>
      </c>
      <c r="M179" s="104">
        <v>4.8500000000000001E-2</v>
      </c>
      <c r="N179" s="104">
        <v>5.2699999999999997E-2</v>
      </c>
      <c r="O179" s="103">
        <v>72000</v>
      </c>
      <c r="P179" s="103">
        <v>99.8</v>
      </c>
      <c r="Q179" s="103">
        <v>0</v>
      </c>
      <c r="R179" s="103">
        <v>71.855999999999995</v>
      </c>
      <c r="S179" s="104">
        <v>2.9999999999999997E-4</v>
      </c>
      <c r="T179" s="104">
        <f t="shared" si="4"/>
        <v>2.1394665812389077E-3</v>
      </c>
      <c r="U179" s="104">
        <f>R179/'סכום נכסי הקרן'!$C$42</f>
        <v>2.5884703493655342E-4</v>
      </c>
    </row>
    <row r="180" spans="2:21" s="99" customFormat="1">
      <c r="B180" s="102" t="s">
        <v>908</v>
      </c>
      <c r="C180" s="102" t="s">
        <v>909</v>
      </c>
      <c r="D180" s="102" t="s">
        <v>123</v>
      </c>
      <c r="E180" s="102" t="s">
        <v>123</v>
      </c>
      <c r="F180" s="102" t="s">
        <v>910</v>
      </c>
      <c r="G180" s="102" t="s">
        <v>576</v>
      </c>
      <c r="H180" s="102" t="s">
        <v>213</v>
      </c>
      <c r="I180" s="102" t="s">
        <v>646</v>
      </c>
      <c r="J180" s="102" t="s">
        <v>502</v>
      </c>
      <c r="K180" s="103">
        <v>2.92</v>
      </c>
      <c r="L180" s="102" t="s">
        <v>102</v>
      </c>
      <c r="M180" s="104">
        <v>8.2500000000000004E-2</v>
      </c>
      <c r="N180" s="104">
        <v>8.3099999999999993E-2</v>
      </c>
      <c r="O180" s="103">
        <v>63000</v>
      </c>
      <c r="P180" s="103">
        <v>102.34</v>
      </c>
      <c r="Q180" s="103">
        <v>0</v>
      </c>
      <c r="R180" s="103">
        <v>64.474199999999996</v>
      </c>
      <c r="S180" s="104">
        <v>8.0000000000000004E-4</v>
      </c>
      <c r="T180" s="104">
        <f t="shared" si="4"/>
        <v>1.9196781932213538E-3</v>
      </c>
      <c r="U180" s="104">
        <f>R180/'סכום נכסי הקרן'!$C$42</f>
        <v>2.3225555972926872E-4</v>
      </c>
    </row>
    <row r="181" spans="2:21" s="99" customFormat="1">
      <c r="B181" s="102" t="s">
        <v>911</v>
      </c>
      <c r="C181" s="102" t="s">
        <v>912</v>
      </c>
      <c r="D181" s="102" t="s">
        <v>100</v>
      </c>
      <c r="E181" s="102" t="s">
        <v>123</v>
      </c>
      <c r="F181" s="102" t="s">
        <v>913</v>
      </c>
      <c r="G181" s="102" t="s">
        <v>649</v>
      </c>
      <c r="H181" s="102" t="s">
        <v>213</v>
      </c>
      <c r="I181" s="102" t="s">
        <v>646</v>
      </c>
      <c r="J181" s="102" t="s">
        <v>914</v>
      </c>
      <c r="K181" s="103">
        <v>3.59</v>
      </c>
      <c r="L181" s="102" t="s">
        <v>102</v>
      </c>
      <c r="M181" s="104">
        <v>6.0499999999999998E-2</v>
      </c>
      <c r="N181" s="104">
        <v>6.1400000000000003E-2</v>
      </c>
      <c r="O181" s="103">
        <v>57966</v>
      </c>
      <c r="P181" s="103">
        <v>99.98</v>
      </c>
      <c r="Q181" s="103">
        <v>1.7534700000000001</v>
      </c>
      <c r="R181" s="103">
        <v>59.707876800000001</v>
      </c>
      <c r="S181" s="104">
        <v>2.9999999999999997E-4</v>
      </c>
      <c r="T181" s="104">
        <f t="shared" si="4"/>
        <v>1.7777639591729278E-3</v>
      </c>
      <c r="U181" s="104">
        <f>R181/'סכום נכסי הקרן'!$C$42</f>
        <v>2.1508582264580589E-4</v>
      </c>
    </row>
    <row r="182" spans="2:21" s="99" customFormat="1">
      <c r="B182" s="102" t="s">
        <v>915</v>
      </c>
      <c r="C182" s="102" t="s">
        <v>916</v>
      </c>
      <c r="D182" s="102" t="s">
        <v>100</v>
      </c>
      <c r="E182" s="102" t="s">
        <v>123</v>
      </c>
      <c r="F182" s="102" t="s">
        <v>913</v>
      </c>
      <c r="G182" s="102" t="s">
        <v>649</v>
      </c>
      <c r="H182" s="102" t="s">
        <v>213</v>
      </c>
      <c r="I182" s="102" t="s">
        <v>646</v>
      </c>
      <c r="J182" s="102" t="s">
        <v>350</v>
      </c>
      <c r="K182" s="103">
        <v>1.21</v>
      </c>
      <c r="L182" s="102" t="s">
        <v>102</v>
      </c>
      <c r="M182" s="104">
        <v>3.3000000000000002E-2</v>
      </c>
      <c r="N182" s="104">
        <v>7.2700000000000001E-2</v>
      </c>
      <c r="O182" s="103">
        <v>259000.46</v>
      </c>
      <c r="P182" s="103">
        <v>96.33</v>
      </c>
      <c r="Q182" s="103">
        <v>0</v>
      </c>
      <c r="R182" s="103">
        <v>249.49514311799999</v>
      </c>
      <c r="S182" s="104">
        <v>8.9999999999999998E-4</v>
      </c>
      <c r="T182" s="104">
        <f t="shared" si="4"/>
        <v>7.4285587965149677E-3</v>
      </c>
      <c r="U182" s="104">
        <f>R182/'סכום נכסי הקרן'!$C$42</f>
        <v>8.9875693090577468E-4</v>
      </c>
    </row>
    <row r="183" spans="2:21" s="99" customFormat="1">
      <c r="B183" s="102" t="s">
        <v>917</v>
      </c>
      <c r="C183" s="102" t="s">
        <v>918</v>
      </c>
      <c r="D183" s="102" t="s">
        <v>100</v>
      </c>
      <c r="E183" s="102" t="s">
        <v>123</v>
      </c>
      <c r="F183" s="102" t="s">
        <v>919</v>
      </c>
      <c r="G183" s="102" t="s">
        <v>605</v>
      </c>
      <c r="H183" s="102" t="s">
        <v>213</v>
      </c>
      <c r="I183" s="102" t="s">
        <v>646</v>
      </c>
      <c r="J183" s="102" t="s">
        <v>920</v>
      </c>
      <c r="K183" s="103">
        <v>1.39</v>
      </c>
      <c r="L183" s="102" t="s">
        <v>102</v>
      </c>
      <c r="M183" s="104">
        <v>7.2499999999999995E-2</v>
      </c>
      <c r="N183" s="104">
        <v>7.6200000000000004E-2</v>
      </c>
      <c r="O183" s="103">
        <v>152444.44</v>
      </c>
      <c r="P183" s="103">
        <v>99.96</v>
      </c>
      <c r="Q183" s="103">
        <v>0</v>
      </c>
      <c r="R183" s="103">
        <v>152.383462224</v>
      </c>
      <c r="S183" s="104">
        <v>1E-3</v>
      </c>
      <c r="T183" s="104">
        <f t="shared" si="4"/>
        <v>4.5371204208657532E-3</v>
      </c>
      <c r="U183" s="104">
        <f>R183/'סכום נכסי הקרן'!$C$42</f>
        <v>5.4893129829170428E-4</v>
      </c>
    </row>
    <row r="184" spans="2:21" s="99" customFormat="1">
      <c r="B184" s="102" t="s">
        <v>921</v>
      </c>
      <c r="C184" s="102" t="s">
        <v>922</v>
      </c>
      <c r="D184" s="102" t="s">
        <v>100</v>
      </c>
      <c r="E184" s="102" t="s">
        <v>123</v>
      </c>
      <c r="F184" s="102" t="s">
        <v>807</v>
      </c>
      <c r="G184" s="102" t="s">
        <v>649</v>
      </c>
      <c r="H184" s="102" t="s">
        <v>213</v>
      </c>
      <c r="I184" s="102" t="s">
        <v>646</v>
      </c>
      <c r="J184" s="102" t="s">
        <v>923</v>
      </c>
      <c r="K184" s="103">
        <v>1.31</v>
      </c>
      <c r="L184" s="102" t="s">
        <v>102</v>
      </c>
      <c r="M184" s="104">
        <v>4.2500000000000003E-2</v>
      </c>
      <c r="N184" s="104">
        <v>6.13E-2</v>
      </c>
      <c r="O184" s="103">
        <v>87000.56</v>
      </c>
      <c r="P184" s="103">
        <v>98.05</v>
      </c>
      <c r="Q184" s="103">
        <v>0</v>
      </c>
      <c r="R184" s="103">
        <v>85.304049079999999</v>
      </c>
      <c r="S184" s="104">
        <v>1E-3</v>
      </c>
      <c r="T184" s="104">
        <f t="shared" si="4"/>
        <v>2.539873667488082E-3</v>
      </c>
      <c r="U184" s="104">
        <f>R184/'סכום נכסי הקרן'!$C$42</f>
        <v>3.0729097323035275E-4</v>
      </c>
    </row>
    <row r="185" spans="2:21" s="99" customFormat="1">
      <c r="B185" s="102" t="s">
        <v>924</v>
      </c>
      <c r="C185" s="102" t="s">
        <v>925</v>
      </c>
      <c r="D185" s="102" t="s">
        <v>100</v>
      </c>
      <c r="E185" s="102" t="s">
        <v>123</v>
      </c>
      <c r="F185" s="102" t="s">
        <v>926</v>
      </c>
      <c r="G185" s="102" t="s">
        <v>653</v>
      </c>
      <c r="H185" s="102" t="s">
        <v>213</v>
      </c>
      <c r="I185" s="102" t="s">
        <v>646</v>
      </c>
      <c r="J185" s="102" t="s">
        <v>350</v>
      </c>
      <c r="K185" s="103">
        <v>0.5</v>
      </c>
      <c r="L185" s="102" t="s">
        <v>102</v>
      </c>
      <c r="M185" s="104">
        <v>3.1800000000000002E-2</v>
      </c>
      <c r="N185" s="104">
        <v>6.93E-2</v>
      </c>
      <c r="O185" s="103">
        <v>34502</v>
      </c>
      <c r="P185" s="103">
        <v>99.03</v>
      </c>
      <c r="Q185" s="103">
        <v>0</v>
      </c>
      <c r="R185" s="103">
        <v>34.1673306</v>
      </c>
      <c r="S185" s="104">
        <v>6.9999999999999999E-4</v>
      </c>
      <c r="T185" s="104">
        <f t="shared" si="4"/>
        <v>1.0173104819199722E-3</v>
      </c>
      <c r="U185" s="104">
        <f>R185/'סכום נכסי הקרן'!$C$42</f>
        <v>1.2308105401785476E-4</v>
      </c>
    </row>
    <row r="186" spans="2:21" s="99" customFormat="1">
      <c r="B186" s="102" t="s">
        <v>927</v>
      </c>
      <c r="C186" s="102" t="s">
        <v>928</v>
      </c>
      <c r="D186" s="102" t="s">
        <v>100</v>
      </c>
      <c r="E186" s="102" t="s">
        <v>123</v>
      </c>
      <c r="F186" s="102" t="s">
        <v>926</v>
      </c>
      <c r="G186" s="102" t="s">
        <v>653</v>
      </c>
      <c r="H186" s="102" t="s">
        <v>213</v>
      </c>
      <c r="I186" s="102" t="s">
        <v>646</v>
      </c>
      <c r="J186" s="102" t="s">
        <v>923</v>
      </c>
      <c r="K186" s="103">
        <v>2.9</v>
      </c>
      <c r="L186" s="102" t="s">
        <v>102</v>
      </c>
      <c r="M186" s="104">
        <v>8.5000000000000006E-2</v>
      </c>
      <c r="N186" s="104">
        <v>8.8800000000000004E-2</v>
      </c>
      <c r="O186" s="103">
        <v>67000</v>
      </c>
      <c r="P186" s="103">
        <v>99.75</v>
      </c>
      <c r="Q186" s="103">
        <v>0</v>
      </c>
      <c r="R186" s="103">
        <v>66.832499999999996</v>
      </c>
      <c r="S186" s="104">
        <v>6.9999999999999999E-4</v>
      </c>
      <c r="T186" s="104">
        <f t="shared" si="4"/>
        <v>1.9898950719584906E-3</v>
      </c>
      <c r="U186" s="104">
        <f>R186/'סכום נכסי הקרן'!$C$42</f>
        <v>2.4075086927183821E-4</v>
      </c>
    </row>
    <row r="187" spans="2:21" s="99" customFormat="1">
      <c r="B187" s="102" t="s">
        <v>929</v>
      </c>
      <c r="C187" s="102" t="s">
        <v>930</v>
      </c>
      <c r="D187" s="102" t="s">
        <v>100</v>
      </c>
      <c r="E187" s="102" t="s">
        <v>123</v>
      </c>
      <c r="F187" s="102" t="s">
        <v>931</v>
      </c>
      <c r="G187" s="102" t="s">
        <v>649</v>
      </c>
      <c r="H187" s="102" t="s">
        <v>213</v>
      </c>
      <c r="I187" s="102" t="s">
        <v>646</v>
      </c>
      <c r="J187" s="102" t="s">
        <v>253</v>
      </c>
      <c r="K187" s="103">
        <v>2.65</v>
      </c>
      <c r="L187" s="102" t="s">
        <v>102</v>
      </c>
      <c r="M187" s="104">
        <v>2.5000000000000001E-2</v>
      </c>
      <c r="N187" s="104">
        <v>9.4899999999999998E-2</v>
      </c>
      <c r="O187" s="103">
        <v>97000</v>
      </c>
      <c r="P187" s="103">
        <v>84.5</v>
      </c>
      <c r="Q187" s="103">
        <v>0</v>
      </c>
      <c r="R187" s="103">
        <v>81.965000000000003</v>
      </c>
      <c r="S187" s="104">
        <v>2.9999999999999997E-4</v>
      </c>
      <c r="T187" s="104">
        <f t="shared" si="4"/>
        <v>2.4404556102656299E-3</v>
      </c>
      <c r="U187" s="104">
        <f>R187/'סכום נכסי הקרן'!$C$42</f>
        <v>2.952627090093326E-4</v>
      </c>
    </row>
    <row r="188" spans="2:21" s="99" customFormat="1">
      <c r="B188" s="102" t="s">
        <v>932</v>
      </c>
      <c r="C188" s="102" t="s">
        <v>933</v>
      </c>
      <c r="D188" s="102" t="s">
        <v>100</v>
      </c>
      <c r="E188" s="102" t="s">
        <v>123</v>
      </c>
      <c r="F188" s="102" t="s">
        <v>934</v>
      </c>
      <c r="G188" s="102" t="s">
        <v>132</v>
      </c>
      <c r="H188" s="102" t="s">
        <v>213</v>
      </c>
      <c r="I188" s="102" t="s">
        <v>646</v>
      </c>
      <c r="J188" s="102" t="s">
        <v>935</v>
      </c>
      <c r="K188" s="103">
        <v>2.98</v>
      </c>
      <c r="L188" s="102" t="s">
        <v>102</v>
      </c>
      <c r="M188" s="104">
        <v>3.6499999999999998E-2</v>
      </c>
      <c r="N188" s="104">
        <v>5.9200000000000003E-2</v>
      </c>
      <c r="O188" s="103">
        <v>40000</v>
      </c>
      <c r="P188" s="103">
        <v>94.97</v>
      </c>
      <c r="Q188" s="103">
        <v>0</v>
      </c>
      <c r="R188" s="103">
        <v>37.988</v>
      </c>
      <c r="S188" s="104">
        <v>0</v>
      </c>
      <c r="T188" s="104">
        <f t="shared" si="4"/>
        <v>1.1310684770666839E-3</v>
      </c>
      <c r="U188" s="104">
        <f>R188/'סכום נכסי הקרן'!$C$42</f>
        <v>1.3684426023115385E-4</v>
      </c>
    </row>
    <row r="189" spans="2:21" s="99" customFormat="1">
      <c r="B189" s="102" t="s">
        <v>936</v>
      </c>
      <c r="C189" s="102" t="s">
        <v>937</v>
      </c>
      <c r="D189" s="102" t="s">
        <v>100</v>
      </c>
      <c r="E189" s="102" t="s">
        <v>123</v>
      </c>
      <c r="F189" s="102" t="s">
        <v>938</v>
      </c>
      <c r="G189" s="102" t="s">
        <v>653</v>
      </c>
      <c r="H189" s="102" t="s">
        <v>213</v>
      </c>
      <c r="I189" s="102" t="s">
        <v>646</v>
      </c>
      <c r="J189" s="102" t="s">
        <v>939</v>
      </c>
      <c r="K189" s="103">
        <v>0</v>
      </c>
      <c r="L189" s="102" t="s">
        <v>102</v>
      </c>
      <c r="M189" s="104">
        <v>9.8500000000000004E-2</v>
      </c>
      <c r="N189" s="104">
        <v>0</v>
      </c>
      <c r="O189" s="103">
        <v>39680</v>
      </c>
      <c r="P189" s="103">
        <v>5.27</v>
      </c>
      <c r="Q189" s="103">
        <v>0</v>
      </c>
      <c r="R189" s="103">
        <v>2.0911360000000001</v>
      </c>
      <c r="S189" s="104">
        <v>5.9999999999999995E-4</v>
      </c>
      <c r="T189" s="104">
        <f t="shared" si="4"/>
        <v>6.2262240993453649E-5</v>
      </c>
      <c r="U189" s="104">
        <f>R189/'סכום נכסי הקרן'!$C$42</f>
        <v>7.532904047665952E-6</v>
      </c>
    </row>
    <row r="190" spans="2:21" s="99" customFormat="1">
      <c r="B190" s="102" t="s">
        <v>940</v>
      </c>
      <c r="C190" s="102">
        <v>11583690</v>
      </c>
      <c r="D190" s="102" t="s">
        <v>100</v>
      </c>
      <c r="E190" s="102" t="s">
        <v>123</v>
      </c>
      <c r="F190" s="102" t="s">
        <v>941</v>
      </c>
      <c r="G190" s="102" t="s">
        <v>942</v>
      </c>
      <c r="H190" s="102" t="s">
        <v>213</v>
      </c>
      <c r="I190" s="102" t="s">
        <v>646</v>
      </c>
      <c r="J190" s="102" t="s">
        <v>943</v>
      </c>
      <c r="K190" s="103">
        <v>1.19</v>
      </c>
      <c r="L190" s="102" t="s">
        <v>102</v>
      </c>
      <c r="M190" s="104">
        <v>5.6000000000000001E-2</v>
      </c>
      <c r="N190" s="104">
        <v>7.3200000000000001E-2</v>
      </c>
      <c r="O190" s="103">
        <v>50000</v>
      </c>
      <c r="P190" s="103">
        <f>R190*1000/O190*100</f>
        <v>99.5301092896174</v>
      </c>
      <c r="Q190" s="103">
        <v>0</v>
      </c>
      <c r="R190" s="103">
        <f>49765.0546448087/1000</f>
        <v>49.7650546448087</v>
      </c>
      <c r="S190" s="104">
        <v>4.0000000000000001E-3</v>
      </c>
      <c r="T190" s="104">
        <f t="shared" si="4"/>
        <v>1.4817227695125849E-3</v>
      </c>
      <c r="U190" s="104">
        <f>R190/'סכום נכסי הקרן'!$C$42</f>
        <v>1.7926877140759699E-4</v>
      </c>
    </row>
    <row r="191" spans="2:21" s="99" customFormat="1">
      <c r="B191" s="102" t="s">
        <v>940</v>
      </c>
      <c r="C191" s="102">
        <v>1158369</v>
      </c>
      <c r="D191" s="102" t="s">
        <v>100</v>
      </c>
      <c r="E191" s="102" t="s">
        <v>123</v>
      </c>
      <c r="F191" s="102" t="s">
        <v>941</v>
      </c>
      <c r="G191" s="102" t="s">
        <v>942</v>
      </c>
      <c r="H191" s="102" t="s">
        <v>213</v>
      </c>
      <c r="I191" s="102" t="s">
        <v>646</v>
      </c>
      <c r="J191" s="102" t="s">
        <v>943</v>
      </c>
      <c r="K191" s="103">
        <v>0</v>
      </c>
      <c r="L191" s="102" t="s">
        <v>102</v>
      </c>
      <c r="M191" s="104">
        <v>0</v>
      </c>
      <c r="N191" s="104">
        <v>0</v>
      </c>
      <c r="O191" s="103">
        <v>187500</v>
      </c>
      <c r="P191" s="103">
        <f>R191*1000/O191*100</f>
        <v>99.550000000000011</v>
      </c>
      <c r="Q191" s="103">
        <v>0</v>
      </c>
      <c r="R191" s="103">
        <f>186656.25/1000</f>
        <v>186.65625</v>
      </c>
      <c r="S191" s="104">
        <v>0</v>
      </c>
      <c r="T191" s="104">
        <f t="shared" si="4"/>
        <v>5.5575708229566763E-3</v>
      </c>
      <c r="U191" s="104">
        <f>R191/'סכום נכסי הקרן'!$C$42</f>
        <v>6.7239224093848884E-4</v>
      </c>
    </row>
    <row r="192" spans="2:21" s="99" customFormat="1">
      <c r="B192" s="102" t="s">
        <v>944</v>
      </c>
      <c r="C192" s="102" t="s">
        <v>945</v>
      </c>
      <c r="D192" s="102" t="s">
        <v>100</v>
      </c>
      <c r="E192" s="102" t="s">
        <v>123</v>
      </c>
      <c r="F192" s="102" t="s">
        <v>946</v>
      </c>
      <c r="G192" s="102" t="s">
        <v>653</v>
      </c>
      <c r="H192" s="102" t="s">
        <v>213</v>
      </c>
      <c r="I192" s="102" t="s">
        <v>646</v>
      </c>
      <c r="J192" s="102" t="s">
        <v>947</v>
      </c>
      <c r="K192" s="103">
        <v>2.4900000000000002</v>
      </c>
      <c r="L192" s="102" t="s">
        <v>102</v>
      </c>
      <c r="M192" s="104">
        <v>3.8699999999999998E-2</v>
      </c>
      <c r="N192" s="104">
        <v>6.4799999999999996E-2</v>
      </c>
      <c r="O192" s="103">
        <v>60440.1</v>
      </c>
      <c r="P192" s="103">
        <v>94.99</v>
      </c>
      <c r="Q192" s="103">
        <v>0</v>
      </c>
      <c r="R192" s="103">
        <v>57.412050989999997</v>
      </c>
      <c r="S192" s="104">
        <v>2.0000000000000001E-4</v>
      </c>
      <c r="T192" s="104">
        <f t="shared" si="4"/>
        <v>1.7094072096065626E-3</v>
      </c>
      <c r="U192" s="104">
        <f>R192/'סכום נכסי הקרן'!$C$42</f>
        <v>2.0681556402231849E-4</v>
      </c>
    </row>
    <row r="193" spans="2:21" s="99" customFormat="1">
      <c r="B193" s="102" t="s">
        <v>948</v>
      </c>
      <c r="C193" s="102" t="s">
        <v>949</v>
      </c>
      <c r="D193" s="102" t="s">
        <v>100</v>
      </c>
      <c r="E193" s="102" t="s">
        <v>123</v>
      </c>
      <c r="F193" s="102" t="s">
        <v>857</v>
      </c>
      <c r="G193" s="102" t="s">
        <v>735</v>
      </c>
      <c r="H193" s="102" t="s">
        <v>213</v>
      </c>
      <c r="I193" s="102" t="s">
        <v>646</v>
      </c>
      <c r="J193" s="102" t="s">
        <v>356</v>
      </c>
      <c r="K193" s="103">
        <v>2.46</v>
      </c>
      <c r="L193" s="102" t="s">
        <v>102</v>
      </c>
      <c r="M193" s="104">
        <v>7.1999999999999995E-2</v>
      </c>
      <c r="N193" s="104">
        <v>6.4699999999999994E-2</v>
      </c>
      <c r="O193" s="103">
        <v>5322.75</v>
      </c>
      <c r="P193" s="103">
        <v>103.81</v>
      </c>
      <c r="Q193" s="103">
        <v>0</v>
      </c>
      <c r="R193" s="103">
        <v>5.5255467749999996</v>
      </c>
      <c r="S193" s="104">
        <v>0</v>
      </c>
      <c r="T193" s="104">
        <f t="shared" si="4"/>
        <v>1.6451963187743434E-4</v>
      </c>
      <c r="U193" s="104">
        <f>R193/'סכום נכסי הקרן'!$C$42</f>
        <v>1.990468992306815E-5</v>
      </c>
    </row>
    <row r="194" spans="2:21" s="99" customFormat="1">
      <c r="B194" s="102" t="s">
        <v>950</v>
      </c>
      <c r="C194" s="102" t="s">
        <v>951</v>
      </c>
      <c r="D194" s="102" t="s">
        <v>100</v>
      </c>
      <c r="E194" s="102" t="s">
        <v>123</v>
      </c>
      <c r="F194" s="102" t="s">
        <v>857</v>
      </c>
      <c r="G194" s="102" t="s">
        <v>735</v>
      </c>
      <c r="H194" s="102" t="s">
        <v>213</v>
      </c>
      <c r="I194" s="102" t="s">
        <v>646</v>
      </c>
      <c r="J194" s="102" t="s">
        <v>572</v>
      </c>
      <c r="K194" s="103">
        <v>2.71</v>
      </c>
      <c r="L194" s="102" t="s">
        <v>102</v>
      </c>
      <c r="M194" s="104">
        <v>6.2E-2</v>
      </c>
      <c r="N194" s="104">
        <v>6.83E-2</v>
      </c>
      <c r="O194" s="103">
        <v>13000</v>
      </c>
      <c r="P194" s="103">
        <v>101.2</v>
      </c>
      <c r="Q194" s="103">
        <v>0</v>
      </c>
      <c r="R194" s="103">
        <v>13.156000000000001</v>
      </c>
      <c r="S194" s="104">
        <v>0</v>
      </c>
      <c r="T194" s="104">
        <f t="shared" si="4"/>
        <v>3.9171151111638656E-4</v>
      </c>
      <c r="U194" s="104">
        <f>R194/'סכום נכסי הקרן'!$C$42</f>
        <v>4.7391889217675588E-5</v>
      </c>
    </row>
    <row r="195" spans="2:21" s="99" customFormat="1">
      <c r="B195" s="102" t="s">
        <v>952</v>
      </c>
      <c r="C195" s="102" t="s">
        <v>953</v>
      </c>
      <c r="D195" s="102" t="s">
        <v>100</v>
      </c>
      <c r="E195" s="102" t="s">
        <v>123</v>
      </c>
      <c r="F195" s="102" t="s">
        <v>656</v>
      </c>
      <c r="G195" s="102" t="s">
        <v>653</v>
      </c>
      <c r="H195" s="102" t="s">
        <v>213</v>
      </c>
      <c r="I195" s="102" t="s">
        <v>646</v>
      </c>
      <c r="J195" s="102" t="s">
        <v>954</v>
      </c>
      <c r="K195" s="103">
        <v>2.17</v>
      </c>
      <c r="L195" s="102" t="s">
        <v>102</v>
      </c>
      <c r="M195" s="104">
        <v>4.3999999999999997E-2</v>
      </c>
      <c r="N195" s="104">
        <v>0.11650000000000001</v>
      </c>
      <c r="O195" s="103">
        <v>69000</v>
      </c>
      <c r="P195" s="103">
        <v>87.39</v>
      </c>
      <c r="Q195" s="103">
        <v>0</v>
      </c>
      <c r="R195" s="103">
        <v>60.299100000000003</v>
      </c>
      <c r="S195" s="104">
        <v>4.0000000000000002E-4</v>
      </c>
      <c r="T195" s="104">
        <f t="shared" si="4"/>
        <v>1.7953672529612424E-3</v>
      </c>
      <c r="U195" s="104">
        <f>R195/'סכום נכסי הקרן'!$C$42</f>
        <v>2.1721558734611905E-4</v>
      </c>
    </row>
    <row r="196" spans="2:21" s="99" customFormat="1">
      <c r="B196" s="102" t="s">
        <v>955</v>
      </c>
      <c r="C196" s="102" t="s">
        <v>956</v>
      </c>
      <c r="D196" s="102" t="s">
        <v>100</v>
      </c>
      <c r="E196" s="102" t="s">
        <v>123</v>
      </c>
      <c r="F196" s="102" t="s">
        <v>957</v>
      </c>
      <c r="G196" s="102" t="s">
        <v>653</v>
      </c>
      <c r="H196" s="102" t="s">
        <v>213</v>
      </c>
      <c r="I196" s="102" t="s">
        <v>646</v>
      </c>
      <c r="J196" s="102" t="s">
        <v>958</v>
      </c>
      <c r="K196" s="103">
        <v>2.12</v>
      </c>
      <c r="L196" s="102" t="s">
        <v>102</v>
      </c>
      <c r="M196" s="104">
        <v>7.0000000000000007E-2</v>
      </c>
      <c r="N196" s="104">
        <v>0.108</v>
      </c>
      <c r="O196" s="103">
        <v>57000</v>
      </c>
      <c r="P196" s="103">
        <v>93</v>
      </c>
      <c r="Q196" s="103">
        <v>1.9950000000000001</v>
      </c>
      <c r="R196" s="103">
        <v>55.005000000000003</v>
      </c>
      <c r="S196" s="104">
        <v>6.9999999999999999E-4</v>
      </c>
      <c r="T196" s="104">
        <f t="shared" si="4"/>
        <v>1.637738801228097E-3</v>
      </c>
      <c r="U196" s="104">
        <f>R196/'סכום נכסי הקרן'!$C$42</f>
        <v>1.98144638675756E-4</v>
      </c>
    </row>
    <row r="197" spans="2:21" s="99" customFormat="1">
      <c r="B197" s="102" t="s">
        <v>959</v>
      </c>
      <c r="C197" s="102" t="s">
        <v>960</v>
      </c>
      <c r="D197" s="102" t="s">
        <v>100</v>
      </c>
      <c r="E197" s="102" t="s">
        <v>123</v>
      </c>
      <c r="F197" s="102" t="s">
        <v>680</v>
      </c>
      <c r="G197" s="102" t="s">
        <v>649</v>
      </c>
      <c r="H197" s="102" t="s">
        <v>213</v>
      </c>
      <c r="I197" s="102" t="s">
        <v>646</v>
      </c>
      <c r="J197" s="102" t="s">
        <v>367</v>
      </c>
      <c r="K197" s="103">
        <v>4.63</v>
      </c>
      <c r="L197" s="102" t="s">
        <v>102</v>
      </c>
      <c r="M197" s="104">
        <v>0.05</v>
      </c>
      <c r="N197" s="104">
        <v>5.3199999999999997E-2</v>
      </c>
      <c r="O197" s="103">
        <v>69000</v>
      </c>
      <c r="P197" s="103">
        <v>99.8</v>
      </c>
      <c r="Q197" s="103">
        <v>0</v>
      </c>
      <c r="R197" s="103">
        <v>68.861999999999995</v>
      </c>
      <c r="S197" s="104">
        <v>2.0000000000000001E-4</v>
      </c>
      <c r="T197" s="104">
        <f t="shared" si="4"/>
        <v>2.0503221403539531E-3</v>
      </c>
      <c r="U197" s="104">
        <f>R197/'סכום נכסי הקרן'!$C$42</f>
        <v>2.4806174181419703E-4</v>
      </c>
    </row>
    <row r="198" spans="2:21" s="99" customFormat="1">
      <c r="B198" s="102" t="s">
        <v>961</v>
      </c>
      <c r="C198" s="102" t="s">
        <v>962</v>
      </c>
      <c r="D198" s="102" t="s">
        <v>100</v>
      </c>
      <c r="E198" s="102" t="s">
        <v>123</v>
      </c>
      <c r="F198" s="102" t="s">
        <v>963</v>
      </c>
      <c r="G198" s="102" t="s">
        <v>653</v>
      </c>
      <c r="H198" s="102" t="s">
        <v>213</v>
      </c>
      <c r="I198" s="102" t="s">
        <v>646</v>
      </c>
      <c r="J198" s="102" t="s">
        <v>964</v>
      </c>
      <c r="K198" s="103">
        <v>2.6</v>
      </c>
      <c r="L198" s="102" t="s">
        <v>102</v>
      </c>
      <c r="M198" s="104">
        <v>4.4999999999999998E-2</v>
      </c>
      <c r="N198" s="104">
        <v>9.0899999999999995E-2</v>
      </c>
      <c r="O198" s="103">
        <v>48000</v>
      </c>
      <c r="P198" s="103">
        <v>90.7</v>
      </c>
      <c r="Q198" s="103">
        <v>0</v>
      </c>
      <c r="R198" s="103">
        <v>43.536000000000001</v>
      </c>
      <c r="S198" s="104">
        <v>5.0000000000000001E-4</v>
      </c>
      <c r="T198" s="104">
        <f t="shared" si="4"/>
        <v>1.2962566394012622E-3</v>
      </c>
      <c r="U198" s="104">
        <f>R198/'סכום נכסי הקרן'!$C$42</f>
        <v>1.5682983345855308E-4</v>
      </c>
    </row>
    <row r="199" spans="2:21" s="99" customFormat="1">
      <c r="B199" s="102" t="s">
        <v>965</v>
      </c>
      <c r="C199" s="102" t="s">
        <v>966</v>
      </c>
      <c r="D199" s="102" t="s">
        <v>100</v>
      </c>
      <c r="E199" s="102" t="s">
        <v>123</v>
      </c>
      <c r="F199" s="102" t="s">
        <v>967</v>
      </c>
      <c r="G199" s="102" t="s">
        <v>653</v>
      </c>
      <c r="H199" s="102" t="s">
        <v>213</v>
      </c>
      <c r="I199" s="102" t="s">
        <v>646</v>
      </c>
      <c r="J199" s="102" t="s">
        <v>669</v>
      </c>
      <c r="K199" s="103">
        <v>3.75</v>
      </c>
      <c r="L199" s="102" t="s">
        <v>102</v>
      </c>
      <c r="M199" s="104">
        <v>5.5E-2</v>
      </c>
      <c r="N199" s="104">
        <v>7.0699999999999999E-2</v>
      </c>
      <c r="O199" s="103">
        <v>30000</v>
      </c>
      <c r="P199" s="103">
        <v>96</v>
      </c>
      <c r="Q199" s="103">
        <v>0</v>
      </c>
      <c r="R199" s="103">
        <v>28.8</v>
      </c>
      <c r="S199" s="104">
        <v>5.9999999999999995E-4</v>
      </c>
      <c r="T199" s="104">
        <f t="shared" si="4"/>
        <v>8.5750163576709738E-4</v>
      </c>
      <c r="U199" s="104">
        <f>R199/'סכום נכסי הקרן'!$C$42</f>
        <v>1.0374630658779697E-4</v>
      </c>
    </row>
    <row r="200" spans="2:21" s="99" customFormat="1">
      <c r="B200" s="102" t="s">
        <v>968</v>
      </c>
      <c r="C200" s="102" t="s">
        <v>969</v>
      </c>
      <c r="D200" s="102" t="s">
        <v>100</v>
      </c>
      <c r="E200" s="102" t="s">
        <v>123</v>
      </c>
      <c r="F200" s="102" t="s">
        <v>970</v>
      </c>
      <c r="G200" s="102" t="s">
        <v>872</v>
      </c>
      <c r="H200" s="102" t="s">
        <v>213</v>
      </c>
      <c r="I200" s="102" t="s">
        <v>646</v>
      </c>
      <c r="J200" s="102" t="s">
        <v>971</v>
      </c>
      <c r="K200" s="103">
        <v>2.92</v>
      </c>
      <c r="L200" s="102" t="s">
        <v>102</v>
      </c>
      <c r="M200" s="104">
        <v>5.2999999999999999E-2</v>
      </c>
      <c r="N200" s="104">
        <v>8.72E-2</v>
      </c>
      <c r="O200" s="103">
        <v>8000</v>
      </c>
      <c r="P200" s="103">
        <v>92.41</v>
      </c>
      <c r="Q200" s="103">
        <v>0</v>
      </c>
      <c r="R200" s="103">
        <v>7.3928000000000003</v>
      </c>
      <c r="S200" s="104">
        <v>0</v>
      </c>
      <c r="T200" s="104">
        <f t="shared" si="4"/>
        <v>2.2011590600343742E-4</v>
      </c>
      <c r="U200" s="104">
        <f>R200/'סכום נכסי הקרן'!$C$42</f>
        <v>2.663110053271755E-5</v>
      </c>
    </row>
    <row r="201" spans="2:21" s="99" customFormat="1">
      <c r="B201" s="102" t="s">
        <v>972</v>
      </c>
      <c r="C201" s="102" t="s">
        <v>973</v>
      </c>
      <c r="D201" s="102" t="s">
        <v>100</v>
      </c>
      <c r="E201" s="102" t="s">
        <v>123</v>
      </c>
      <c r="F201" s="102" t="s">
        <v>974</v>
      </c>
      <c r="G201" s="102" t="s">
        <v>461</v>
      </c>
      <c r="H201" s="102" t="s">
        <v>213</v>
      </c>
      <c r="I201" s="102" t="s">
        <v>646</v>
      </c>
      <c r="J201" s="102" t="s">
        <v>975</v>
      </c>
      <c r="K201" s="103">
        <v>3.58</v>
      </c>
      <c r="L201" s="102" t="s">
        <v>102</v>
      </c>
      <c r="M201" s="104">
        <v>7.4999999999999997E-2</v>
      </c>
      <c r="N201" s="104">
        <v>7.7899999999999997E-2</v>
      </c>
      <c r="O201" s="103">
        <v>38114.370000000003</v>
      </c>
      <c r="P201" s="103">
        <v>106.86</v>
      </c>
      <c r="Q201" s="103">
        <v>0</v>
      </c>
      <c r="R201" s="103">
        <v>40.729015781999998</v>
      </c>
      <c r="S201" s="104">
        <v>1E-4</v>
      </c>
      <c r="T201" s="104">
        <f t="shared" si="4"/>
        <v>1.2126804741753097E-3</v>
      </c>
      <c r="U201" s="104">
        <f>R201/'סכום נכסי הקרן'!$C$42</f>
        <v>1.4671822772009005E-4</v>
      </c>
    </row>
    <row r="202" spans="2:21" s="99" customFormat="1">
      <c r="B202" s="102" t="s">
        <v>976</v>
      </c>
      <c r="C202" s="102" t="s">
        <v>977</v>
      </c>
      <c r="D202" s="102" t="s">
        <v>100</v>
      </c>
      <c r="E202" s="102" t="s">
        <v>123</v>
      </c>
      <c r="F202" s="102" t="s">
        <v>978</v>
      </c>
      <c r="G202" s="102" t="s">
        <v>979</v>
      </c>
      <c r="H202" s="102" t="s">
        <v>213</v>
      </c>
      <c r="I202" s="102" t="s">
        <v>646</v>
      </c>
      <c r="J202" s="102" t="s">
        <v>980</v>
      </c>
      <c r="K202" s="103">
        <v>2.2000000000000002</v>
      </c>
      <c r="L202" s="102" t="s">
        <v>102</v>
      </c>
      <c r="M202" s="104">
        <v>1.9900000000000001E-2</v>
      </c>
      <c r="N202" s="104">
        <v>5.8000000000000003E-2</v>
      </c>
      <c r="O202" s="103">
        <v>21000</v>
      </c>
      <c r="P202" s="103">
        <v>92.7</v>
      </c>
      <c r="Q202" s="103">
        <v>0</v>
      </c>
      <c r="R202" s="103">
        <v>19.466999999999999</v>
      </c>
      <c r="S202" s="104">
        <v>1E-4</v>
      </c>
      <c r="T202" s="104">
        <f t="shared" si="4"/>
        <v>5.7961751192632234E-4</v>
      </c>
      <c r="U202" s="104">
        <f>R202/'סכום נכסי הקרן'!$C$42</f>
        <v>7.0126019109189016E-5</v>
      </c>
    </row>
    <row r="203" spans="2:21" s="99" customFormat="1">
      <c r="B203" s="102" t="s">
        <v>981</v>
      </c>
      <c r="C203" s="102" t="s">
        <v>982</v>
      </c>
      <c r="D203" s="102" t="s">
        <v>100</v>
      </c>
      <c r="E203" s="102" t="s">
        <v>123</v>
      </c>
      <c r="F203" s="102" t="s">
        <v>983</v>
      </c>
      <c r="G203" s="102" t="s">
        <v>653</v>
      </c>
      <c r="H203" s="102" t="s">
        <v>213</v>
      </c>
      <c r="I203" s="102" t="s">
        <v>646</v>
      </c>
      <c r="J203" s="102" t="s">
        <v>984</v>
      </c>
      <c r="K203" s="103">
        <v>1.25</v>
      </c>
      <c r="L203" s="102" t="s">
        <v>102</v>
      </c>
      <c r="M203" s="104">
        <v>3.56E-2</v>
      </c>
      <c r="N203" s="104">
        <v>8.1000000000000003E-2</v>
      </c>
      <c r="O203" s="103">
        <v>8666.67</v>
      </c>
      <c r="P203" s="103">
        <v>95.51</v>
      </c>
      <c r="Q203" s="103">
        <v>0</v>
      </c>
      <c r="R203" s="103">
        <v>8.2775365169999997</v>
      </c>
      <c r="S203" s="104">
        <v>1E-4</v>
      </c>
      <c r="T203" s="104">
        <f t="shared" si="4"/>
        <v>2.4645837164754799E-4</v>
      </c>
      <c r="U203" s="104">
        <f>R203/'סכום נכסי הקרן'!$C$42</f>
        <v>2.9818188933484968E-5</v>
      </c>
    </row>
    <row r="204" spans="2:21" s="99" customFormat="1">
      <c r="B204" s="102" t="s">
        <v>985</v>
      </c>
      <c r="C204" s="102" t="s">
        <v>986</v>
      </c>
      <c r="D204" s="102" t="s">
        <v>100</v>
      </c>
      <c r="E204" s="102" t="s">
        <v>123</v>
      </c>
      <c r="F204" s="102" t="s">
        <v>983</v>
      </c>
      <c r="G204" s="102" t="s">
        <v>653</v>
      </c>
      <c r="H204" s="102" t="s">
        <v>213</v>
      </c>
      <c r="I204" s="102" t="s">
        <v>646</v>
      </c>
      <c r="J204" s="102" t="s">
        <v>987</v>
      </c>
      <c r="K204" s="103">
        <v>2.11</v>
      </c>
      <c r="L204" s="102" t="s">
        <v>102</v>
      </c>
      <c r="M204" s="104">
        <v>4.48E-2</v>
      </c>
      <c r="N204" s="104">
        <v>8.0500000000000002E-2</v>
      </c>
      <c r="O204" s="103">
        <v>52000</v>
      </c>
      <c r="P204" s="103">
        <v>94.05</v>
      </c>
      <c r="Q204" s="103">
        <v>0</v>
      </c>
      <c r="R204" s="103">
        <v>48.905999999999999</v>
      </c>
      <c r="S204" s="104">
        <v>4.0000000000000002E-4</v>
      </c>
      <c r="T204" s="104">
        <f t="shared" ref="T204:T265" si="5">R204/$R$11</f>
        <v>1.4561449652370022E-3</v>
      </c>
      <c r="U204" s="104">
        <f>R204/'סכום נכסי הקרן'!$C$42</f>
        <v>1.7617419687440274E-4</v>
      </c>
    </row>
    <row r="205" spans="2:21" s="99" customFormat="1">
      <c r="B205" s="98" t="s">
        <v>373</v>
      </c>
      <c r="K205" s="100">
        <v>1.96</v>
      </c>
      <c r="N205" s="101">
        <v>6.3600000000000004E-2</v>
      </c>
      <c r="O205" s="100">
        <f>SUM(O206:O217)</f>
        <v>2243479.3199999998</v>
      </c>
      <c r="Q205" s="100">
        <v>0.53166999999999998</v>
      </c>
      <c r="R205" s="100">
        <v>2376.8202198405902</v>
      </c>
      <c r="T205" s="101">
        <f t="shared" si="5"/>
        <v>7.07683064735284E-2</v>
      </c>
      <c r="U205" s="101">
        <f>R205/'סכום נכסי הקרן'!$C$42</f>
        <v>8.5620249733214197E-3</v>
      </c>
    </row>
    <row r="206" spans="2:21" s="99" customFormat="1">
      <c r="B206" s="102" t="s">
        <v>988</v>
      </c>
      <c r="C206" s="102" t="s">
        <v>989</v>
      </c>
      <c r="D206" s="102" t="s">
        <v>100</v>
      </c>
      <c r="E206" s="102" t="s">
        <v>123</v>
      </c>
      <c r="F206" s="102" t="s">
        <v>378</v>
      </c>
      <c r="G206" s="102" t="s">
        <v>379</v>
      </c>
      <c r="H206" s="102" t="s">
        <v>205</v>
      </c>
      <c r="I206" s="102" t="s">
        <v>206</v>
      </c>
      <c r="J206" s="102" t="s">
        <v>923</v>
      </c>
      <c r="K206" s="103">
        <v>2.35</v>
      </c>
      <c r="L206" s="102" t="s">
        <v>102</v>
      </c>
      <c r="M206" s="104">
        <v>5.8999999999999997E-2</v>
      </c>
      <c r="N206" s="104">
        <v>6.0900000000000003E-2</v>
      </c>
      <c r="O206" s="103">
        <v>816000</v>
      </c>
      <c r="P206" s="103">
        <v>111.75</v>
      </c>
      <c r="Q206" s="103">
        <v>0</v>
      </c>
      <c r="R206" s="103">
        <v>911.88</v>
      </c>
      <c r="S206" s="104">
        <v>1.1999999999999999E-3</v>
      </c>
      <c r="T206" s="104">
        <f t="shared" si="5"/>
        <v>2.7150645542475722E-2</v>
      </c>
      <c r="U206" s="104">
        <f>R206/'סכום נכסי הקרן'!$C$42</f>
        <v>3.2848674323361217E-3</v>
      </c>
    </row>
    <row r="207" spans="2:21" s="99" customFormat="1">
      <c r="B207" s="102" t="s">
        <v>990</v>
      </c>
      <c r="C207" s="102" t="s">
        <v>991</v>
      </c>
      <c r="D207" s="102" t="s">
        <v>100</v>
      </c>
      <c r="E207" s="102" t="s">
        <v>123</v>
      </c>
      <c r="F207" s="102" t="s">
        <v>992</v>
      </c>
      <c r="G207" s="102" t="s">
        <v>720</v>
      </c>
      <c r="H207" s="102" t="s">
        <v>493</v>
      </c>
      <c r="I207" s="102" t="s">
        <v>206</v>
      </c>
      <c r="J207" s="102" t="s">
        <v>993</v>
      </c>
      <c r="K207" s="103">
        <v>5.3</v>
      </c>
      <c r="L207" s="102" t="s">
        <v>102</v>
      </c>
      <c r="M207" s="104">
        <v>2.6700000000000002E-2</v>
      </c>
      <c r="N207" s="104">
        <v>5.6599999999999998E-2</v>
      </c>
      <c r="O207" s="103">
        <v>102843.92</v>
      </c>
      <c r="P207" s="103">
        <v>100.61</v>
      </c>
      <c r="Q207" s="103">
        <v>0</v>
      </c>
      <c r="R207" s="103">
        <v>103.471267912</v>
      </c>
      <c r="S207" s="104">
        <v>5.9999999999999995E-4</v>
      </c>
      <c r="T207" s="104">
        <f t="shared" si="5"/>
        <v>3.0807910239387354E-3</v>
      </c>
      <c r="U207" s="104">
        <f>R207/'סכום נכסי הקרן'!$C$42</f>
        <v>3.727347876328622E-4</v>
      </c>
    </row>
    <row r="208" spans="2:21" s="99" customFormat="1">
      <c r="B208" s="102" t="s">
        <v>994</v>
      </c>
      <c r="C208" s="102" t="s">
        <v>995</v>
      </c>
      <c r="D208" s="102" t="s">
        <v>100</v>
      </c>
      <c r="E208" s="102" t="s">
        <v>123</v>
      </c>
      <c r="F208" s="102" t="s">
        <v>996</v>
      </c>
      <c r="G208" s="102" t="s">
        <v>735</v>
      </c>
      <c r="H208" s="102" t="s">
        <v>493</v>
      </c>
      <c r="I208" s="102" t="s">
        <v>206</v>
      </c>
      <c r="J208" s="102" t="s">
        <v>544</v>
      </c>
      <c r="K208" s="103">
        <v>0.98</v>
      </c>
      <c r="L208" s="102" t="s">
        <v>102</v>
      </c>
      <c r="M208" s="104">
        <v>3.49E-2</v>
      </c>
      <c r="N208" s="104">
        <v>6.8000000000000005E-2</v>
      </c>
      <c r="O208" s="103">
        <v>325000.13</v>
      </c>
      <c r="P208" s="103">
        <v>104.41</v>
      </c>
      <c r="Q208" s="103">
        <v>0</v>
      </c>
      <c r="R208" s="103">
        <v>339.33263573300002</v>
      </c>
      <c r="S208" s="104">
        <v>4.0000000000000002E-4</v>
      </c>
      <c r="T208" s="104">
        <f t="shared" si="5"/>
        <v>1.0103412854521114E-2</v>
      </c>
      <c r="U208" s="104">
        <f>R208/'סכום נכסי הקרן'!$C$42</f>
        <v>1.2223787382639253E-3</v>
      </c>
    </row>
    <row r="209" spans="2:21" s="99" customFormat="1">
      <c r="B209" s="102" t="s">
        <v>997</v>
      </c>
      <c r="C209" s="102" t="s">
        <v>998</v>
      </c>
      <c r="D209" s="102" t="s">
        <v>100</v>
      </c>
      <c r="E209" s="102" t="s">
        <v>123</v>
      </c>
      <c r="F209" s="102" t="s">
        <v>999</v>
      </c>
      <c r="G209" s="102" t="s">
        <v>735</v>
      </c>
      <c r="H209" s="102" t="s">
        <v>569</v>
      </c>
      <c r="I209" s="102" t="s">
        <v>150</v>
      </c>
      <c r="J209" s="102" t="s">
        <v>1000</v>
      </c>
      <c r="K209" s="103">
        <v>3.29</v>
      </c>
      <c r="L209" s="102" t="s">
        <v>102</v>
      </c>
      <c r="M209" s="104">
        <v>5.4800000000000001E-2</v>
      </c>
      <c r="N209" s="104">
        <v>6.0299999999999999E-2</v>
      </c>
      <c r="O209" s="103">
        <v>12000.41</v>
      </c>
      <c r="P209" s="103">
        <v>104.9</v>
      </c>
      <c r="Q209" s="103">
        <v>0</v>
      </c>
      <c r="R209" s="103">
        <v>12.588430089999999</v>
      </c>
      <c r="S209" s="104">
        <v>1E-4</v>
      </c>
      <c r="T209" s="104">
        <f t="shared" si="5"/>
        <v>3.7481247895537322E-4</v>
      </c>
      <c r="U209" s="104">
        <f>R209/'סכום נכסי הקרן'!$C$42</f>
        <v>4.5347330818617656E-5</v>
      </c>
    </row>
    <row r="210" spans="2:21" s="99" customFormat="1">
      <c r="B210" s="102" t="s">
        <v>1001</v>
      </c>
      <c r="C210" s="102" t="s">
        <v>1002</v>
      </c>
      <c r="D210" s="102" t="s">
        <v>100</v>
      </c>
      <c r="E210" s="102" t="s">
        <v>123</v>
      </c>
      <c r="F210" s="102" t="s">
        <v>1003</v>
      </c>
      <c r="G210" s="102" t="s">
        <v>129</v>
      </c>
      <c r="H210" s="102" t="s">
        <v>555</v>
      </c>
      <c r="I210" s="102" t="s">
        <v>206</v>
      </c>
      <c r="J210" s="102" t="s">
        <v>1004</v>
      </c>
      <c r="K210" s="103">
        <v>1.2</v>
      </c>
      <c r="L210" s="102" t="s">
        <v>102</v>
      </c>
      <c r="M210" s="104">
        <v>3.3700000000000001E-2</v>
      </c>
      <c r="N210" s="104">
        <v>6.6400000000000001E-2</v>
      </c>
      <c r="O210" s="103">
        <v>220000.55</v>
      </c>
      <c r="P210" s="103">
        <v>105.41</v>
      </c>
      <c r="Q210" s="103">
        <v>0</v>
      </c>
      <c r="R210" s="103">
        <v>231.902579755</v>
      </c>
      <c r="S210" s="104">
        <v>1E-3</v>
      </c>
      <c r="T210" s="104">
        <f t="shared" si="5"/>
        <v>6.9047514402264679E-3</v>
      </c>
      <c r="U210" s="104">
        <f>R210/'סכום נכסי הקרן'!$C$42</f>
        <v>8.3538319922789133E-4</v>
      </c>
    </row>
    <row r="211" spans="2:21" s="99" customFormat="1">
      <c r="B211" s="102" t="s">
        <v>1005</v>
      </c>
      <c r="C211" s="102" t="s">
        <v>1006</v>
      </c>
      <c r="D211" s="102" t="s">
        <v>100</v>
      </c>
      <c r="E211" s="102" t="s">
        <v>123</v>
      </c>
      <c r="F211" s="102" t="s">
        <v>1007</v>
      </c>
      <c r="G211" s="102" t="s">
        <v>605</v>
      </c>
      <c r="H211" s="102" t="s">
        <v>569</v>
      </c>
      <c r="I211" s="102" t="s">
        <v>150</v>
      </c>
      <c r="J211" s="102" t="s">
        <v>1008</v>
      </c>
      <c r="K211" s="103">
        <v>3.56</v>
      </c>
      <c r="L211" s="102" t="s">
        <v>102</v>
      </c>
      <c r="M211" s="104">
        <v>4.2999999999999997E-2</v>
      </c>
      <c r="N211" s="104">
        <v>7.9699999999999993E-2</v>
      </c>
      <c r="O211" s="103">
        <v>69023.19</v>
      </c>
      <c r="P211" s="103">
        <v>89.3</v>
      </c>
      <c r="Q211" s="103">
        <v>0</v>
      </c>
      <c r="R211" s="103">
        <v>61.637708670000002</v>
      </c>
      <c r="S211" s="104">
        <v>1E-4</v>
      </c>
      <c r="T211" s="104">
        <f t="shared" si="5"/>
        <v>1.8352234725507223E-3</v>
      </c>
      <c r="U211" s="104">
        <f>R211/'סכום נכסי הקרן'!$C$42</f>
        <v>2.220376604530254E-4</v>
      </c>
    </row>
    <row r="212" spans="2:21" s="99" customFormat="1">
      <c r="B212" s="102" t="s">
        <v>1009</v>
      </c>
      <c r="C212" s="102" t="s">
        <v>1010</v>
      </c>
      <c r="D212" s="102" t="s">
        <v>100</v>
      </c>
      <c r="E212" s="102" t="s">
        <v>123</v>
      </c>
      <c r="F212" s="102" t="s">
        <v>1011</v>
      </c>
      <c r="G212" s="102" t="s">
        <v>461</v>
      </c>
      <c r="H212" s="102" t="s">
        <v>577</v>
      </c>
      <c r="I212" s="102" t="s">
        <v>206</v>
      </c>
      <c r="J212" s="102" t="s">
        <v>350</v>
      </c>
      <c r="K212" s="103">
        <v>1.22</v>
      </c>
      <c r="L212" s="102" t="s">
        <v>102</v>
      </c>
      <c r="M212" s="104">
        <v>4.7E-2</v>
      </c>
      <c r="N212" s="104">
        <v>6.9099999999999995E-2</v>
      </c>
      <c r="O212" s="103">
        <v>15000</v>
      </c>
      <c r="P212" s="103">
        <v>102.2</v>
      </c>
      <c r="Q212" s="103">
        <v>0.53166999999999998</v>
      </c>
      <c r="R212" s="103">
        <v>15.86167</v>
      </c>
      <c r="S212" s="104">
        <v>0</v>
      </c>
      <c r="T212" s="104">
        <f t="shared" si="5"/>
        <v>4.7227111010409361E-4</v>
      </c>
      <c r="U212" s="104">
        <f>R212/'סכום נכסי הקרן'!$C$42</f>
        <v>5.7138530514391024E-5</v>
      </c>
    </row>
    <row r="213" spans="2:21" s="99" customFormat="1">
      <c r="B213" s="102" t="s">
        <v>1012</v>
      </c>
      <c r="C213" s="102" t="s">
        <v>1013</v>
      </c>
      <c r="D213" s="102" t="s">
        <v>100</v>
      </c>
      <c r="E213" s="102" t="s">
        <v>123</v>
      </c>
      <c r="F213" s="102" t="s">
        <v>1014</v>
      </c>
      <c r="G213" s="102" t="s">
        <v>576</v>
      </c>
      <c r="H213" s="102" t="s">
        <v>577</v>
      </c>
      <c r="I213" s="102" t="s">
        <v>206</v>
      </c>
      <c r="J213" s="102" t="s">
        <v>404</v>
      </c>
      <c r="K213" s="103">
        <v>0.66</v>
      </c>
      <c r="L213" s="102" t="s">
        <v>102</v>
      </c>
      <c r="M213" s="104">
        <v>5.2499999999999998E-2</v>
      </c>
      <c r="N213" s="104">
        <v>5.6800000000000003E-2</v>
      </c>
      <c r="O213" s="103">
        <v>196000.48</v>
      </c>
      <c r="P213" s="103">
        <v>100.7</v>
      </c>
      <c r="Q213" s="103">
        <v>0</v>
      </c>
      <c r="R213" s="103">
        <v>197.37248335999999</v>
      </c>
      <c r="S213" s="104">
        <v>5.9999999999999995E-4</v>
      </c>
      <c r="T213" s="104">
        <f t="shared" si="5"/>
        <v>5.8766398380768817E-3</v>
      </c>
      <c r="U213" s="104">
        <f>R213/'סכום נכסי הקרן'!$C$42</f>
        <v>7.109953531479658E-4</v>
      </c>
    </row>
    <row r="214" spans="2:21" s="99" customFormat="1">
      <c r="B214" s="102" t="s">
        <v>1015</v>
      </c>
      <c r="C214" s="102" t="s">
        <v>1016</v>
      </c>
      <c r="D214" s="102" t="s">
        <v>100</v>
      </c>
      <c r="E214" s="102" t="s">
        <v>123</v>
      </c>
      <c r="F214" s="102" t="s">
        <v>1017</v>
      </c>
      <c r="G214" s="102" t="s">
        <v>594</v>
      </c>
      <c r="H214" s="102" t="s">
        <v>582</v>
      </c>
      <c r="I214" s="102" t="s">
        <v>150</v>
      </c>
      <c r="J214" s="102" t="s">
        <v>1018</v>
      </c>
      <c r="K214" s="103">
        <v>2.68</v>
      </c>
      <c r="L214" s="102" t="s">
        <v>102</v>
      </c>
      <c r="M214" s="104">
        <v>6.2700000000000006E-2</v>
      </c>
      <c r="N214" s="104">
        <v>5.6599999999999998E-2</v>
      </c>
      <c r="O214" s="103">
        <v>41000</v>
      </c>
      <c r="P214" s="103">
        <v>106.84</v>
      </c>
      <c r="Q214" s="103">
        <v>0</v>
      </c>
      <c r="R214" s="103">
        <v>43.804400000000001</v>
      </c>
      <c r="S214" s="104">
        <v>1E-4</v>
      </c>
      <c r="T214" s="104">
        <f t="shared" si="5"/>
        <v>1.304248078256814E-3</v>
      </c>
      <c r="U214" s="104">
        <f>R214/'סכום נכסי הקרן'!$C$42</f>
        <v>1.5779669139911437E-4</v>
      </c>
    </row>
    <row r="215" spans="2:21" s="99" customFormat="1">
      <c r="B215" s="102" t="s">
        <v>1019</v>
      </c>
      <c r="C215" s="102" t="s">
        <v>1020</v>
      </c>
      <c r="D215" s="102" t="s">
        <v>100</v>
      </c>
      <c r="E215" s="102" t="s">
        <v>123</v>
      </c>
      <c r="F215" s="102" t="s">
        <v>1021</v>
      </c>
      <c r="G215" s="102" t="s">
        <v>735</v>
      </c>
      <c r="H215" s="102" t="s">
        <v>582</v>
      </c>
      <c r="I215" s="102" t="s">
        <v>150</v>
      </c>
      <c r="J215" s="102" t="s">
        <v>1022</v>
      </c>
      <c r="K215" s="103">
        <v>3.53</v>
      </c>
      <c r="L215" s="102" t="s">
        <v>102</v>
      </c>
      <c r="M215" s="104">
        <v>4.6899999999999997E-2</v>
      </c>
      <c r="N215" s="104">
        <v>8.2900000000000001E-2</v>
      </c>
      <c r="O215" s="103">
        <v>223324.78</v>
      </c>
      <c r="P215" s="103">
        <v>96.75</v>
      </c>
      <c r="Q215" s="103">
        <v>0</v>
      </c>
      <c r="R215" s="103">
        <v>216.06672465</v>
      </c>
      <c r="S215" s="104">
        <v>2.0000000000000001E-4</v>
      </c>
      <c r="T215" s="104">
        <f t="shared" si="5"/>
        <v>6.4332489521602091E-3</v>
      </c>
      <c r="U215" s="104">
        <f>R215/'סכום נכסי הקרן'!$C$42</f>
        <v>7.7833766176944473E-4</v>
      </c>
    </row>
    <row r="216" spans="2:21" s="99" customFormat="1">
      <c r="B216" s="102" t="s">
        <v>1023</v>
      </c>
      <c r="C216" s="102" t="s">
        <v>1024</v>
      </c>
      <c r="D216" s="102" t="s">
        <v>100</v>
      </c>
      <c r="E216" s="102" t="s">
        <v>123</v>
      </c>
      <c r="F216" s="102" t="s">
        <v>1025</v>
      </c>
      <c r="G216" s="102" t="s">
        <v>594</v>
      </c>
      <c r="H216" s="102" t="s">
        <v>620</v>
      </c>
      <c r="I216" s="102" t="s">
        <v>206</v>
      </c>
      <c r="J216" s="102" t="s">
        <v>1026</v>
      </c>
      <c r="K216" s="103">
        <v>0.21</v>
      </c>
      <c r="L216" s="102" t="s">
        <v>102</v>
      </c>
      <c r="M216" s="104">
        <v>3.8300000000000001E-2</v>
      </c>
      <c r="N216" s="104">
        <v>4.2599999999999999E-2</v>
      </c>
      <c r="O216" s="103">
        <v>183285.86</v>
      </c>
      <c r="P216" s="103">
        <v>109.61</v>
      </c>
      <c r="Q216" s="103">
        <v>0</v>
      </c>
      <c r="R216" s="103">
        <v>200.89963114599999</v>
      </c>
      <c r="S216" s="104">
        <v>6.9999999999999999E-4</v>
      </c>
      <c r="T216" s="104">
        <f t="shared" si="5"/>
        <v>5.9816584143299132E-3</v>
      </c>
      <c r="U216" s="104">
        <f>R216/'סכום נכסי הקרן'!$C$42</f>
        <v>7.2370120577250829E-4</v>
      </c>
    </row>
    <row r="217" spans="2:21" s="99" customFormat="1">
      <c r="B217" s="102" t="s">
        <v>1027</v>
      </c>
      <c r="C217" s="102">
        <v>11420330</v>
      </c>
      <c r="D217" s="102" t="s">
        <v>100</v>
      </c>
      <c r="E217" s="102" t="s">
        <v>123</v>
      </c>
      <c r="F217" s="102" t="s">
        <v>1028</v>
      </c>
      <c r="G217" s="102" t="s">
        <v>605</v>
      </c>
      <c r="H217" s="102" t="s">
        <v>884</v>
      </c>
      <c r="I217" s="102" t="s">
        <v>150</v>
      </c>
      <c r="J217" s="102" t="s">
        <v>572</v>
      </c>
      <c r="K217" s="103">
        <v>0.75</v>
      </c>
      <c r="L217" s="102" t="s">
        <v>102</v>
      </c>
      <c r="M217" s="104">
        <v>5.6500000000000002E-2</v>
      </c>
      <c r="N217" s="104">
        <v>0.10059999999999999</v>
      </c>
      <c r="O217" s="103">
        <v>40000</v>
      </c>
      <c r="P217" s="103">
        <f>R217*1000/O217*100</f>
        <v>105.00672131147543</v>
      </c>
      <c r="Q217" s="103">
        <v>0</v>
      </c>
      <c r="R217" s="103">
        <f>42.564-0.561311475409832</f>
        <v>42.00268852459017</v>
      </c>
      <c r="S217" s="104">
        <v>2.9999999999999997E-4</v>
      </c>
      <c r="T217" s="104">
        <f t="shared" si="5"/>
        <v>1.2506032679323598E-3</v>
      </c>
      <c r="U217" s="104">
        <f>R217/'סכום נכסי הקרן'!$C$42</f>
        <v>1.5130638198555116E-4</v>
      </c>
    </row>
    <row r="218" spans="2:21" s="99" customFormat="1">
      <c r="B218" s="98" t="s">
        <v>1029</v>
      </c>
      <c r="K218" s="100">
        <v>0</v>
      </c>
      <c r="N218" s="101">
        <v>0</v>
      </c>
      <c r="O218" s="100">
        <v>0</v>
      </c>
      <c r="Q218" s="100">
        <v>0</v>
      </c>
      <c r="R218" s="100">
        <v>0</v>
      </c>
      <c r="T218" s="101">
        <f t="shared" si="5"/>
        <v>0</v>
      </c>
      <c r="U218" s="101">
        <f>R218/'סכום נכסי הקרן'!$C$42</f>
        <v>0</v>
      </c>
    </row>
    <row r="219" spans="2:21" s="99" customFormat="1">
      <c r="B219" s="102" t="s">
        <v>213</v>
      </c>
      <c r="C219" s="102" t="s">
        <v>213</v>
      </c>
      <c r="G219" s="102" t="s">
        <v>213</v>
      </c>
      <c r="H219" s="102" t="s">
        <v>213</v>
      </c>
      <c r="K219" s="103">
        <v>0</v>
      </c>
      <c r="L219" s="102" t="s">
        <v>213</v>
      </c>
      <c r="M219" s="104">
        <v>0</v>
      </c>
      <c r="N219" s="104">
        <v>0</v>
      </c>
      <c r="O219" s="103">
        <v>0</v>
      </c>
      <c r="P219" s="103">
        <v>0</v>
      </c>
      <c r="R219" s="103">
        <v>0</v>
      </c>
      <c r="S219" s="104">
        <v>0</v>
      </c>
      <c r="T219" s="104">
        <f t="shared" si="5"/>
        <v>0</v>
      </c>
      <c r="U219" s="104">
        <f>R219/'סכום נכסי הקרן'!$C$42</f>
        <v>0</v>
      </c>
    </row>
    <row r="220" spans="2:21" s="99" customFormat="1">
      <c r="B220" s="98" t="s">
        <v>220</v>
      </c>
      <c r="K220" s="100">
        <v>4.38</v>
      </c>
      <c r="N220" s="101">
        <v>6.6600000000000006E-2</v>
      </c>
      <c r="O220" s="100">
        <v>1005000</v>
      </c>
      <c r="Q220" s="100">
        <v>1.9359</v>
      </c>
      <c r="R220" s="100">
        <v>3569.3550833012</v>
      </c>
      <c r="T220" s="101">
        <f t="shared" si="5"/>
        <v>0.10627527161681886</v>
      </c>
      <c r="U220" s="101">
        <f>R220/'סכום נכסי הקרן'!$C$42</f>
        <v>1.2857896069197149E-2</v>
      </c>
    </row>
    <row r="221" spans="2:21" s="99" customFormat="1">
      <c r="B221" s="98" t="s">
        <v>374</v>
      </c>
      <c r="K221" s="100">
        <v>4.03</v>
      </c>
      <c r="N221" s="101">
        <v>6.2600000000000003E-2</v>
      </c>
      <c r="O221" s="100">
        <v>286000</v>
      </c>
      <c r="Q221" s="100">
        <v>0</v>
      </c>
      <c r="R221" s="100">
        <v>1067.3185076545899</v>
      </c>
      <c r="T221" s="101">
        <f t="shared" si="5"/>
        <v>3.1778727992996809E-2</v>
      </c>
      <c r="U221" s="101">
        <f>R221/'סכום נכסי הקרן'!$C$42</f>
        <v>3.844803927845938E-3</v>
      </c>
    </row>
    <row r="222" spans="2:21" s="99" customFormat="1">
      <c r="B222" s="102" t="s">
        <v>1030</v>
      </c>
      <c r="C222" s="102" t="s">
        <v>1031</v>
      </c>
      <c r="D222" s="102" t="s">
        <v>100</v>
      </c>
      <c r="E222" s="102" t="s">
        <v>457</v>
      </c>
      <c r="F222" s="102" t="s">
        <v>1032</v>
      </c>
      <c r="G222" s="102" t="s">
        <v>1033</v>
      </c>
      <c r="H222" s="102" t="s">
        <v>1034</v>
      </c>
      <c r="I222" s="102" t="s">
        <v>329</v>
      </c>
      <c r="J222" s="102" t="s">
        <v>1035</v>
      </c>
      <c r="K222" s="103">
        <v>3.87</v>
      </c>
      <c r="L222" s="102" t="s">
        <v>106</v>
      </c>
      <c r="M222" s="104">
        <v>5.3800000000000001E-2</v>
      </c>
      <c r="N222" s="104">
        <v>6.2799999999999995E-2</v>
      </c>
      <c r="O222" s="103">
        <v>75000</v>
      </c>
      <c r="P222" s="103">
        <v>97.890555599999999</v>
      </c>
      <c r="Q222" s="103">
        <v>0</v>
      </c>
      <c r="R222" s="103">
        <v>280.75011346079998</v>
      </c>
      <c r="S222" s="104">
        <v>1E-4</v>
      </c>
      <c r="T222" s="104">
        <f t="shared" si="5"/>
        <v>8.3591556088345193E-3</v>
      </c>
      <c r="U222" s="104">
        <f>R222/'סכום נכסי הקרן'!$C$42</f>
        <v>1.0113467828355188E-3</v>
      </c>
    </row>
    <row r="223" spans="2:21" s="99" customFormat="1">
      <c r="B223" s="102" t="s">
        <v>1036</v>
      </c>
      <c r="C223" s="102" t="s">
        <v>1037</v>
      </c>
      <c r="D223" s="102" t="s">
        <v>100</v>
      </c>
      <c r="E223" s="102" t="s">
        <v>457</v>
      </c>
      <c r="F223" s="102" t="s">
        <v>397</v>
      </c>
      <c r="G223" s="102" t="s">
        <v>1033</v>
      </c>
      <c r="H223" s="102" t="s">
        <v>1034</v>
      </c>
      <c r="I223" s="102" t="s">
        <v>1038</v>
      </c>
      <c r="J223" s="102" t="s">
        <v>1039</v>
      </c>
      <c r="K223" s="103">
        <v>3.42</v>
      </c>
      <c r="L223" s="102" t="s">
        <v>106</v>
      </c>
      <c r="M223" s="104">
        <v>5.1299999999999998E-2</v>
      </c>
      <c r="N223" s="104">
        <v>6.1800000000000001E-2</v>
      </c>
      <c r="O223" s="103">
        <v>140000</v>
      </c>
      <c r="P223" s="103">
        <v>97.706874999999997</v>
      </c>
      <c r="Q223" s="103">
        <v>0</v>
      </c>
      <c r="R223" s="103">
        <v>523.08352600000001</v>
      </c>
      <c r="S223" s="104">
        <v>2.9999999999999997E-4</v>
      </c>
      <c r="T223" s="104">
        <f t="shared" si="5"/>
        <v>1.5574478444021564E-2</v>
      </c>
      <c r="U223" s="104">
        <f>R223/'סכום נכסי הקרן'!$C$42</f>
        <v>1.8843049951188149E-3</v>
      </c>
    </row>
    <row r="224" spans="2:21" s="99" customFormat="1">
      <c r="B224" s="102" t="s">
        <v>1040</v>
      </c>
      <c r="C224" s="102" t="s">
        <v>1041</v>
      </c>
      <c r="D224" s="102" t="s">
        <v>123</v>
      </c>
      <c r="E224" s="102" t="s">
        <v>457</v>
      </c>
      <c r="F224" s="102" t="s">
        <v>1042</v>
      </c>
      <c r="G224" s="102" t="s">
        <v>1043</v>
      </c>
      <c r="H224" s="102" t="s">
        <v>1044</v>
      </c>
      <c r="I224" s="102" t="s">
        <v>1038</v>
      </c>
      <c r="J224" s="102" t="s">
        <v>1045</v>
      </c>
      <c r="K224" s="103">
        <v>1.66</v>
      </c>
      <c r="L224" s="102" t="s">
        <v>106</v>
      </c>
      <c r="M224" s="104">
        <v>6.13E-2</v>
      </c>
      <c r="N224" s="104">
        <v>8.0799999999999997E-2</v>
      </c>
      <c r="O224" s="103">
        <v>5000</v>
      </c>
      <c r="P224" s="103">
        <v>98.626249999999999</v>
      </c>
      <c r="Q224" s="103">
        <v>0</v>
      </c>
      <c r="R224" s="103">
        <v>18.857339</v>
      </c>
      <c r="S224" s="104">
        <v>0</v>
      </c>
      <c r="T224" s="104">
        <f t="shared" si="5"/>
        <v>5.6146524439981531E-4</v>
      </c>
      <c r="U224" s="104">
        <f>R224/'סכום נכסי הקרן'!$C$42</f>
        <v>6.7929835879306275E-5</v>
      </c>
    </row>
    <row r="225" spans="2:21" s="99" customFormat="1">
      <c r="B225" s="102" t="s">
        <v>1046</v>
      </c>
      <c r="C225" s="102" t="s">
        <v>1047</v>
      </c>
      <c r="D225" s="102" t="s">
        <v>123</v>
      </c>
      <c r="E225" s="102" t="s">
        <v>457</v>
      </c>
      <c r="F225" s="102" t="s">
        <v>1048</v>
      </c>
      <c r="G225" s="102" t="s">
        <v>1049</v>
      </c>
      <c r="H225" s="102" t="s">
        <v>1044</v>
      </c>
      <c r="I225" s="102" t="s">
        <v>1038</v>
      </c>
      <c r="J225" s="102" t="s">
        <v>1050</v>
      </c>
      <c r="K225" s="103">
        <v>5.78</v>
      </c>
      <c r="L225" s="102" t="s">
        <v>110</v>
      </c>
      <c r="M225" s="104">
        <v>3.7499999999999999E-2</v>
      </c>
      <c r="N225" s="104">
        <v>5.5599999999999997E-2</v>
      </c>
      <c r="O225" s="103">
        <v>40000</v>
      </c>
      <c r="P225" s="103">
        <v>91.920749999999998</v>
      </c>
      <c r="Q225" s="103">
        <v>0</v>
      </c>
      <c r="R225" s="103">
        <v>149.02559672999999</v>
      </c>
      <c r="S225" s="104">
        <v>0</v>
      </c>
      <c r="T225" s="104">
        <f t="shared" si="5"/>
        <v>4.43714211691468E-3</v>
      </c>
      <c r="U225" s="104">
        <f>R225/'סכום נכסי הקרן'!$C$42</f>
        <v>5.3683525165902678E-4</v>
      </c>
    </row>
    <row r="226" spans="2:21" s="99" customFormat="1">
      <c r="B226" s="102" t="s">
        <v>1051</v>
      </c>
      <c r="C226" s="102" t="s">
        <v>1052</v>
      </c>
      <c r="D226" s="102" t="s">
        <v>123</v>
      </c>
      <c r="E226" s="102" t="s">
        <v>457</v>
      </c>
      <c r="F226" s="102" t="s">
        <v>1048</v>
      </c>
      <c r="G226" s="102" t="s">
        <v>1049</v>
      </c>
      <c r="H226" s="102" t="s">
        <v>1044</v>
      </c>
      <c r="I226" s="102" t="s">
        <v>1038</v>
      </c>
      <c r="J226" s="102" t="s">
        <v>1050</v>
      </c>
      <c r="K226" s="103">
        <v>5.62</v>
      </c>
      <c r="L226" s="102" t="s">
        <v>110</v>
      </c>
      <c r="M226" s="104">
        <v>4.3799999999999999E-2</v>
      </c>
      <c r="N226" s="104">
        <v>7.3200000000000001E-2</v>
      </c>
      <c r="O226" s="103">
        <v>20000</v>
      </c>
      <c r="P226" s="103">
        <v>87.092541499999996</v>
      </c>
      <c r="Q226" s="103">
        <v>0</v>
      </c>
      <c r="R226" s="103">
        <v>70.598955990730005</v>
      </c>
      <c r="S226" s="104">
        <v>0</v>
      </c>
      <c r="T226" s="104">
        <f t="shared" si="5"/>
        <v>2.1020388974132046E-3</v>
      </c>
      <c r="U226" s="104">
        <f>R226/'סכום נכסי הקרן'!$C$42</f>
        <v>2.5431878239557851E-4</v>
      </c>
    </row>
    <row r="227" spans="2:21" s="99" customFormat="1">
      <c r="B227" s="102" t="s">
        <v>1053</v>
      </c>
      <c r="C227" s="102" t="s">
        <v>1054</v>
      </c>
      <c r="D227" s="102" t="s">
        <v>123</v>
      </c>
      <c r="E227" s="102" t="s">
        <v>457</v>
      </c>
      <c r="F227" s="102" t="s">
        <v>1048</v>
      </c>
      <c r="G227" s="102" t="s">
        <v>1049</v>
      </c>
      <c r="H227" s="102" t="s">
        <v>1044</v>
      </c>
      <c r="I227" s="102" t="s">
        <v>1038</v>
      </c>
      <c r="J227" s="102" t="s">
        <v>633</v>
      </c>
      <c r="K227" s="103">
        <v>4.93</v>
      </c>
      <c r="L227" s="102" t="s">
        <v>110</v>
      </c>
      <c r="M227" s="104">
        <v>7.3800000000000004E-2</v>
      </c>
      <c r="N227" s="104">
        <v>7.17E-2</v>
      </c>
      <c r="O227" s="103">
        <v>3000</v>
      </c>
      <c r="P227" s="103">
        <v>101.86429333333334</v>
      </c>
      <c r="Q227" s="103">
        <v>0</v>
      </c>
      <c r="R227" s="103">
        <v>12.38598501928</v>
      </c>
      <c r="S227" s="104">
        <v>0</v>
      </c>
      <c r="T227" s="104">
        <f t="shared" si="5"/>
        <v>3.687848060631723E-4</v>
      </c>
      <c r="U227" s="104">
        <f>R227/'סכום נכסי הקרן'!$C$42</f>
        <v>4.4618062472294555E-5</v>
      </c>
    </row>
    <row r="228" spans="2:21" s="99" customFormat="1">
      <c r="B228" s="102" t="s">
        <v>1055</v>
      </c>
      <c r="C228" s="102" t="s">
        <v>1056</v>
      </c>
      <c r="D228" s="102" t="s">
        <v>123</v>
      </c>
      <c r="E228" s="102" t="s">
        <v>457</v>
      </c>
      <c r="F228" s="102" t="s">
        <v>1048</v>
      </c>
      <c r="G228" s="102" t="s">
        <v>1049</v>
      </c>
      <c r="H228" s="102" t="s">
        <v>1044</v>
      </c>
      <c r="I228" s="102" t="s">
        <v>1038</v>
      </c>
      <c r="J228" s="102" t="s">
        <v>633</v>
      </c>
      <c r="K228" s="103">
        <v>6.08</v>
      </c>
      <c r="L228" s="102" t="s">
        <v>110</v>
      </c>
      <c r="M228" s="104">
        <v>7.8799999999999995E-2</v>
      </c>
      <c r="N228" s="104">
        <v>7.4200000000000002E-2</v>
      </c>
      <c r="O228" s="103">
        <v>3000</v>
      </c>
      <c r="P228" s="103">
        <v>103.76412666666667</v>
      </c>
      <c r="Q228" s="103">
        <v>0</v>
      </c>
      <c r="R228" s="103">
        <v>12.616991453780001</v>
      </c>
      <c r="S228" s="104">
        <v>0</v>
      </c>
      <c r="T228" s="104">
        <f t="shared" si="5"/>
        <v>3.756628753498555E-4</v>
      </c>
      <c r="U228" s="104">
        <f>R228/'סכום נכסי הקרן'!$C$42</f>
        <v>4.5450217485398411E-5</v>
      </c>
    </row>
    <row r="229" spans="2:21" s="99" customFormat="1">
      <c r="B229" s="98" t="s">
        <v>375</v>
      </c>
      <c r="K229" s="100">
        <v>4.53</v>
      </c>
      <c r="N229" s="101">
        <v>6.83E-2</v>
      </c>
      <c r="O229" s="100">
        <v>719000</v>
      </c>
      <c r="Q229" s="100">
        <v>1.9359</v>
      </c>
      <c r="R229" s="100">
        <v>2502.0365756466099</v>
      </c>
      <c r="T229" s="101">
        <f t="shared" si="5"/>
        <v>7.4496543623822048E-2</v>
      </c>
      <c r="U229" s="101">
        <f>R229/'סכום נכסי הקרן'!$C$42</f>
        <v>9.0130921413512106E-3</v>
      </c>
    </row>
    <row r="230" spans="2:21" s="99" customFormat="1">
      <c r="B230" s="102" t="s">
        <v>1057</v>
      </c>
      <c r="C230" s="102" t="s">
        <v>1058</v>
      </c>
      <c r="D230" s="102" t="s">
        <v>123</v>
      </c>
      <c r="E230" s="102" t="s">
        <v>457</v>
      </c>
      <c r="F230" s="102" t="s">
        <v>1059</v>
      </c>
      <c r="G230" s="102" t="s">
        <v>1060</v>
      </c>
      <c r="H230" s="102" t="s">
        <v>1061</v>
      </c>
      <c r="I230" s="102" t="s">
        <v>1038</v>
      </c>
      <c r="J230" s="102" t="s">
        <v>889</v>
      </c>
      <c r="K230" s="103">
        <v>3.45</v>
      </c>
      <c r="L230" s="102" t="s">
        <v>106</v>
      </c>
      <c r="M230" s="104">
        <v>4.3799999999999999E-2</v>
      </c>
      <c r="N230" s="104">
        <v>5.5100000000000003E-2</v>
      </c>
      <c r="O230" s="103">
        <v>15000</v>
      </c>
      <c r="P230" s="103">
        <v>97.285388666666663</v>
      </c>
      <c r="Q230" s="103">
        <v>0</v>
      </c>
      <c r="R230" s="103">
        <v>55.802898939199999</v>
      </c>
      <c r="S230" s="104">
        <v>0</v>
      </c>
      <c r="T230" s="104">
        <f t="shared" si="5"/>
        <v>1.6614957333649313E-3</v>
      </c>
      <c r="U230" s="104">
        <f>R230/'סכום נכסי הקרן'!$C$42</f>
        <v>2.0101891186923934E-4</v>
      </c>
    </row>
    <row r="231" spans="2:21" s="99" customFormat="1">
      <c r="B231" s="102" t="s">
        <v>1062</v>
      </c>
      <c r="C231" s="102" t="s">
        <v>1063</v>
      </c>
      <c r="D231" s="102" t="s">
        <v>123</v>
      </c>
      <c r="E231" s="102" t="s">
        <v>457</v>
      </c>
      <c r="F231" s="102" t="s">
        <v>1064</v>
      </c>
      <c r="G231" s="102" t="s">
        <v>1065</v>
      </c>
      <c r="H231" s="102" t="s">
        <v>322</v>
      </c>
      <c r="I231" s="102" t="s">
        <v>323</v>
      </c>
      <c r="J231" s="102" t="s">
        <v>1066</v>
      </c>
      <c r="K231" s="103">
        <v>4.1399999999999997</v>
      </c>
      <c r="L231" s="102" t="s">
        <v>106</v>
      </c>
      <c r="M231" s="104">
        <v>4.5999999999999999E-2</v>
      </c>
      <c r="N231" s="104">
        <v>5.2400000000000002E-2</v>
      </c>
      <c r="O231" s="103">
        <v>15000</v>
      </c>
      <c r="P231" s="103">
        <v>99.533111333333338</v>
      </c>
      <c r="Q231" s="103">
        <v>0</v>
      </c>
      <c r="R231" s="103">
        <v>57.092192660800002</v>
      </c>
      <c r="S231" s="104">
        <v>0</v>
      </c>
      <c r="T231" s="104">
        <f t="shared" si="5"/>
        <v>1.6998836318113289E-3</v>
      </c>
      <c r="U231" s="104">
        <f>R231/'סכום נכסי הקרן'!$C$42</f>
        <v>2.0566333762350448E-4</v>
      </c>
    </row>
    <row r="232" spans="2:21" s="99" customFormat="1">
      <c r="B232" s="102" t="s">
        <v>1067</v>
      </c>
      <c r="C232" s="102" t="s">
        <v>1068</v>
      </c>
      <c r="D232" s="102" t="s">
        <v>123</v>
      </c>
      <c r="E232" s="102" t="s">
        <v>457</v>
      </c>
      <c r="F232" s="102" t="s">
        <v>1069</v>
      </c>
      <c r="G232" s="102" t="s">
        <v>1070</v>
      </c>
      <c r="H232" s="102" t="s">
        <v>322</v>
      </c>
      <c r="I232" s="102" t="s">
        <v>323</v>
      </c>
      <c r="J232" s="102" t="s">
        <v>1071</v>
      </c>
      <c r="K232" s="103">
        <v>3.79</v>
      </c>
      <c r="L232" s="102" t="s">
        <v>106</v>
      </c>
      <c r="M232" s="104">
        <v>4.5499999999999999E-2</v>
      </c>
      <c r="N232" s="104">
        <v>5.1900000000000002E-2</v>
      </c>
      <c r="O232" s="103">
        <v>60000</v>
      </c>
      <c r="P232" s="103">
        <v>99.346027833333338</v>
      </c>
      <c r="Q232" s="103">
        <v>0</v>
      </c>
      <c r="R232" s="103">
        <v>227.93952626079999</v>
      </c>
      <c r="S232" s="104">
        <v>0</v>
      </c>
      <c r="T232" s="104">
        <f t="shared" si="5"/>
        <v>6.7867540494657378E-3</v>
      </c>
      <c r="U232" s="104">
        <f>R232/'סכום נכסי הקרן'!$C$42</f>
        <v>8.2110708246285258E-4</v>
      </c>
    </row>
    <row r="233" spans="2:21" s="99" customFormat="1">
      <c r="B233" s="102" t="s">
        <v>1072</v>
      </c>
      <c r="C233" s="102" t="s">
        <v>1073</v>
      </c>
      <c r="D233" s="102" t="s">
        <v>123</v>
      </c>
      <c r="E233" s="102" t="s">
        <v>457</v>
      </c>
      <c r="F233" s="102" t="s">
        <v>1074</v>
      </c>
      <c r="G233" s="102" t="s">
        <v>1075</v>
      </c>
      <c r="H233" s="102" t="s">
        <v>1076</v>
      </c>
      <c r="I233" s="102" t="s">
        <v>323</v>
      </c>
      <c r="J233" s="102" t="s">
        <v>1077</v>
      </c>
      <c r="K233" s="103">
        <v>9.52</v>
      </c>
      <c r="L233" s="102" t="s">
        <v>106</v>
      </c>
      <c r="M233" s="104">
        <v>2.9000000000000001E-2</v>
      </c>
      <c r="N233" s="104">
        <v>5.45E-2</v>
      </c>
      <c r="O233" s="103">
        <v>10000</v>
      </c>
      <c r="P233" s="103">
        <v>79.295332999999999</v>
      </c>
      <c r="Q233" s="103">
        <v>0</v>
      </c>
      <c r="R233" s="103">
        <v>30.322535339200002</v>
      </c>
      <c r="S233" s="104">
        <v>0</v>
      </c>
      <c r="T233" s="104">
        <f t="shared" si="5"/>
        <v>9.0283415465172289E-4</v>
      </c>
      <c r="U233" s="104">
        <f>R233/'סכום נכסי הקרן'!$C$42</f>
        <v>1.0923093916041499E-4</v>
      </c>
    </row>
    <row r="234" spans="2:21" s="99" customFormat="1">
      <c r="B234" s="102" t="s">
        <v>1078</v>
      </c>
      <c r="C234" s="102" t="s">
        <v>1079</v>
      </c>
      <c r="D234" s="102" t="s">
        <v>123</v>
      </c>
      <c r="E234" s="102" t="s">
        <v>457</v>
      </c>
      <c r="F234" s="102" t="s">
        <v>1080</v>
      </c>
      <c r="G234" s="102" t="s">
        <v>1081</v>
      </c>
      <c r="H234" s="102" t="s">
        <v>1082</v>
      </c>
      <c r="I234" s="102" t="s">
        <v>1038</v>
      </c>
      <c r="J234" s="102" t="s">
        <v>335</v>
      </c>
      <c r="K234" s="103">
        <v>4.7</v>
      </c>
      <c r="L234" s="102" t="s">
        <v>110</v>
      </c>
      <c r="M234" s="104">
        <v>3.6299999999999999E-2</v>
      </c>
      <c r="N234" s="104">
        <v>4.0399999999999998E-2</v>
      </c>
      <c r="O234" s="103">
        <v>5000</v>
      </c>
      <c r="P234" s="103">
        <v>99.481651999999997</v>
      </c>
      <c r="Q234" s="103">
        <v>0</v>
      </c>
      <c r="R234" s="103">
        <v>20.160454186060001</v>
      </c>
      <c r="S234" s="104">
        <v>0</v>
      </c>
      <c r="T234" s="104">
        <f t="shared" si="5"/>
        <v>6.0026466813729428E-4</v>
      </c>
      <c r="U234" s="104">
        <f>R234/'סכום נכסי הקרן'!$C$42</f>
        <v>7.2624050726951937E-5</v>
      </c>
    </row>
    <row r="235" spans="2:21" s="99" customFormat="1">
      <c r="B235" s="102" t="s">
        <v>1083</v>
      </c>
      <c r="C235" s="102" t="s">
        <v>1084</v>
      </c>
      <c r="D235" s="102" t="s">
        <v>123</v>
      </c>
      <c r="E235" s="102" t="s">
        <v>457</v>
      </c>
      <c r="F235" s="102" t="s">
        <v>1085</v>
      </c>
      <c r="G235" s="102" t="s">
        <v>1065</v>
      </c>
      <c r="H235" s="102" t="s">
        <v>1082</v>
      </c>
      <c r="I235" s="102" t="s">
        <v>1038</v>
      </c>
      <c r="J235" s="102" t="s">
        <v>262</v>
      </c>
      <c r="K235" s="103">
        <v>1.46</v>
      </c>
      <c r="L235" s="102" t="s">
        <v>106</v>
      </c>
      <c r="M235" s="104">
        <v>3.3500000000000002E-2</v>
      </c>
      <c r="N235" s="104">
        <v>5.7599999999999998E-2</v>
      </c>
      <c r="O235" s="103">
        <v>15000</v>
      </c>
      <c r="P235" s="103">
        <v>96.788833333333329</v>
      </c>
      <c r="Q235" s="103">
        <v>0</v>
      </c>
      <c r="R235" s="103">
        <v>55.518074800000001</v>
      </c>
      <c r="S235" s="104">
        <v>0</v>
      </c>
      <c r="T235" s="104">
        <f t="shared" si="5"/>
        <v>1.6530152762375024E-3</v>
      </c>
      <c r="U235" s="104">
        <f>R235/'סכום נכסי הקרן'!$C$42</f>
        <v>1.9999288921406405E-4</v>
      </c>
    </row>
    <row r="236" spans="2:21" s="99" customFormat="1">
      <c r="B236" s="102" t="s">
        <v>1086</v>
      </c>
      <c r="C236" s="102" t="s">
        <v>1087</v>
      </c>
      <c r="D236" s="102" t="s">
        <v>123</v>
      </c>
      <c r="E236" s="102" t="s">
        <v>457</v>
      </c>
      <c r="F236" s="102" t="s">
        <v>1088</v>
      </c>
      <c r="G236" s="102" t="s">
        <v>1060</v>
      </c>
      <c r="H236" s="102" t="s">
        <v>1082</v>
      </c>
      <c r="I236" s="102" t="s">
        <v>329</v>
      </c>
      <c r="J236" s="102" t="s">
        <v>262</v>
      </c>
      <c r="K236" s="103">
        <v>2.25</v>
      </c>
      <c r="L236" s="102" t="s">
        <v>106</v>
      </c>
      <c r="M236" s="104">
        <v>4.8800000000000003E-2</v>
      </c>
      <c r="N236" s="104">
        <v>5.5300000000000002E-2</v>
      </c>
      <c r="O236" s="103">
        <v>15000</v>
      </c>
      <c r="P236" s="103">
        <v>99.368083333333331</v>
      </c>
      <c r="Q236" s="103">
        <v>0</v>
      </c>
      <c r="R236" s="103">
        <v>56.9975326</v>
      </c>
      <c r="S236" s="104">
        <v>0</v>
      </c>
      <c r="T236" s="104">
        <f t="shared" si="5"/>
        <v>1.6970651888607105E-3</v>
      </c>
      <c r="U236" s="104">
        <f>R236/'סכום נכסי הקרן'!$C$42</f>
        <v>2.0532234346762334E-4</v>
      </c>
    </row>
    <row r="237" spans="2:21" s="99" customFormat="1">
      <c r="B237" s="102" t="s">
        <v>1089</v>
      </c>
      <c r="C237" s="102" t="s">
        <v>1090</v>
      </c>
      <c r="D237" s="102" t="s">
        <v>123</v>
      </c>
      <c r="E237" s="102" t="s">
        <v>457</v>
      </c>
      <c r="F237" s="102" t="s">
        <v>1091</v>
      </c>
      <c r="G237" s="102" t="s">
        <v>1070</v>
      </c>
      <c r="H237" s="102" t="s">
        <v>1092</v>
      </c>
      <c r="I237" s="102" t="s">
        <v>1038</v>
      </c>
      <c r="J237" s="102" t="s">
        <v>1093</v>
      </c>
      <c r="K237" s="103">
        <v>5.89</v>
      </c>
      <c r="L237" s="102" t="s">
        <v>106</v>
      </c>
      <c r="M237" s="104">
        <v>2.7E-2</v>
      </c>
      <c r="N237" s="104">
        <v>6.0199999999999997E-2</v>
      </c>
      <c r="O237" s="103">
        <v>15000</v>
      </c>
      <c r="P237" s="103">
        <v>83.008499999999998</v>
      </c>
      <c r="Q237" s="103">
        <v>0</v>
      </c>
      <c r="R237" s="103">
        <v>47.613675600000001</v>
      </c>
      <c r="S237" s="104">
        <v>0</v>
      </c>
      <c r="T237" s="104">
        <f t="shared" si="5"/>
        <v>1.4176668302737477E-3</v>
      </c>
      <c r="U237" s="104">
        <f>R237/'סכום נכסי הקרן'!$C$42</f>
        <v>1.7151885370033013E-4</v>
      </c>
    </row>
    <row r="238" spans="2:21" s="99" customFormat="1">
      <c r="B238" s="102" t="s">
        <v>1094</v>
      </c>
      <c r="C238" s="102" t="s">
        <v>1095</v>
      </c>
      <c r="D238" s="102" t="s">
        <v>123</v>
      </c>
      <c r="E238" s="102" t="s">
        <v>457</v>
      </c>
      <c r="F238" s="102" t="s">
        <v>1096</v>
      </c>
      <c r="G238" s="102" t="s">
        <v>1097</v>
      </c>
      <c r="H238" s="102" t="s">
        <v>1092</v>
      </c>
      <c r="I238" s="102" t="s">
        <v>1038</v>
      </c>
      <c r="J238" s="102" t="s">
        <v>1098</v>
      </c>
      <c r="K238" s="103">
        <v>4.2699999999999996</v>
      </c>
      <c r="L238" s="102" t="s">
        <v>110</v>
      </c>
      <c r="M238" s="104">
        <v>1.2999999999999999E-3</v>
      </c>
      <c r="N238" s="104">
        <v>6.6699999999999995E-2</v>
      </c>
      <c r="O238" s="103">
        <v>30000</v>
      </c>
      <c r="P238" s="103">
        <v>76.357930666666661</v>
      </c>
      <c r="Q238" s="103">
        <v>0</v>
      </c>
      <c r="R238" s="103">
        <v>92.845898635520001</v>
      </c>
      <c r="S238" s="104">
        <v>0</v>
      </c>
      <c r="T238" s="104">
        <f t="shared" si="5"/>
        <v>2.764427428966129E-3</v>
      </c>
      <c r="U238" s="104">
        <f>R238/'סכום נכסי הקרן'!$C$42</f>
        <v>3.3445899532153395E-4</v>
      </c>
    </row>
    <row r="239" spans="2:21" s="99" customFormat="1">
      <c r="B239" s="102" t="s">
        <v>1099</v>
      </c>
      <c r="C239" s="102" t="s">
        <v>1100</v>
      </c>
      <c r="D239" s="102" t="s">
        <v>123</v>
      </c>
      <c r="E239" s="102" t="s">
        <v>457</v>
      </c>
      <c r="F239" s="102" t="s">
        <v>1101</v>
      </c>
      <c r="G239" s="102" t="s">
        <v>1102</v>
      </c>
      <c r="H239" s="102" t="s">
        <v>1092</v>
      </c>
      <c r="I239" s="102" t="s">
        <v>1038</v>
      </c>
      <c r="J239" s="102" t="s">
        <v>1103</v>
      </c>
      <c r="K239" s="103">
        <v>5.94</v>
      </c>
      <c r="L239" s="102" t="s">
        <v>106</v>
      </c>
      <c r="M239" s="104">
        <v>3.5999999999999997E-2</v>
      </c>
      <c r="N239" s="104">
        <v>5.6800000000000003E-2</v>
      </c>
      <c r="O239" s="103">
        <v>15000</v>
      </c>
      <c r="P239" s="103">
        <v>90.055000000000007</v>
      </c>
      <c r="Q239" s="103">
        <v>0</v>
      </c>
      <c r="R239" s="103">
        <v>51.655548000000003</v>
      </c>
      <c r="S239" s="104">
        <v>0</v>
      </c>
      <c r="T239" s="104">
        <f t="shared" si="5"/>
        <v>1.5380110036960354E-3</v>
      </c>
      <c r="U239" s="104">
        <f>R239/'סכום נכסי הקרן'!$C$42</f>
        <v>1.8607889999196746E-4</v>
      </c>
    </row>
    <row r="240" spans="2:21" s="99" customFormat="1">
      <c r="B240" s="102" t="s">
        <v>1104</v>
      </c>
      <c r="C240" s="102" t="s">
        <v>1105</v>
      </c>
      <c r="D240" s="102" t="s">
        <v>123</v>
      </c>
      <c r="E240" s="102" t="s">
        <v>457</v>
      </c>
      <c r="F240" s="102" t="s">
        <v>1106</v>
      </c>
      <c r="G240" s="102" t="s">
        <v>1107</v>
      </c>
      <c r="H240" s="102" t="s">
        <v>1092</v>
      </c>
      <c r="I240" s="102" t="s">
        <v>1038</v>
      </c>
      <c r="J240" s="102" t="s">
        <v>1108</v>
      </c>
      <c r="K240" s="103">
        <v>5.42</v>
      </c>
      <c r="L240" s="102" t="s">
        <v>106</v>
      </c>
      <c r="M240" s="104">
        <v>4.02E-2</v>
      </c>
      <c r="N240" s="104">
        <v>5.96E-2</v>
      </c>
      <c r="O240" s="103">
        <v>25000</v>
      </c>
      <c r="P240" s="103">
        <v>91.787199999999999</v>
      </c>
      <c r="Q240" s="103">
        <v>0</v>
      </c>
      <c r="R240" s="103">
        <v>87.748563200000007</v>
      </c>
      <c r="S240" s="104">
        <v>0</v>
      </c>
      <c r="T240" s="104">
        <f t="shared" si="5"/>
        <v>2.612657516674046E-3</v>
      </c>
      <c r="U240" s="104">
        <f>R240/'סכום נכסי הקרן'!$C$42</f>
        <v>3.1609685209673191E-4</v>
      </c>
    </row>
    <row r="241" spans="2:21" s="99" customFormat="1">
      <c r="B241" s="102" t="s">
        <v>1109</v>
      </c>
      <c r="C241" s="102" t="s">
        <v>1110</v>
      </c>
      <c r="D241" s="102" t="s">
        <v>123</v>
      </c>
      <c r="E241" s="102" t="s">
        <v>457</v>
      </c>
      <c r="F241" s="102" t="s">
        <v>1111</v>
      </c>
      <c r="G241" s="102" t="s">
        <v>1049</v>
      </c>
      <c r="H241" s="102" t="s">
        <v>1112</v>
      </c>
      <c r="I241" s="102" t="s">
        <v>1038</v>
      </c>
      <c r="J241" s="102" t="s">
        <v>1108</v>
      </c>
      <c r="K241" s="103">
        <v>4.63</v>
      </c>
      <c r="L241" s="102" t="s">
        <v>106</v>
      </c>
      <c r="M241" s="104">
        <v>4.3799999999999999E-2</v>
      </c>
      <c r="N241" s="104">
        <v>6.0900000000000003E-2</v>
      </c>
      <c r="O241" s="103">
        <v>25000</v>
      </c>
      <c r="P241" s="103">
        <v>94.049041599999995</v>
      </c>
      <c r="Q241" s="103">
        <v>0</v>
      </c>
      <c r="R241" s="103">
        <v>89.910883769600005</v>
      </c>
      <c r="S241" s="104">
        <v>0</v>
      </c>
      <c r="T241" s="104">
        <f t="shared" si="5"/>
        <v>2.6770392328367143E-3</v>
      </c>
      <c r="U241" s="104">
        <f>R241/'סכום נכסי הקרן'!$C$42</f>
        <v>3.2388618448405212E-4</v>
      </c>
    </row>
    <row r="242" spans="2:21" s="99" customFormat="1">
      <c r="B242" s="102" t="s">
        <v>1113</v>
      </c>
      <c r="C242" s="102" t="s">
        <v>1114</v>
      </c>
      <c r="D242" s="102" t="s">
        <v>123</v>
      </c>
      <c r="E242" s="102" t="s">
        <v>457</v>
      </c>
      <c r="F242" s="102" t="s">
        <v>1115</v>
      </c>
      <c r="G242" s="102" t="s">
        <v>1070</v>
      </c>
      <c r="H242" s="102" t="s">
        <v>1112</v>
      </c>
      <c r="I242" s="102" t="s">
        <v>1038</v>
      </c>
      <c r="J242" s="102" t="s">
        <v>1116</v>
      </c>
      <c r="K242" s="103">
        <v>4.21</v>
      </c>
      <c r="L242" s="102" t="s">
        <v>106</v>
      </c>
      <c r="M242" s="104">
        <v>5.1999999999999998E-2</v>
      </c>
      <c r="N242" s="104">
        <v>6.0499999999999998E-2</v>
      </c>
      <c r="O242" s="103">
        <v>15000</v>
      </c>
      <c r="P242" s="103">
        <v>98.50266666666667</v>
      </c>
      <c r="Q242" s="103">
        <v>0</v>
      </c>
      <c r="R242" s="103">
        <v>56.501129599999999</v>
      </c>
      <c r="S242" s="104">
        <v>0</v>
      </c>
      <c r="T242" s="104">
        <f t="shared" si="5"/>
        <v>1.682285106065582E-3</v>
      </c>
      <c r="U242" s="104">
        <f>R242/'סכום נכסי הקרן'!$C$42</f>
        <v>2.0353414979300174E-4</v>
      </c>
    </row>
    <row r="243" spans="2:21" s="99" customFormat="1">
      <c r="B243" s="102" t="s">
        <v>1117</v>
      </c>
      <c r="C243" s="102" t="s">
        <v>1118</v>
      </c>
      <c r="D243" s="102" t="s">
        <v>123</v>
      </c>
      <c r="E243" s="102" t="s">
        <v>457</v>
      </c>
      <c r="F243" s="102" t="s">
        <v>1115</v>
      </c>
      <c r="G243" s="102" t="s">
        <v>1070</v>
      </c>
      <c r="H243" s="102" t="s">
        <v>1112</v>
      </c>
      <c r="I243" s="102" t="s">
        <v>1038</v>
      </c>
      <c r="J243" s="102" t="s">
        <v>1116</v>
      </c>
      <c r="K243" s="103">
        <v>7.47</v>
      </c>
      <c r="L243" s="102" t="s">
        <v>106</v>
      </c>
      <c r="M243" s="104">
        <v>5.45E-2</v>
      </c>
      <c r="N243" s="104">
        <v>6.6600000000000006E-2</v>
      </c>
      <c r="O243" s="103">
        <v>15000</v>
      </c>
      <c r="P243" s="103">
        <v>93.82083333333334</v>
      </c>
      <c r="Q243" s="103">
        <v>0</v>
      </c>
      <c r="R243" s="103">
        <v>53.815629999999999</v>
      </c>
      <c r="S243" s="104">
        <v>0</v>
      </c>
      <c r="T243" s="104">
        <f t="shared" si="5"/>
        <v>1.6023260678762804E-3</v>
      </c>
      <c r="U243" s="104">
        <f>R243/'סכום נכסי הקרן'!$C$42</f>
        <v>1.9386016837484181E-4</v>
      </c>
    </row>
    <row r="244" spans="2:21" s="99" customFormat="1">
      <c r="B244" s="102" t="s">
        <v>1119</v>
      </c>
      <c r="C244" s="102" t="s">
        <v>1120</v>
      </c>
      <c r="D244" s="102" t="s">
        <v>123</v>
      </c>
      <c r="E244" s="102" t="s">
        <v>457</v>
      </c>
      <c r="F244" s="102" t="s">
        <v>1121</v>
      </c>
      <c r="G244" s="102" t="s">
        <v>1122</v>
      </c>
      <c r="H244" s="102" t="s">
        <v>1112</v>
      </c>
      <c r="I244" s="102" t="s">
        <v>1038</v>
      </c>
      <c r="J244" s="102" t="s">
        <v>1123</v>
      </c>
      <c r="K244" s="103">
        <v>4.0599999999999996</v>
      </c>
      <c r="L244" s="102" t="s">
        <v>106</v>
      </c>
      <c r="M244" s="104">
        <v>5.7000000000000002E-2</v>
      </c>
      <c r="N244" s="104">
        <v>6.1100000000000002E-2</v>
      </c>
      <c r="O244" s="103">
        <v>20000</v>
      </c>
      <c r="P244" s="103">
        <v>100.71766650000001</v>
      </c>
      <c r="Q244" s="103">
        <v>0</v>
      </c>
      <c r="R244" s="103">
        <v>77.028871339199995</v>
      </c>
      <c r="S244" s="104">
        <v>0</v>
      </c>
      <c r="T244" s="104">
        <f t="shared" si="5"/>
        <v>2.2934855268978223E-3</v>
      </c>
      <c r="U244" s="104">
        <f>R244/'סכום נכסי הקרן'!$C$42</f>
        <v>2.7748128132182672E-4</v>
      </c>
    </row>
    <row r="245" spans="2:21" s="99" customFormat="1">
      <c r="B245" s="102" t="s">
        <v>1124</v>
      </c>
      <c r="C245" s="102" t="s">
        <v>1125</v>
      </c>
      <c r="D245" s="102" t="s">
        <v>123</v>
      </c>
      <c r="E245" s="102" t="s">
        <v>457</v>
      </c>
      <c r="F245" s="102" t="s">
        <v>1126</v>
      </c>
      <c r="G245" s="102" t="s">
        <v>1127</v>
      </c>
      <c r="H245" s="102" t="s">
        <v>1112</v>
      </c>
      <c r="I245" s="102" t="s">
        <v>1038</v>
      </c>
      <c r="J245" s="102" t="s">
        <v>1108</v>
      </c>
      <c r="K245" s="103">
        <v>5.71</v>
      </c>
      <c r="L245" s="102" t="s">
        <v>106</v>
      </c>
      <c r="M245" s="104">
        <v>4.2500000000000003E-2</v>
      </c>
      <c r="N245" s="104">
        <v>5.7599999999999998E-2</v>
      </c>
      <c r="O245" s="103">
        <v>25000</v>
      </c>
      <c r="P245" s="103">
        <v>93.759749999999997</v>
      </c>
      <c r="Q245" s="103">
        <v>0</v>
      </c>
      <c r="R245" s="103">
        <v>89.634321</v>
      </c>
      <c r="S245" s="104">
        <v>0</v>
      </c>
      <c r="T245" s="104">
        <f t="shared" si="5"/>
        <v>2.668804752721288E-3</v>
      </c>
      <c r="U245" s="104">
        <f>R245/'סכום נכסי הקרן'!$C$42</f>
        <v>3.2288992177968777E-4</v>
      </c>
    </row>
    <row r="246" spans="2:21" s="99" customFormat="1">
      <c r="B246" s="102" t="s">
        <v>1128</v>
      </c>
      <c r="C246" s="102" t="s">
        <v>1129</v>
      </c>
      <c r="D246" s="102" t="s">
        <v>123</v>
      </c>
      <c r="E246" s="102" t="s">
        <v>457</v>
      </c>
      <c r="F246" s="102" t="s">
        <v>1130</v>
      </c>
      <c r="G246" s="102" t="s">
        <v>1102</v>
      </c>
      <c r="H246" s="102" t="s">
        <v>1112</v>
      </c>
      <c r="I246" s="102" t="s">
        <v>1038</v>
      </c>
      <c r="J246" s="102" t="s">
        <v>1093</v>
      </c>
      <c r="K246" s="103">
        <v>5.65</v>
      </c>
      <c r="L246" s="102" t="s">
        <v>106</v>
      </c>
      <c r="M246" s="104">
        <v>3.7499999999999999E-2</v>
      </c>
      <c r="N246" s="104">
        <v>6.2600000000000003E-2</v>
      </c>
      <c r="O246" s="103">
        <v>15000</v>
      </c>
      <c r="P246" s="103">
        <v>89.058999999999997</v>
      </c>
      <c r="Q246" s="103">
        <v>1.0754999999999999</v>
      </c>
      <c r="R246" s="103">
        <v>52.159742399999999</v>
      </c>
      <c r="S246" s="104">
        <v>0</v>
      </c>
      <c r="T246" s="104">
        <f t="shared" si="5"/>
        <v>1.5530230704580009E-3</v>
      </c>
      <c r="U246" s="104">
        <f>R246/'סכום נכסי הקרן'!$C$42</f>
        <v>1.8789516064482336E-4</v>
      </c>
    </row>
    <row r="247" spans="2:21" s="99" customFormat="1">
      <c r="B247" s="102" t="s">
        <v>1131</v>
      </c>
      <c r="C247" s="102" t="s">
        <v>1132</v>
      </c>
      <c r="D247" s="102" t="s">
        <v>123</v>
      </c>
      <c r="E247" s="102" t="s">
        <v>457</v>
      </c>
      <c r="F247" s="102" t="s">
        <v>1133</v>
      </c>
      <c r="G247" s="102" t="s">
        <v>1134</v>
      </c>
      <c r="H247" s="102" t="s">
        <v>1112</v>
      </c>
      <c r="I247" s="102" t="s">
        <v>1038</v>
      </c>
      <c r="J247" s="102" t="s">
        <v>1103</v>
      </c>
      <c r="K247" s="103">
        <v>3.83</v>
      </c>
      <c r="L247" s="102" t="s">
        <v>106</v>
      </c>
      <c r="M247" s="104">
        <v>3.2500000000000001E-2</v>
      </c>
      <c r="N247" s="104">
        <v>5.8099999999999999E-2</v>
      </c>
      <c r="O247" s="103">
        <v>15000</v>
      </c>
      <c r="P247" s="103">
        <v>92.208749999999995</v>
      </c>
      <c r="Q247" s="103">
        <v>0</v>
      </c>
      <c r="R247" s="103">
        <v>52.890939000000003</v>
      </c>
      <c r="S247" s="104">
        <v>0</v>
      </c>
      <c r="T247" s="104">
        <f t="shared" si="5"/>
        <v>1.5747939829777002E-3</v>
      </c>
      <c r="U247" s="104">
        <f>R247/'סכום נכסי הקרן'!$C$42</f>
        <v>1.9052915184758568E-4</v>
      </c>
    </row>
    <row r="248" spans="2:21" s="99" customFormat="1">
      <c r="B248" s="102" t="s">
        <v>1135</v>
      </c>
      <c r="C248" s="102" t="s">
        <v>1136</v>
      </c>
      <c r="D248" s="102" t="s">
        <v>123</v>
      </c>
      <c r="E248" s="102" t="s">
        <v>457</v>
      </c>
      <c r="F248" s="102" t="s">
        <v>1137</v>
      </c>
      <c r="G248" s="102" t="s">
        <v>1138</v>
      </c>
      <c r="H248" s="102" t="s">
        <v>1112</v>
      </c>
      <c r="I248" s="102" t="s">
        <v>1038</v>
      </c>
      <c r="J248" s="102" t="s">
        <v>236</v>
      </c>
      <c r="K248" s="103">
        <v>6.68</v>
      </c>
      <c r="L248" s="102" t="s">
        <v>106</v>
      </c>
      <c r="M248" s="104">
        <v>7.3800000000000004E-2</v>
      </c>
      <c r="N248" s="104">
        <v>6.8500000000000005E-2</v>
      </c>
      <c r="O248" s="103">
        <v>20000</v>
      </c>
      <c r="P248" s="103">
        <v>107.01824449999999</v>
      </c>
      <c r="Q248" s="103">
        <v>0</v>
      </c>
      <c r="R248" s="103">
        <v>81.847553393599995</v>
      </c>
      <c r="S248" s="104">
        <v>0</v>
      </c>
      <c r="T248" s="104">
        <f t="shared" si="5"/>
        <v>2.4369587124495429E-3</v>
      </c>
      <c r="U248" s="104">
        <f>R248/'סכום נכסי הקרן'!$C$42</f>
        <v>2.9483963082755233E-4</v>
      </c>
    </row>
    <row r="249" spans="2:21" s="99" customFormat="1">
      <c r="B249" s="102" t="s">
        <v>1139</v>
      </c>
      <c r="C249" s="102" t="s">
        <v>1140</v>
      </c>
      <c r="D249" s="102" t="s">
        <v>123</v>
      </c>
      <c r="E249" s="102" t="s">
        <v>457</v>
      </c>
      <c r="F249" s="102" t="s">
        <v>1141</v>
      </c>
      <c r="G249" s="102" t="s">
        <v>1142</v>
      </c>
      <c r="H249" s="102" t="s">
        <v>1143</v>
      </c>
      <c r="I249" s="102" t="s">
        <v>1038</v>
      </c>
      <c r="J249" s="102" t="s">
        <v>1144</v>
      </c>
      <c r="K249" s="103">
        <v>6.68</v>
      </c>
      <c r="L249" s="102" t="s">
        <v>106</v>
      </c>
      <c r="M249" s="104">
        <v>2.4500000000000001E-2</v>
      </c>
      <c r="N249" s="104">
        <v>6.3200000000000006E-2</v>
      </c>
      <c r="O249" s="103">
        <v>12000</v>
      </c>
      <c r="P249" s="103">
        <v>78.205250000000007</v>
      </c>
      <c r="Q249" s="103">
        <v>0</v>
      </c>
      <c r="R249" s="103">
        <v>35.886825119999997</v>
      </c>
      <c r="S249" s="104">
        <v>0</v>
      </c>
      <c r="T249" s="104">
        <f t="shared" si="5"/>
        <v>1.0685073348224916E-3</v>
      </c>
      <c r="U249" s="104">
        <f>R249/'סכום נכסי הקרן'!$C$42</f>
        <v>1.2927519310285325E-4</v>
      </c>
    </row>
    <row r="250" spans="2:21" s="99" customFormat="1">
      <c r="B250" s="102" t="s">
        <v>1145</v>
      </c>
      <c r="C250" s="102" t="s">
        <v>1146</v>
      </c>
      <c r="D250" s="102" t="s">
        <v>1147</v>
      </c>
      <c r="E250" s="102" t="s">
        <v>457</v>
      </c>
      <c r="F250" s="102" t="s">
        <v>1148</v>
      </c>
      <c r="G250" s="102" t="s">
        <v>1097</v>
      </c>
      <c r="H250" s="102" t="s">
        <v>1143</v>
      </c>
      <c r="I250" s="102" t="s">
        <v>1038</v>
      </c>
      <c r="J250" s="102" t="s">
        <v>1149</v>
      </c>
      <c r="K250" s="103">
        <v>4.2699999999999996</v>
      </c>
      <c r="L250" s="102" t="s">
        <v>110</v>
      </c>
      <c r="M250" s="104">
        <v>1.6299999999999999E-2</v>
      </c>
      <c r="N250" s="104">
        <v>7.7799999999999994E-2</v>
      </c>
      <c r="O250" s="103">
        <v>20000</v>
      </c>
      <c r="P250" s="103">
        <v>78.431749999999994</v>
      </c>
      <c r="Q250" s="103">
        <v>0</v>
      </c>
      <c r="R250" s="103">
        <v>63.578345185000003</v>
      </c>
      <c r="S250" s="104">
        <v>1E-4</v>
      </c>
      <c r="T250" s="104">
        <f t="shared" si="5"/>
        <v>1.8930046873438424E-3</v>
      </c>
      <c r="U250" s="104">
        <f>R250/'סכום נכסי הקרן'!$C$42</f>
        <v>2.2902841985790958E-4</v>
      </c>
    </row>
    <row r="251" spans="2:21" s="99" customFormat="1">
      <c r="B251" s="102" t="s">
        <v>1150</v>
      </c>
      <c r="C251" s="102" t="s">
        <v>1151</v>
      </c>
      <c r="D251" s="102" t="s">
        <v>123</v>
      </c>
      <c r="E251" s="102" t="s">
        <v>457</v>
      </c>
      <c r="F251" s="102" t="s">
        <v>1152</v>
      </c>
      <c r="G251" s="102" t="s">
        <v>1043</v>
      </c>
      <c r="H251" s="102" t="s">
        <v>1143</v>
      </c>
      <c r="I251" s="102" t="s">
        <v>1038</v>
      </c>
      <c r="J251" s="102" t="s">
        <v>1153</v>
      </c>
      <c r="K251" s="103">
        <v>5.85</v>
      </c>
      <c r="L251" s="102" t="s">
        <v>106</v>
      </c>
      <c r="M251" s="104">
        <v>4.4999999999999998E-2</v>
      </c>
      <c r="N251" s="104">
        <v>7.2599999999999998E-2</v>
      </c>
      <c r="O251" s="103">
        <v>10000</v>
      </c>
      <c r="P251" s="103">
        <v>87.912000000000006</v>
      </c>
      <c r="Q251" s="103">
        <v>0.86040000000000005</v>
      </c>
      <c r="R251" s="103">
        <v>34.4779488</v>
      </c>
      <c r="S251" s="104">
        <v>0</v>
      </c>
      <c r="T251" s="104">
        <f t="shared" si="5"/>
        <v>1.0265589407602164E-3</v>
      </c>
      <c r="U251" s="104">
        <f>R251/'סכום נכסי הקרן'!$C$42</f>
        <v>1.2419999467788774E-4</v>
      </c>
    </row>
    <row r="252" spans="2:21" s="99" customFormat="1">
      <c r="B252" s="102" t="s">
        <v>1154</v>
      </c>
      <c r="C252" s="102" t="s">
        <v>1155</v>
      </c>
      <c r="D252" s="102" t="s">
        <v>123</v>
      </c>
      <c r="E252" s="102" t="s">
        <v>457</v>
      </c>
      <c r="F252" s="102" t="s">
        <v>1156</v>
      </c>
      <c r="G252" s="102" t="s">
        <v>1070</v>
      </c>
      <c r="H252" s="102" t="s">
        <v>1157</v>
      </c>
      <c r="I252" s="102" t="s">
        <v>323</v>
      </c>
      <c r="J252" s="102" t="s">
        <v>893</v>
      </c>
      <c r="K252" s="103">
        <v>7.14</v>
      </c>
      <c r="L252" s="102" t="s">
        <v>106</v>
      </c>
      <c r="M252" s="104">
        <v>3.15E-2</v>
      </c>
      <c r="N252" s="104">
        <v>7.0099999999999996E-2</v>
      </c>
      <c r="O252" s="103">
        <v>35000</v>
      </c>
      <c r="P252" s="103">
        <v>77.306250000000006</v>
      </c>
      <c r="Q252" s="103">
        <v>0</v>
      </c>
      <c r="R252" s="103">
        <v>103.466685</v>
      </c>
      <c r="S252" s="104">
        <v>0</v>
      </c>
      <c r="T252" s="104">
        <f t="shared" si="5"/>
        <v>3.0806545706562154E-3</v>
      </c>
      <c r="U252" s="104">
        <f>R252/'סכום נכסי הקרן'!$C$42</f>
        <v>3.7271827859836851E-4</v>
      </c>
    </row>
    <row r="253" spans="2:21" s="99" customFormat="1">
      <c r="B253" s="102" t="s">
        <v>1158</v>
      </c>
      <c r="C253" s="102" t="s">
        <v>1159</v>
      </c>
      <c r="D253" s="102" t="s">
        <v>123</v>
      </c>
      <c r="E253" s="102" t="s">
        <v>457</v>
      </c>
      <c r="F253" s="102" t="s">
        <v>1160</v>
      </c>
      <c r="G253" s="102" t="s">
        <v>1161</v>
      </c>
      <c r="H253" s="102" t="s">
        <v>1157</v>
      </c>
      <c r="I253" s="102" t="s">
        <v>323</v>
      </c>
      <c r="J253" s="102" t="s">
        <v>476</v>
      </c>
      <c r="K253" s="103">
        <v>4.57</v>
      </c>
      <c r="L253" s="102" t="s">
        <v>106</v>
      </c>
      <c r="M253" s="104">
        <v>3.1300000000000001E-2</v>
      </c>
      <c r="N253" s="104">
        <v>7.8399999999999997E-2</v>
      </c>
      <c r="O253" s="103">
        <v>40000</v>
      </c>
      <c r="P253" s="103">
        <v>82.666333249999994</v>
      </c>
      <c r="Q253" s="103">
        <v>0</v>
      </c>
      <c r="R253" s="103">
        <v>126.4464233392</v>
      </c>
      <c r="S253" s="104">
        <v>1E-4</v>
      </c>
      <c r="T253" s="104">
        <f t="shared" si="5"/>
        <v>3.7648616267452386E-3</v>
      </c>
      <c r="U253" s="104">
        <f>R253/'סכום נכסי הקרן'!$C$42</f>
        <v>4.5549824314857672E-4</v>
      </c>
    </row>
    <row r="254" spans="2:21" s="99" customFormat="1">
      <c r="B254" s="102" t="s">
        <v>1162</v>
      </c>
      <c r="C254" s="102" t="s">
        <v>1163</v>
      </c>
      <c r="D254" s="102" t="s">
        <v>123</v>
      </c>
      <c r="E254" s="102" t="s">
        <v>457</v>
      </c>
      <c r="F254" s="102" t="s">
        <v>1164</v>
      </c>
      <c r="G254" s="102" t="s">
        <v>1165</v>
      </c>
      <c r="H254" s="102" t="s">
        <v>1143</v>
      </c>
      <c r="I254" s="102" t="s">
        <v>1038</v>
      </c>
      <c r="J254" s="102" t="s">
        <v>1166</v>
      </c>
      <c r="K254" s="103">
        <v>4.04</v>
      </c>
      <c r="L254" s="102" t="s">
        <v>106</v>
      </c>
      <c r="M254" s="104">
        <v>5.7000000000000002E-2</v>
      </c>
      <c r="N254" s="104">
        <v>6.54E-2</v>
      </c>
      <c r="O254" s="103">
        <v>10000</v>
      </c>
      <c r="P254" s="103">
        <v>99.093666999999996</v>
      </c>
      <c r="Q254" s="103">
        <v>0</v>
      </c>
      <c r="R254" s="103">
        <v>37.893418260799997</v>
      </c>
      <c r="S254" s="104">
        <v>0</v>
      </c>
      <c r="T254" s="104">
        <f t="shared" si="5"/>
        <v>1.1282523660917638E-3</v>
      </c>
      <c r="U254" s="104">
        <f>R254/'סכום נכסי הקרן'!$C$42</f>
        <v>1.3650354821335349E-4</v>
      </c>
    </row>
    <row r="255" spans="2:21" s="99" customFormat="1">
      <c r="B255" s="102" t="s">
        <v>1167</v>
      </c>
      <c r="C255" s="102" t="s">
        <v>1168</v>
      </c>
      <c r="D255" s="102" t="s">
        <v>123</v>
      </c>
      <c r="E255" s="102" t="s">
        <v>457</v>
      </c>
      <c r="F255" s="102" t="s">
        <v>1169</v>
      </c>
      <c r="G255" s="102" t="s">
        <v>1060</v>
      </c>
      <c r="H255" s="102" t="s">
        <v>1143</v>
      </c>
      <c r="I255" s="102" t="s">
        <v>1038</v>
      </c>
      <c r="J255" s="102" t="s">
        <v>1093</v>
      </c>
      <c r="K255" s="103">
        <v>4.93</v>
      </c>
      <c r="L255" s="102" t="s">
        <v>106</v>
      </c>
      <c r="M255" s="104">
        <v>4.5999999999999999E-2</v>
      </c>
      <c r="N255" s="104">
        <v>5.8900000000000001E-2</v>
      </c>
      <c r="O255" s="103">
        <v>15000</v>
      </c>
      <c r="P255" s="103">
        <v>95.878777999999997</v>
      </c>
      <c r="Q255" s="103">
        <v>0</v>
      </c>
      <c r="R255" s="103">
        <v>54.996067060800002</v>
      </c>
      <c r="S255" s="104">
        <v>0</v>
      </c>
      <c r="T255" s="104">
        <f t="shared" si="5"/>
        <v>1.6374728286594786E-3</v>
      </c>
      <c r="U255" s="104">
        <f>R255/'סכום נכסי הקרן'!$C$42</f>
        <v>1.9811245952822219E-4</v>
      </c>
    </row>
    <row r="256" spans="2:21" s="99" customFormat="1">
      <c r="B256" s="102" t="s">
        <v>1170</v>
      </c>
      <c r="C256" s="102" t="s">
        <v>1171</v>
      </c>
      <c r="D256" s="102" t="s">
        <v>123</v>
      </c>
      <c r="E256" s="102" t="s">
        <v>457</v>
      </c>
      <c r="F256" s="102" t="s">
        <v>1172</v>
      </c>
      <c r="G256" s="102" t="s">
        <v>1161</v>
      </c>
      <c r="H256" s="102" t="s">
        <v>1143</v>
      </c>
      <c r="I256" s="102" t="s">
        <v>1038</v>
      </c>
      <c r="J256" s="102" t="s">
        <v>1173</v>
      </c>
      <c r="K256" s="103">
        <v>3.92</v>
      </c>
      <c r="L256" s="102" t="s">
        <v>106</v>
      </c>
      <c r="M256" s="104">
        <v>7.9500000000000001E-2</v>
      </c>
      <c r="N256" s="104">
        <v>8.4099999999999994E-2</v>
      </c>
      <c r="O256" s="103">
        <v>17000</v>
      </c>
      <c r="P256" s="103">
        <v>101.215</v>
      </c>
      <c r="Q256" s="103">
        <v>0</v>
      </c>
      <c r="R256" s="103">
        <v>65.797847200000007</v>
      </c>
      <c r="S256" s="104">
        <v>0</v>
      </c>
      <c r="T256" s="104">
        <f t="shared" si="5"/>
        <v>1.95908894458172E-3</v>
      </c>
      <c r="U256" s="104">
        <f>R256/'סכום נכסי הקרן'!$C$42</f>
        <v>2.3702373709820205E-4</v>
      </c>
    </row>
    <row r="257" spans="2:21" s="99" customFormat="1">
      <c r="B257" s="102" t="s">
        <v>1174</v>
      </c>
      <c r="C257" s="102" t="s">
        <v>1175</v>
      </c>
      <c r="D257" s="102" t="s">
        <v>123</v>
      </c>
      <c r="E257" s="102" t="s">
        <v>457</v>
      </c>
      <c r="F257" s="102" t="s">
        <v>1176</v>
      </c>
      <c r="G257" s="102" t="s">
        <v>1049</v>
      </c>
      <c r="H257" s="102" t="s">
        <v>1143</v>
      </c>
      <c r="I257" s="102" t="s">
        <v>1038</v>
      </c>
      <c r="J257" s="102" t="s">
        <v>1177</v>
      </c>
      <c r="K257" s="103">
        <v>3.56</v>
      </c>
      <c r="L257" s="102" t="s">
        <v>106</v>
      </c>
      <c r="M257" s="104">
        <v>2.3E-2</v>
      </c>
      <c r="N257" s="104">
        <v>6.7000000000000004E-2</v>
      </c>
      <c r="O257" s="103">
        <v>30000</v>
      </c>
      <c r="P257" s="103">
        <v>86.620110999999994</v>
      </c>
      <c r="Q257" s="103">
        <v>0</v>
      </c>
      <c r="R257" s="103">
        <v>99.370591339200004</v>
      </c>
      <c r="S257" s="104">
        <v>0</v>
      </c>
      <c r="T257" s="104">
        <f t="shared" si="5"/>
        <v>2.9586959937676306E-3</v>
      </c>
      <c r="U257" s="104">
        <f>R257/'סכום נכסי הקרן'!$C$42</f>
        <v>3.579629109335877E-4</v>
      </c>
    </row>
    <row r="258" spans="2:21" s="99" customFormat="1">
      <c r="B258" s="102" t="s">
        <v>1178</v>
      </c>
      <c r="C258" s="102" t="s">
        <v>1179</v>
      </c>
      <c r="D258" s="102" t="s">
        <v>123</v>
      </c>
      <c r="E258" s="102" t="s">
        <v>457</v>
      </c>
      <c r="F258" s="102" t="s">
        <v>1180</v>
      </c>
      <c r="G258" s="102" t="s">
        <v>1043</v>
      </c>
      <c r="H258" s="102" t="s">
        <v>1044</v>
      </c>
      <c r="I258" s="102" t="s">
        <v>1038</v>
      </c>
      <c r="J258" s="102" t="s">
        <v>1181</v>
      </c>
      <c r="K258" s="103">
        <v>0.5</v>
      </c>
      <c r="L258" s="102" t="s">
        <v>106</v>
      </c>
      <c r="M258" s="104">
        <v>4.4999999999999998E-2</v>
      </c>
      <c r="N258" s="104">
        <v>1.44E-2</v>
      </c>
      <c r="O258" s="103">
        <v>10000</v>
      </c>
      <c r="P258" s="103">
        <v>101.526</v>
      </c>
      <c r="Q258" s="103">
        <v>0</v>
      </c>
      <c r="R258" s="103">
        <v>38.823542400000001</v>
      </c>
      <c r="S258" s="104">
        <v>0</v>
      </c>
      <c r="T258" s="104">
        <f t="shared" si="5"/>
        <v>1.1559462192455995E-3</v>
      </c>
      <c r="U258" s="104">
        <f>R258/'סכום נכסי הקרן'!$C$42</f>
        <v>1.3985413655051164E-4</v>
      </c>
    </row>
    <row r="259" spans="2:21" s="99" customFormat="1">
      <c r="B259" s="102" t="s">
        <v>1182</v>
      </c>
      <c r="C259" s="102" t="s">
        <v>1183</v>
      </c>
      <c r="D259" s="102" t="s">
        <v>123</v>
      </c>
      <c r="E259" s="102" t="s">
        <v>457</v>
      </c>
      <c r="F259" s="102" t="s">
        <v>1180</v>
      </c>
      <c r="G259" s="102" t="s">
        <v>1043</v>
      </c>
      <c r="H259" s="102" t="s">
        <v>1044</v>
      </c>
      <c r="I259" s="102" t="s">
        <v>1038</v>
      </c>
      <c r="J259" s="102" t="s">
        <v>1184</v>
      </c>
      <c r="K259" s="103">
        <v>6.81</v>
      </c>
      <c r="L259" s="102" t="s">
        <v>106</v>
      </c>
      <c r="M259" s="104">
        <v>8.5000000000000006E-2</v>
      </c>
      <c r="N259" s="104">
        <v>8.7099999999999997E-2</v>
      </c>
      <c r="O259" s="103">
        <v>10000</v>
      </c>
      <c r="P259" s="103">
        <v>101.63288900000001</v>
      </c>
      <c r="Q259" s="103">
        <v>0</v>
      </c>
      <c r="R259" s="103">
        <v>38.864416753599997</v>
      </c>
      <c r="S259" s="104">
        <v>0</v>
      </c>
      <c r="T259" s="104">
        <f t="shared" si="5"/>
        <v>1.1571632270606313E-3</v>
      </c>
      <c r="U259" s="104">
        <f>R259/'סכום נכסי הקרן'!$C$42</f>
        <v>1.4000137832898953E-4</v>
      </c>
    </row>
    <row r="260" spans="2:21" s="99" customFormat="1">
      <c r="B260" s="102" t="s">
        <v>1185</v>
      </c>
      <c r="C260" s="102" t="s">
        <v>1186</v>
      </c>
      <c r="D260" s="102" t="s">
        <v>123</v>
      </c>
      <c r="E260" s="102" t="s">
        <v>457</v>
      </c>
      <c r="F260" s="102" t="s">
        <v>1187</v>
      </c>
      <c r="G260" s="102" t="s">
        <v>1049</v>
      </c>
      <c r="H260" s="102" t="s">
        <v>1044</v>
      </c>
      <c r="I260" s="102" t="s">
        <v>1038</v>
      </c>
      <c r="J260" s="102" t="s">
        <v>1188</v>
      </c>
      <c r="K260" s="103">
        <v>2.35</v>
      </c>
      <c r="L260" s="102" t="s">
        <v>106</v>
      </c>
      <c r="M260" s="104">
        <v>4.3799999999999999E-2</v>
      </c>
      <c r="N260" s="104">
        <v>7.5399999999999995E-2</v>
      </c>
      <c r="O260" s="103">
        <v>30000</v>
      </c>
      <c r="P260" s="103">
        <v>93.483291666666673</v>
      </c>
      <c r="Q260" s="103">
        <v>0</v>
      </c>
      <c r="R260" s="103">
        <v>107.24403220000001</v>
      </c>
      <c r="S260" s="104">
        <v>0</v>
      </c>
      <c r="T260" s="104">
        <f t="shared" si="5"/>
        <v>3.1931226749221968E-3</v>
      </c>
      <c r="U260" s="104">
        <f>R260/'סכום נכסי הקרן'!$C$42</f>
        <v>3.8632542515044341E-4</v>
      </c>
    </row>
    <row r="261" spans="2:21" s="99" customFormat="1">
      <c r="B261" s="102" t="s">
        <v>1189</v>
      </c>
      <c r="C261" s="102" t="s">
        <v>1190</v>
      </c>
      <c r="D261" s="102" t="s">
        <v>123</v>
      </c>
      <c r="E261" s="102" t="s">
        <v>457</v>
      </c>
      <c r="F261" s="102" t="s">
        <v>1191</v>
      </c>
      <c r="G261" s="102" t="s">
        <v>1097</v>
      </c>
      <c r="H261" s="102" t="s">
        <v>1192</v>
      </c>
      <c r="I261" s="102" t="s">
        <v>323</v>
      </c>
      <c r="J261" s="102" t="s">
        <v>1193</v>
      </c>
      <c r="K261" s="103">
        <v>3.76</v>
      </c>
      <c r="L261" s="102" t="s">
        <v>110</v>
      </c>
      <c r="M261" s="104">
        <v>2.63E-2</v>
      </c>
      <c r="N261" s="104">
        <v>0.1095</v>
      </c>
      <c r="O261" s="103">
        <v>30000</v>
      </c>
      <c r="P261" s="103">
        <v>74.64029166666667</v>
      </c>
      <c r="Q261" s="103">
        <v>0</v>
      </c>
      <c r="R261" s="103">
        <v>90.75736984625</v>
      </c>
      <c r="S261" s="104">
        <v>1E-4</v>
      </c>
      <c r="T261" s="104">
        <f t="shared" si="5"/>
        <v>2.7022428160096809E-3</v>
      </c>
      <c r="U261" s="104">
        <f>R261/'סכום נכסי הקרן'!$C$42</f>
        <v>3.2693548323510876E-4</v>
      </c>
    </row>
    <row r="262" spans="2:21" s="99" customFormat="1">
      <c r="B262" s="102" t="s">
        <v>1194</v>
      </c>
      <c r="C262" s="102" t="s">
        <v>1195</v>
      </c>
      <c r="D262" s="102" t="s">
        <v>123</v>
      </c>
      <c r="E262" s="102" t="s">
        <v>457</v>
      </c>
      <c r="F262" s="102" t="s">
        <v>1191</v>
      </c>
      <c r="G262" s="102" t="s">
        <v>1097</v>
      </c>
      <c r="H262" s="102" t="s">
        <v>1192</v>
      </c>
      <c r="I262" s="102" t="s">
        <v>323</v>
      </c>
      <c r="J262" s="102" t="s">
        <v>262</v>
      </c>
      <c r="K262" s="103">
        <v>1.91</v>
      </c>
      <c r="L262" s="102" t="s">
        <v>110</v>
      </c>
      <c r="M262" s="104">
        <v>4.2500000000000003E-2</v>
      </c>
      <c r="N262" s="104">
        <v>0.11020000000000001</v>
      </c>
      <c r="O262" s="103">
        <v>15000</v>
      </c>
      <c r="P262" s="103">
        <v>88.865305333333339</v>
      </c>
      <c r="Q262" s="103">
        <v>0</v>
      </c>
      <c r="R262" s="103">
        <v>54.026995356980002</v>
      </c>
      <c r="S262" s="104">
        <v>0</v>
      </c>
      <c r="T262" s="104">
        <f t="shared" si="5"/>
        <v>1.6086193366038795E-3</v>
      </c>
      <c r="U262" s="104">
        <f>R262/'סכום נכסי הקרן'!$C$42</f>
        <v>1.946215702889837E-4</v>
      </c>
    </row>
    <row r="263" spans="2:21" s="99" customFormat="1">
      <c r="B263" s="102" t="s">
        <v>1196</v>
      </c>
      <c r="C263" s="102" t="s">
        <v>1197</v>
      </c>
      <c r="D263" s="102" t="s">
        <v>123</v>
      </c>
      <c r="E263" s="102" t="s">
        <v>457</v>
      </c>
      <c r="F263" s="102" t="s">
        <v>1198</v>
      </c>
      <c r="G263" s="102" t="s">
        <v>1199</v>
      </c>
      <c r="H263" s="102" t="s">
        <v>1192</v>
      </c>
      <c r="I263" s="102" t="s">
        <v>323</v>
      </c>
      <c r="J263" s="102" t="s">
        <v>1200</v>
      </c>
      <c r="K263" s="103">
        <v>6.81</v>
      </c>
      <c r="L263" s="102" t="s">
        <v>106</v>
      </c>
      <c r="M263" s="104">
        <v>4.4999999999999998E-2</v>
      </c>
      <c r="N263" s="104">
        <v>8.5199999999999998E-2</v>
      </c>
      <c r="O263" s="103">
        <v>35000</v>
      </c>
      <c r="P263" s="103">
        <v>77.664500000000004</v>
      </c>
      <c r="Q263" s="103">
        <v>0</v>
      </c>
      <c r="R263" s="103">
        <v>103.9461668</v>
      </c>
      <c r="S263" s="104">
        <v>1E-4</v>
      </c>
      <c r="T263" s="104">
        <f t="shared" si="5"/>
        <v>3.0949308355110957E-3</v>
      </c>
      <c r="U263" s="104">
        <f>R263/'סכום נכסי הקרן'!$C$42</f>
        <v>3.7444551699510704E-4</v>
      </c>
    </row>
    <row r="264" spans="2:21" s="99" customFormat="1">
      <c r="B264" s="102" t="s">
        <v>1201</v>
      </c>
      <c r="C264" s="102" t="s">
        <v>1202</v>
      </c>
      <c r="D264" s="102" t="s">
        <v>123</v>
      </c>
      <c r="E264" s="102" t="s">
        <v>457</v>
      </c>
      <c r="F264" s="102" t="s">
        <v>1203</v>
      </c>
      <c r="G264" s="102" t="s">
        <v>1043</v>
      </c>
      <c r="H264" s="102" t="s">
        <v>1204</v>
      </c>
      <c r="I264" s="102" t="s">
        <v>1038</v>
      </c>
      <c r="J264" s="102" t="s">
        <v>1205</v>
      </c>
      <c r="K264" s="103">
        <v>3.14</v>
      </c>
      <c r="L264" s="102" t="s">
        <v>106</v>
      </c>
      <c r="M264" s="104">
        <v>6.5000000000000002E-2</v>
      </c>
      <c r="N264" s="104">
        <v>9.9599999999999994E-2</v>
      </c>
      <c r="O264" s="103">
        <v>20000</v>
      </c>
      <c r="P264" s="103">
        <v>93.134333499999997</v>
      </c>
      <c r="Q264" s="103">
        <v>0</v>
      </c>
      <c r="R264" s="103">
        <v>71.229138260799999</v>
      </c>
      <c r="S264" s="104">
        <v>0</v>
      </c>
      <c r="T264" s="104">
        <f t="shared" si="5"/>
        <v>2.1208021726707204E-3</v>
      </c>
      <c r="U264" s="104">
        <f>R264/'סכום נכסי הקרן'!$C$42</f>
        <v>2.5658888944408113E-4</v>
      </c>
    </row>
    <row r="265" spans="2:21" s="99" customFormat="1">
      <c r="B265" s="102" t="s">
        <v>1206</v>
      </c>
      <c r="C265" s="102" t="s">
        <v>1207</v>
      </c>
      <c r="D265" s="102" t="s">
        <v>123</v>
      </c>
      <c r="E265" s="102" t="s">
        <v>457</v>
      </c>
      <c r="F265" s="102" t="s">
        <v>1208</v>
      </c>
      <c r="G265" s="102" t="s">
        <v>1043</v>
      </c>
      <c r="H265" s="102" t="s">
        <v>1209</v>
      </c>
      <c r="I265" s="102" t="s">
        <v>323</v>
      </c>
      <c r="J265" s="102" t="s">
        <v>975</v>
      </c>
      <c r="K265" s="103">
        <v>2.48</v>
      </c>
      <c r="L265" s="102" t="s">
        <v>106</v>
      </c>
      <c r="M265" s="104">
        <v>0.09</v>
      </c>
      <c r="N265" s="104">
        <v>0.10589999999999999</v>
      </c>
      <c r="O265" s="103">
        <v>10000</v>
      </c>
      <c r="P265" s="103">
        <v>98.704999999999998</v>
      </c>
      <c r="Q265" s="103">
        <v>0</v>
      </c>
      <c r="R265" s="103">
        <v>37.744791999999997</v>
      </c>
      <c r="S265" s="104">
        <v>0</v>
      </c>
      <c r="T265" s="104">
        <f t="shared" si="5"/>
        <v>1.1238271139475296E-3</v>
      </c>
      <c r="U265" s="104">
        <f>R265/'סכום נכסי הקרן'!$C$42</f>
        <v>1.3596815149043839E-4</v>
      </c>
    </row>
    <row r="266" spans="2:21" s="99" customFormat="1">
      <c r="B266" s="102" t="s">
        <v>222</v>
      </c>
    </row>
    <row r="267" spans="2:21" s="99" customFormat="1">
      <c r="B267" s="102" t="s">
        <v>368</v>
      </c>
    </row>
    <row r="268" spans="2:21" s="99" customFormat="1">
      <c r="B268" s="102" t="s">
        <v>369</v>
      </c>
    </row>
    <row r="269" spans="2:21" s="99" customFormat="1">
      <c r="B269" s="102" t="s">
        <v>370</v>
      </c>
    </row>
    <row r="270" spans="2:21" s="99" customFormat="1">
      <c r="B270" s="102" t="s">
        <v>371</v>
      </c>
    </row>
    <row r="271" spans="2:21" s="99" customFormat="1">
      <c r="B271" s="105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1210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1211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1212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1213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374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368</v>
      </c>
      <c r="E27" s="16"/>
      <c r="F27" s="16"/>
      <c r="G27" s="16"/>
    </row>
    <row r="28" spans="2:15">
      <c r="B28" t="s">
        <v>369</v>
      </c>
      <c r="E28" s="16"/>
      <c r="F28" s="16"/>
      <c r="G28" s="16"/>
    </row>
    <row r="29" spans="2:15">
      <c r="B29" t="s">
        <v>370</v>
      </c>
      <c r="E29" s="16"/>
      <c r="F29" s="16"/>
      <c r="G29" s="16"/>
    </row>
    <row r="30" spans="2:15">
      <c r="B30" t="s">
        <v>371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1214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1215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1216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1217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1029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1218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1219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1220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1029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1218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368</v>
      </c>
      <c r="D35" s="16"/>
      <c r="E35" s="16"/>
      <c r="F35" s="16"/>
      <c r="G35" s="16"/>
    </row>
    <row r="36" spans="2:14">
      <c r="B36" t="s">
        <v>369</v>
      </c>
      <c r="D36" s="16"/>
      <c r="E36" s="16"/>
      <c r="F36" s="16"/>
      <c r="G36" s="16"/>
    </row>
    <row r="37" spans="2:14">
      <c r="B37" t="s">
        <v>370</v>
      </c>
      <c r="D37" s="16"/>
      <c r="E37" s="16"/>
      <c r="F37" s="16"/>
      <c r="G37" s="16"/>
    </row>
    <row r="38" spans="2:14">
      <c r="B38" t="s">
        <v>371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1221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368</v>
      </c>
      <c r="C31" s="16"/>
      <c r="D31" s="16"/>
      <c r="E31" s="16"/>
    </row>
    <row r="32" spans="2:15">
      <c r="B32" t="s">
        <v>369</v>
      </c>
      <c r="C32" s="16"/>
      <c r="D32" s="16"/>
      <c r="E32" s="16"/>
    </row>
    <row r="33" spans="2:5">
      <c r="B33" t="s">
        <v>370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143340</v>
      </c>
      <c r="H11" s="7"/>
      <c r="I11" s="75">
        <v>5.6656199999999997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143340</v>
      </c>
      <c r="I12" s="81">
        <v>5.6656199999999997</v>
      </c>
      <c r="K12" s="80">
        <v>1</v>
      </c>
      <c r="L12" s="80">
        <v>0</v>
      </c>
    </row>
    <row r="13" spans="2:60">
      <c r="B13" s="79" t="s">
        <v>1223</v>
      </c>
      <c r="D13" s="16"/>
      <c r="E13" s="16"/>
      <c r="G13" s="81">
        <v>143340</v>
      </c>
      <c r="I13" s="81">
        <v>5.6656199999999997</v>
      </c>
      <c r="K13" s="80">
        <v>1</v>
      </c>
      <c r="L13" s="80">
        <v>0</v>
      </c>
    </row>
    <row r="14" spans="2:60">
      <c r="B14" t="s">
        <v>1224</v>
      </c>
      <c r="C14" t="s">
        <v>1225</v>
      </c>
      <c r="D14" t="s">
        <v>100</v>
      </c>
      <c r="E14" t="s">
        <v>649</v>
      </c>
      <c r="F14" t="s">
        <v>102</v>
      </c>
      <c r="G14" s="77">
        <v>340</v>
      </c>
      <c r="H14" s="77">
        <v>389.3</v>
      </c>
      <c r="I14" s="77">
        <v>1.32362</v>
      </c>
      <c r="J14" s="78">
        <v>8.9999999999999998E-4</v>
      </c>
      <c r="K14" s="78">
        <v>0.2336</v>
      </c>
      <c r="L14" s="78">
        <v>0</v>
      </c>
    </row>
    <row r="15" spans="2:60">
      <c r="B15" t="s">
        <v>1226</v>
      </c>
      <c r="C15" t="s">
        <v>1227</v>
      </c>
      <c r="D15" t="s">
        <v>100</v>
      </c>
      <c r="E15" t="s">
        <v>576</v>
      </c>
      <c r="F15" t="s">
        <v>102</v>
      </c>
      <c r="G15" s="77">
        <v>104000</v>
      </c>
      <c r="H15" s="77">
        <v>1.1000000000000001</v>
      </c>
      <c r="I15" s="77">
        <v>1.1439999999999999</v>
      </c>
      <c r="J15" s="78">
        <v>5.9999999999999995E-4</v>
      </c>
      <c r="K15" s="78">
        <v>0.2019</v>
      </c>
      <c r="L15" s="78">
        <v>0</v>
      </c>
    </row>
    <row r="16" spans="2:60">
      <c r="B16" t="s">
        <v>1228</v>
      </c>
      <c r="C16" t="s">
        <v>1229</v>
      </c>
      <c r="D16" t="s">
        <v>100</v>
      </c>
      <c r="E16" t="s">
        <v>443</v>
      </c>
      <c r="F16" t="s">
        <v>102</v>
      </c>
      <c r="G16" s="77">
        <v>39000</v>
      </c>
      <c r="H16" s="77">
        <v>8.1999999999999993</v>
      </c>
      <c r="I16" s="77">
        <v>3.198</v>
      </c>
      <c r="J16" s="78">
        <v>4.0000000000000002E-4</v>
      </c>
      <c r="K16" s="78">
        <v>0.5645</v>
      </c>
      <c r="L16" s="78">
        <v>0</v>
      </c>
    </row>
    <row r="17" spans="2:12">
      <c r="B17" s="79" t="s">
        <v>220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222</v>
      </c>
      <c r="D20" s="16"/>
      <c r="E20" s="16"/>
    </row>
    <row r="21" spans="2:12">
      <c r="B21" t="s">
        <v>368</v>
      </c>
      <c r="D21" s="16"/>
      <c r="E21" s="16"/>
    </row>
    <row r="22" spans="2:12">
      <c r="B22" t="s">
        <v>369</v>
      </c>
      <c r="D22" s="16"/>
      <c r="E22" s="16"/>
    </row>
    <row r="23" spans="2:12">
      <c r="B23" t="s">
        <v>370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1231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1232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1231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1234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368</v>
      </c>
      <c r="C33" s="16"/>
      <c r="D33" s="16"/>
      <c r="E33" s="16"/>
    </row>
    <row r="34" spans="2:5">
      <c r="B34" t="s">
        <v>369</v>
      </c>
      <c r="C34" s="16"/>
      <c r="D34" s="16"/>
      <c r="E34" s="16"/>
    </row>
    <row r="35" spans="2:5">
      <c r="B35" t="s">
        <v>370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1236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1237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1240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1237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368</v>
      </c>
    </row>
    <row r="42" spans="2:17">
      <c r="B42" t="s">
        <v>369</v>
      </c>
    </row>
    <row r="43" spans="2:17">
      <c r="B43" t="s">
        <v>370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1243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1244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1245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1246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1247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368</v>
      </c>
    </row>
    <row r="29" spans="2:16">
      <c r="B29" t="s">
        <v>369</v>
      </c>
    </row>
    <row r="30" spans="2:16">
      <c r="B30" t="s">
        <v>370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4.1100000000000003</v>
      </c>
      <c r="K11" s="7"/>
      <c r="L11" s="7"/>
      <c r="M11" s="76">
        <v>1.6E-2</v>
      </c>
      <c r="N11" s="75">
        <v>390000</v>
      </c>
      <c r="O11" s="7"/>
      <c r="P11" s="75">
        <v>1498.885632</v>
      </c>
      <c r="Q11" s="7"/>
      <c r="R11" s="76">
        <v>1</v>
      </c>
      <c r="S11" s="76">
        <v>5.4000000000000003E-3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4.1100000000000003</v>
      </c>
      <c r="M12" s="80">
        <v>1.6E-2</v>
      </c>
      <c r="N12" s="81">
        <v>390000</v>
      </c>
      <c r="P12" s="81">
        <v>1498.885632</v>
      </c>
      <c r="R12" s="80">
        <v>1</v>
      </c>
      <c r="S12" s="80">
        <v>5.4000000000000003E-3</v>
      </c>
    </row>
    <row r="13" spans="2:65">
      <c r="B13" s="79" t="s">
        <v>1248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1249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373</v>
      </c>
      <c r="D17" s="16"/>
      <c r="E17" s="16"/>
      <c r="F17" s="16"/>
      <c r="J17" s="81">
        <v>4.1100000000000003</v>
      </c>
      <c r="M17" s="80">
        <v>1.6E-2</v>
      </c>
      <c r="N17" s="81">
        <v>390000</v>
      </c>
      <c r="P17" s="81">
        <v>1498.885632</v>
      </c>
      <c r="R17" s="80">
        <v>1</v>
      </c>
      <c r="S17" s="80">
        <v>5.4000000000000003E-3</v>
      </c>
    </row>
    <row r="18" spans="2:19">
      <c r="B18" t="s">
        <v>1250</v>
      </c>
      <c r="C18" t="s">
        <v>1251</v>
      </c>
      <c r="D18" t="s">
        <v>123</v>
      </c>
      <c r="E18" t="s">
        <v>992</v>
      </c>
      <c r="F18" t="s">
        <v>720</v>
      </c>
      <c r="G18" t="s">
        <v>555</v>
      </c>
      <c r="H18" t="s">
        <v>206</v>
      </c>
      <c r="I18" t="s">
        <v>338</v>
      </c>
      <c r="J18" s="77">
        <v>4.6500000000000004</v>
      </c>
      <c r="K18" t="s">
        <v>106</v>
      </c>
      <c r="L18" s="78">
        <v>1.7500000000000002E-2</v>
      </c>
      <c r="M18" s="78">
        <v>1.6799999999999999E-2</v>
      </c>
      <c r="N18" s="77">
        <v>330000</v>
      </c>
      <c r="O18" s="77">
        <v>100.48</v>
      </c>
      <c r="P18" s="77">
        <v>1267.977216</v>
      </c>
      <c r="Q18" s="78">
        <v>0</v>
      </c>
      <c r="R18" s="78">
        <v>0.84589999999999999</v>
      </c>
      <c r="S18" s="78">
        <v>4.5999999999999999E-3</v>
      </c>
    </row>
    <row r="19" spans="2:19">
      <c r="B19" t="s">
        <v>1252</v>
      </c>
      <c r="C19" t="s">
        <v>1253</v>
      </c>
      <c r="D19" t="s">
        <v>123</v>
      </c>
      <c r="E19" t="s">
        <v>1254</v>
      </c>
      <c r="F19" t="s">
        <v>731</v>
      </c>
      <c r="G19" t="s">
        <v>555</v>
      </c>
      <c r="H19" t="s">
        <v>206</v>
      </c>
      <c r="I19" t="s">
        <v>587</v>
      </c>
      <c r="J19" s="77">
        <v>1.1200000000000001</v>
      </c>
      <c r="K19" t="s">
        <v>106</v>
      </c>
      <c r="L19" s="78">
        <v>1.55E-2</v>
      </c>
      <c r="M19" s="78">
        <v>1.12E-2</v>
      </c>
      <c r="N19" s="77">
        <v>60000</v>
      </c>
      <c r="O19" s="77">
        <v>100.64</v>
      </c>
      <c r="P19" s="77">
        <v>230.90841599999999</v>
      </c>
      <c r="Q19" s="78">
        <v>0</v>
      </c>
      <c r="R19" s="78">
        <v>0.15409999999999999</v>
      </c>
      <c r="S19" s="78">
        <v>8.0000000000000004E-4</v>
      </c>
    </row>
    <row r="20" spans="2:19">
      <c r="B20" s="79" t="s">
        <v>1029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213</v>
      </c>
      <c r="C21" t="s">
        <v>213</v>
      </c>
      <c r="D21" s="16"/>
      <c r="E21" s="16"/>
      <c r="F21" t="s">
        <v>213</v>
      </c>
      <c r="G21" t="s">
        <v>213</v>
      </c>
      <c r="J21" s="77">
        <v>0</v>
      </c>
      <c r="K21" t="s">
        <v>213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1255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1256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J26" s="77">
        <v>0</v>
      </c>
      <c r="K26" t="s">
        <v>213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222</v>
      </c>
      <c r="D27" s="16"/>
      <c r="E27" s="16"/>
      <c r="F27" s="16"/>
    </row>
    <row r="28" spans="2:19">
      <c r="B28" t="s">
        <v>368</v>
      </c>
      <c r="D28" s="16"/>
      <c r="E28" s="16"/>
      <c r="F28" s="16"/>
    </row>
    <row r="29" spans="2:19">
      <c r="B29" t="s">
        <v>369</v>
      </c>
      <c r="D29" s="16"/>
      <c r="E29" s="16"/>
      <c r="F29" s="16"/>
    </row>
    <row r="30" spans="2:19">
      <c r="B30" t="s">
        <v>370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5.99</v>
      </c>
      <c r="K11" s="7"/>
      <c r="L11" s="7"/>
      <c r="M11" s="76">
        <v>4.3200000000000002E-2</v>
      </c>
      <c r="N11" s="75">
        <v>2837185.21</v>
      </c>
      <c r="O11" s="7"/>
      <c r="P11" s="75">
        <v>2986.4958719800002</v>
      </c>
      <c r="Q11" s="7"/>
      <c r="R11" s="76">
        <v>1</v>
      </c>
      <c r="S11" s="76">
        <v>1.0800000000000001E-2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5.99</v>
      </c>
      <c r="M12" s="80">
        <v>4.3200000000000002E-2</v>
      </c>
      <c r="N12" s="81">
        <v>2837185.21</v>
      </c>
      <c r="P12" s="81">
        <v>2986.4958719800002</v>
      </c>
      <c r="R12" s="80">
        <v>1</v>
      </c>
      <c r="S12" s="80">
        <v>1.0800000000000001E-2</v>
      </c>
    </row>
    <row r="13" spans="2:81">
      <c r="B13" s="79" t="s">
        <v>1248</v>
      </c>
      <c r="C13" s="16"/>
      <c r="D13" s="16"/>
      <c r="E13" s="16"/>
      <c r="J13" s="81">
        <v>7.86</v>
      </c>
      <c r="M13" s="80">
        <v>2.92E-2</v>
      </c>
      <c r="N13" s="81">
        <v>1656794.11</v>
      </c>
      <c r="P13" s="81">
        <v>1883.618644678</v>
      </c>
      <c r="R13" s="80">
        <v>0.63070000000000004</v>
      </c>
      <c r="S13" s="80">
        <v>6.7999999999999996E-3</v>
      </c>
    </row>
    <row r="14" spans="2:81">
      <c r="B14" t="s">
        <v>1257</v>
      </c>
      <c r="C14" t="s">
        <v>1258</v>
      </c>
      <c r="D14" t="s">
        <v>123</v>
      </c>
      <c r="E14" t="s">
        <v>431</v>
      </c>
      <c r="F14" t="s">
        <v>432</v>
      </c>
      <c r="G14" t="s">
        <v>205</v>
      </c>
      <c r="H14" t="s">
        <v>206</v>
      </c>
      <c r="I14" t="s">
        <v>556</v>
      </c>
      <c r="J14" s="77">
        <v>10.039999999999999</v>
      </c>
      <c r="K14" t="s">
        <v>102</v>
      </c>
      <c r="L14" s="78">
        <v>4.1000000000000002E-2</v>
      </c>
      <c r="M14" s="78">
        <v>2.8400000000000002E-2</v>
      </c>
      <c r="N14" s="77">
        <v>769230.89</v>
      </c>
      <c r="O14" s="77">
        <v>131.02000000000001</v>
      </c>
      <c r="P14" s="77">
        <v>1007.846312078</v>
      </c>
      <c r="Q14" s="78">
        <v>2.0000000000000001E-4</v>
      </c>
      <c r="R14" s="78">
        <v>0.33750000000000002</v>
      </c>
      <c r="S14" s="78">
        <v>3.7000000000000002E-3</v>
      </c>
    </row>
    <row r="15" spans="2:81">
      <c r="B15" t="s">
        <v>1259</v>
      </c>
      <c r="C15" t="s">
        <v>1260</v>
      </c>
      <c r="D15" t="s">
        <v>123</v>
      </c>
      <c r="E15" t="s">
        <v>1261</v>
      </c>
      <c r="F15" t="s">
        <v>432</v>
      </c>
      <c r="G15" t="s">
        <v>413</v>
      </c>
      <c r="H15" t="s">
        <v>150</v>
      </c>
      <c r="I15" t="s">
        <v>964</v>
      </c>
      <c r="J15" s="77">
        <v>4.5599999999999996</v>
      </c>
      <c r="K15" t="s">
        <v>102</v>
      </c>
      <c r="L15" s="78">
        <v>1.55E-2</v>
      </c>
      <c r="M15" s="78">
        <v>2.9600000000000001E-2</v>
      </c>
      <c r="N15" s="77">
        <v>506394</v>
      </c>
      <c r="O15" s="77">
        <v>99.31</v>
      </c>
      <c r="P15" s="77">
        <v>502.89988140000003</v>
      </c>
      <c r="Q15" s="78">
        <v>8.0000000000000004E-4</v>
      </c>
      <c r="R15" s="78">
        <v>0.16839999999999999</v>
      </c>
      <c r="S15" s="78">
        <v>1.8E-3</v>
      </c>
    </row>
    <row r="16" spans="2:81">
      <c r="B16" t="s">
        <v>1262</v>
      </c>
      <c r="C16" t="s">
        <v>1263</v>
      </c>
      <c r="D16" t="s">
        <v>123</v>
      </c>
      <c r="E16" t="s">
        <v>1261</v>
      </c>
      <c r="F16" t="s">
        <v>432</v>
      </c>
      <c r="G16" t="s">
        <v>413</v>
      </c>
      <c r="H16" t="s">
        <v>150</v>
      </c>
      <c r="I16" t="s">
        <v>1264</v>
      </c>
      <c r="J16" s="77">
        <v>7.12</v>
      </c>
      <c r="K16" t="s">
        <v>102</v>
      </c>
      <c r="L16" s="78">
        <v>1.7500000000000002E-2</v>
      </c>
      <c r="M16" s="78">
        <v>2.9600000000000001E-2</v>
      </c>
      <c r="N16" s="77">
        <v>150000</v>
      </c>
      <c r="O16" s="77">
        <v>97.28</v>
      </c>
      <c r="P16" s="77">
        <v>145.91999999999999</v>
      </c>
      <c r="Q16" s="78">
        <v>4.0000000000000002E-4</v>
      </c>
      <c r="R16" s="78">
        <v>4.8899999999999999E-2</v>
      </c>
      <c r="S16" s="78">
        <v>5.0000000000000001E-4</v>
      </c>
    </row>
    <row r="17" spans="2:19">
      <c r="B17" t="s">
        <v>1265</v>
      </c>
      <c r="C17" t="s">
        <v>1266</v>
      </c>
      <c r="D17" t="s">
        <v>123</v>
      </c>
      <c r="E17" t="s">
        <v>1267</v>
      </c>
      <c r="F17" t="s">
        <v>461</v>
      </c>
      <c r="G17" t="s">
        <v>413</v>
      </c>
      <c r="H17" t="s">
        <v>150</v>
      </c>
      <c r="I17" t="s">
        <v>1268</v>
      </c>
      <c r="J17" s="77">
        <v>7.88</v>
      </c>
      <c r="K17" t="s">
        <v>102</v>
      </c>
      <c r="L17" s="78">
        <v>8.3000000000000001E-3</v>
      </c>
      <c r="M17" s="78">
        <v>2.7099999999999999E-2</v>
      </c>
      <c r="N17" s="77">
        <v>131169.22</v>
      </c>
      <c r="O17" s="77">
        <v>96</v>
      </c>
      <c r="P17" s="77">
        <v>125.9224512</v>
      </c>
      <c r="Q17" s="78">
        <v>4.0000000000000002E-4</v>
      </c>
      <c r="R17" s="78">
        <v>4.2200000000000001E-2</v>
      </c>
      <c r="S17" s="78">
        <v>5.0000000000000001E-4</v>
      </c>
    </row>
    <row r="18" spans="2:19">
      <c r="B18" t="s">
        <v>1269</v>
      </c>
      <c r="C18" t="s">
        <v>1270</v>
      </c>
      <c r="D18" t="s">
        <v>123</v>
      </c>
      <c r="E18" t="s">
        <v>1271</v>
      </c>
      <c r="F18" t="s">
        <v>432</v>
      </c>
      <c r="G18" t="s">
        <v>555</v>
      </c>
      <c r="H18" t="s">
        <v>206</v>
      </c>
      <c r="I18" t="s">
        <v>502</v>
      </c>
      <c r="J18" s="77">
        <v>3.66</v>
      </c>
      <c r="K18" t="s">
        <v>102</v>
      </c>
      <c r="L18" s="78">
        <v>3.6400000000000002E-2</v>
      </c>
      <c r="M18" s="78">
        <v>3.6400000000000002E-2</v>
      </c>
      <c r="N18" s="77">
        <v>100000</v>
      </c>
      <c r="O18" s="77">
        <v>101.03</v>
      </c>
      <c r="P18" s="77">
        <v>101.03</v>
      </c>
      <c r="Q18" s="78">
        <v>2.0000000000000001E-4</v>
      </c>
      <c r="R18" s="78">
        <v>3.3799999999999997E-2</v>
      </c>
      <c r="S18" s="78">
        <v>4.0000000000000002E-4</v>
      </c>
    </row>
    <row r="19" spans="2:19">
      <c r="B19" s="79" t="s">
        <v>1249</v>
      </c>
      <c r="C19" s="16"/>
      <c r="D19" s="16"/>
      <c r="E19" s="16"/>
      <c r="J19" s="81">
        <v>2.78</v>
      </c>
      <c r="M19" s="80">
        <v>6.7199999999999996E-2</v>
      </c>
      <c r="N19" s="81">
        <v>1180391.1000000001</v>
      </c>
      <c r="P19" s="81">
        <v>1102.8772273019999</v>
      </c>
      <c r="R19" s="80">
        <v>0.36930000000000002</v>
      </c>
      <c r="S19" s="80">
        <v>4.0000000000000001E-3</v>
      </c>
    </row>
    <row r="20" spans="2:19">
      <c r="B20" t="s">
        <v>1272</v>
      </c>
      <c r="C20" t="s">
        <v>1273</v>
      </c>
      <c r="D20" t="s">
        <v>123</v>
      </c>
      <c r="E20" t="s">
        <v>1274</v>
      </c>
      <c r="F20" t="s">
        <v>720</v>
      </c>
      <c r="G20" t="s">
        <v>413</v>
      </c>
      <c r="H20" t="s">
        <v>150</v>
      </c>
      <c r="I20" t="s">
        <v>1275</v>
      </c>
      <c r="J20" s="77">
        <v>5.0999999999999996</v>
      </c>
      <c r="K20" t="s">
        <v>102</v>
      </c>
      <c r="L20" s="78">
        <v>3.7400000000000003E-2</v>
      </c>
      <c r="M20" s="78">
        <v>5.3999999999999999E-2</v>
      </c>
      <c r="N20" s="77">
        <v>157188.76999999999</v>
      </c>
      <c r="O20" s="77">
        <v>92.4</v>
      </c>
      <c r="P20" s="77">
        <v>145.24242348000001</v>
      </c>
      <c r="Q20" s="78">
        <v>2.9999999999999997E-4</v>
      </c>
      <c r="R20" s="78">
        <v>4.8599999999999997E-2</v>
      </c>
      <c r="S20" s="78">
        <v>5.0000000000000001E-4</v>
      </c>
    </row>
    <row r="21" spans="2:19">
      <c r="B21" t="s">
        <v>1276</v>
      </c>
      <c r="C21" t="s">
        <v>1277</v>
      </c>
      <c r="D21" t="s">
        <v>123</v>
      </c>
      <c r="E21" t="s">
        <v>1274</v>
      </c>
      <c r="F21" t="s">
        <v>720</v>
      </c>
      <c r="G21" t="s">
        <v>413</v>
      </c>
      <c r="H21" t="s">
        <v>150</v>
      </c>
      <c r="I21" t="s">
        <v>1275</v>
      </c>
      <c r="J21" s="77">
        <v>1.41</v>
      </c>
      <c r="K21" t="s">
        <v>102</v>
      </c>
      <c r="L21" s="78">
        <v>2.5000000000000001E-2</v>
      </c>
      <c r="M21" s="78">
        <v>5.2600000000000001E-2</v>
      </c>
      <c r="N21" s="77">
        <v>119966.39999999999</v>
      </c>
      <c r="O21" s="77">
        <v>96.47</v>
      </c>
      <c r="P21" s="77">
        <v>115.73158608</v>
      </c>
      <c r="Q21" s="78">
        <v>2.9999999999999997E-4</v>
      </c>
      <c r="R21" s="78">
        <v>3.8800000000000001E-2</v>
      </c>
      <c r="S21" s="78">
        <v>4.0000000000000002E-4</v>
      </c>
    </row>
    <row r="22" spans="2:19">
      <c r="B22" t="s">
        <v>1278</v>
      </c>
      <c r="C22" t="s">
        <v>1279</v>
      </c>
      <c r="D22" t="s">
        <v>123</v>
      </c>
      <c r="E22" t="s">
        <v>1280</v>
      </c>
      <c r="F22" t="s">
        <v>649</v>
      </c>
      <c r="G22" t="s">
        <v>555</v>
      </c>
      <c r="H22" t="s">
        <v>206</v>
      </c>
      <c r="I22" t="s">
        <v>1281</v>
      </c>
      <c r="J22" s="77">
        <v>3.68</v>
      </c>
      <c r="K22" t="s">
        <v>102</v>
      </c>
      <c r="L22" s="78">
        <v>3.3500000000000002E-2</v>
      </c>
      <c r="M22" s="78">
        <v>6.8400000000000002E-2</v>
      </c>
      <c r="N22" s="77">
        <v>240000</v>
      </c>
      <c r="O22" s="77">
        <v>89.17</v>
      </c>
      <c r="P22" s="77">
        <v>214.00800000000001</v>
      </c>
      <c r="Q22" s="78">
        <v>2.9999999999999997E-4</v>
      </c>
      <c r="R22" s="78">
        <v>7.17E-2</v>
      </c>
      <c r="S22" s="78">
        <v>8.0000000000000004E-4</v>
      </c>
    </row>
    <row r="23" spans="2:19">
      <c r="B23" t="s">
        <v>1282</v>
      </c>
      <c r="C23" t="s">
        <v>1283</v>
      </c>
      <c r="D23" t="s">
        <v>123</v>
      </c>
      <c r="E23" t="s">
        <v>1284</v>
      </c>
      <c r="F23" t="s">
        <v>576</v>
      </c>
      <c r="G23" t="s">
        <v>611</v>
      </c>
      <c r="H23" t="s">
        <v>206</v>
      </c>
      <c r="I23" t="s">
        <v>1285</v>
      </c>
      <c r="J23" s="77">
        <v>2.4</v>
      </c>
      <c r="K23" t="s">
        <v>102</v>
      </c>
      <c r="L23" s="78">
        <v>2.86E-2</v>
      </c>
      <c r="M23" s="78">
        <v>7.4399999999999994E-2</v>
      </c>
      <c r="N23" s="77">
        <v>197142.87</v>
      </c>
      <c r="O23" s="77">
        <v>91.73</v>
      </c>
      <c r="P23" s="77">
        <v>180.839154651</v>
      </c>
      <c r="Q23" s="78">
        <v>1.4E-3</v>
      </c>
      <c r="R23" s="78">
        <v>6.0600000000000001E-2</v>
      </c>
      <c r="S23" s="78">
        <v>6.9999999999999999E-4</v>
      </c>
    </row>
    <row r="24" spans="2:19">
      <c r="B24" t="s">
        <v>1286</v>
      </c>
      <c r="C24" t="s">
        <v>1287</v>
      </c>
      <c r="D24" t="s">
        <v>123</v>
      </c>
      <c r="E24" t="s">
        <v>1288</v>
      </c>
      <c r="F24" t="s">
        <v>576</v>
      </c>
      <c r="G24" t="s">
        <v>606</v>
      </c>
      <c r="H24" t="s">
        <v>150</v>
      </c>
      <c r="I24" t="s">
        <v>1289</v>
      </c>
      <c r="J24" s="77">
        <v>2.67</v>
      </c>
      <c r="K24" t="s">
        <v>102</v>
      </c>
      <c r="L24" s="78">
        <v>4.4699999999999997E-2</v>
      </c>
      <c r="M24" s="78">
        <v>7.7600000000000002E-2</v>
      </c>
      <c r="N24" s="77">
        <v>123093.07</v>
      </c>
      <c r="O24" s="77">
        <v>93.13</v>
      </c>
      <c r="P24" s="77">
        <v>114.63657609099999</v>
      </c>
      <c r="Q24" s="78">
        <v>2.0000000000000001E-4</v>
      </c>
      <c r="R24" s="78">
        <v>3.8399999999999997E-2</v>
      </c>
      <c r="S24" s="78">
        <v>4.0000000000000002E-4</v>
      </c>
    </row>
    <row r="25" spans="2:19">
      <c r="B25" t="s">
        <v>1290</v>
      </c>
      <c r="C25" t="s">
        <v>1291</v>
      </c>
      <c r="D25" t="s">
        <v>123</v>
      </c>
      <c r="E25" t="s">
        <v>1292</v>
      </c>
      <c r="F25" t="s">
        <v>554</v>
      </c>
      <c r="G25" t="s">
        <v>615</v>
      </c>
      <c r="H25" t="s">
        <v>150</v>
      </c>
      <c r="I25" t="s">
        <v>1293</v>
      </c>
      <c r="J25" s="77">
        <v>2.0499999999999998</v>
      </c>
      <c r="K25" t="s">
        <v>102</v>
      </c>
      <c r="L25" s="78">
        <v>4.2999999999999997E-2</v>
      </c>
      <c r="M25" s="78">
        <v>7.0800000000000002E-2</v>
      </c>
      <c r="N25" s="77">
        <v>320000</v>
      </c>
      <c r="O25" s="77">
        <v>95.81</v>
      </c>
      <c r="P25" s="77">
        <v>306.59199999999998</v>
      </c>
      <c r="Q25" s="78">
        <v>2E-3</v>
      </c>
      <c r="R25" s="78">
        <v>0.1027</v>
      </c>
      <c r="S25" s="78">
        <v>1.1000000000000001E-3</v>
      </c>
    </row>
    <row r="26" spans="2:19">
      <c r="B26" t="s">
        <v>1294</v>
      </c>
      <c r="C26" t="s">
        <v>1295</v>
      </c>
      <c r="D26" t="s">
        <v>123</v>
      </c>
      <c r="E26" t="s">
        <v>1296</v>
      </c>
      <c r="F26" t="s">
        <v>653</v>
      </c>
      <c r="G26" t="s">
        <v>213</v>
      </c>
      <c r="H26" t="s">
        <v>646</v>
      </c>
      <c r="I26" t="s">
        <v>1297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10499.99</v>
      </c>
      <c r="O26" s="77">
        <v>130</v>
      </c>
      <c r="P26" s="77">
        <v>13.649986999999999</v>
      </c>
      <c r="Q26" s="78">
        <v>4.0000000000000002E-4</v>
      </c>
      <c r="R26" s="78">
        <v>4.5999999999999999E-3</v>
      </c>
      <c r="S26" s="78">
        <v>0</v>
      </c>
    </row>
    <row r="27" spans="2:19">
      <c r="B27" t="s">
        <v>1298</v>
      </c>
      <c r="C27" t="s">
        <v>1299</v>
      </c>
      <c r="D27" t="s">
        <v>123</v>
      </c>
      <c r="E27" t="s">
        <v>1300</v>
      </c>
      <c r="F27" t="s">
        <v>824</v>
      </c>
      <c r="G27" t="s">
        <v>213</v>
      </c>
      <c r="H27" t="s">
        <v>646</v>
      </c>
      <c r="I27" t="s">
        <v>1000</v>
      </c>
      <c r="J27" s="77">
        <v>0.41</v>
      </c>
      <c r="K27" t="s">
        <v>102</v>
      </c>
      <c r="L27" s="78">
        <v>4.1500000000000002E-2</v>
      </c>
      <c r="M27" s="78">
        <v>0.11890000000000001</v>
      </c>
      <c r="N27" s="77">
        <v>12500</v>
      </c>
      <c r="O27" s="77">
        <v>97.42</v>
      </c>
      <c r="P27" s="77">
        <v>12.1775</v>
      </c>
      <c r="Q27" s="78">
        <v>2.9999999999999997E-4</v>
      </c>
      <c r="R27" s="78">
        <v>4.1000000000000003E-3</v>
      </c>
      <c r="S27" s="78">
        <v>0</v>
      </c>
    </row>
    <row r="28" spans="2:19">
      <c r="B28" s="79" t="s">
        <v>373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1029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374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375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J36" s="77">
        <v>0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222</v>
      </c>
      <c r="C37" s="16"/>
      <c r="D37" s="16"/>
      <c r="E37" s="16"/>
    </row>
    <row r="38" spans="2:19">
      <c r="B38" t="s">
        <v>368</v>
      </c>
      <c r="C38" s="16"/>
      <c r="D38" s="16"/>
      <c r="E38" s="16"/>
    </row>
    <row r="39" spans="2:19">
      <c r="B39" t="s">
        <v>369</v>
      </c>
      <c r="C39" s="16"/>
      <c r="D39" s="16"/>
      <c r="E39" s="16"/>
    </row>
    <row r="40" spans="2:19">
      <c r="B40" t="s">
        <v>370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374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375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368</v>
      </c>
      <c r="C20" s="16"/>
      <c r="D20" s="16"/>
      <c r="E20" s="16"/>
    </row>
    <row r="21" spans="2:13">
      <c r="B21" t="s">
        <v>369</v>
      </c>
      <c r="C21" s="16"/>
      <c r="D21" s="16"/>
      <c r="E21" s="16"/>
    </row>
    <row r="22" spans="2:13">
      <c r="B22" t="s">
        <v>370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1282638.45</v>
      </c>
      <c r="G11" s="7"/>
      <c r="H11" s="75">
        <v>983.79417030613604</v>
      </c>
      <c r="I11" s="7"/>
      <c r="J11" s="76">
        <v>1</v>
      </c>
      <c r="K11" s="76">
        <v>3.5999999999999999E-3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1282638.45</v>
      </c>
      <c r="H12" s="81">
        <v>983.79417030613604</v>
      </c>
      <c r="J12" s="80">
        <v>1</v>
      </c>
      <c r="K12" s="80">
        <v>3.5999999999999999E-3</v>
      </c>
    </row>
    <row r="13" spans="2:55">
      <c r="B13" s="79" t="s">
        <v>1301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1303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1304</v>
      </c>
      <c r="C19" s="16"/>
      <c r="F19" s="81">
        <v>1282638.45</v>
      </c>
      <c r="H19" s="81">
        <v>983.79417030613604</v>
      </c>
      <c r="J19" s="80">
        <v>1</v>
      </c>
      <c r="K19" s="80">
        <v>3.5999999999999999E-3</v>
      </c>
    </row>
    <row r="20" spans="2:11">
      <c r="B20" t="s">
        <v>1305</v>
      </c>
      <c r="C20" t="s">
        <v>1306</v>
      </c>
      <c r="D20" t="s">
        <v>102</v>
      </c>
      <c r="E20" t="s">
        <v>1307</v>
      </c>
      <c r="F20" s="77">
        <v>1282638.45</v>
      </c>
      <c r="G20" s="77">
        <v>76.700816999999958</v>
      </c>
      <c r="H20" s="77">
        <v>983.79417030613604</v>
      </c>
      <c r="I20" s="78">
        <v>2.24E-2</v>
      </c>
      <c r="J20" s="78">
        <v>1</v>
      </c>
      <c r="K20" s="78">
        <v>3.5999999999999999E-3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1308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1309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368</v>
      </c>
      <c r="C31" s="16"/>
    </row>
    <row r="32" spans="2:11">
      <c r="B32" t="s">
        <v>369</v>
      </c>
      <c r="C32" s="16"/>
    </row>
    <row r="33" spans="2:3">
      <c r="B33" t="s">
        <v>370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1230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368</v>
      </c>
      <c r="C17" s="16"/>
      <c r="D17" s="16"/>
    </row>
    <row r="18" spans="2:4">
      <c r="B18" t="s">
        <v>369</v>
      </c>
      <c r="C18" s="16"/>
      <c r="D18" s="16"/>
    </row>
    <row r="19" spans="2:4">
      <c r="B19" t="s">
        <v>370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1232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1233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1233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368</v>
      </c>
      <c r="C35" s="16"/>
      <c r="D35" s="16"/>
    </row>
    <row r="36" spans="2:12">
      <c r="B36" t="s">
        <v>369</v>
      </c>
      <c r="C36" s="16"/>
      <c r="D36" s="16"/>
    </row>
    <row r="37" spans="2:12">
      <c r="B37" t="s">
        <v>370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1231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1232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1313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1233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1234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1233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368</v>
      </c>
      <c r="C33" s="16"/>
      <c r="D33" s="16"/>
    </row>
    <row r="34" spans="2:4">
      <c r="B34" t="s">
        <v>369</v>
      </c>
      <c r="C34" s="16"/>
      <c r="D34" s="16"/>
    </row>
    <row r="35" spans="2:4">
      <c r="B35" t="s">
        <v>370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1237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1238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1239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1240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1241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1242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1237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1238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1239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1240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1241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1242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368</v>
      </c>
      <c r="D41" s="16"/>
    </row>
    <row r="42" spans="2:17">
      <c r="B42" t="s">
        <v>369</v>
      </c>
      <c r="D42" s="16"/>
    </row>
    <row r="43" spans="2:17">
      <c r="B43" t="s">
        <v>370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3.13</v>
      </c>
      <c r="J11" s="18"/>
      <c r="K11" s="18"/>
      <c r="L11" s="18"/>
      <c r="M11" s="76">
        <v>0</v>
      </c>
      <c r="N11" s="75">
        <v>3107677.9389999998</v>
      </c>
      <c r="O11" s="7"/>
      <c r="P11" s="75">
        <v>3918.70895996944</v>
      </c>
      <c r="Q11" s="76">
        <v>1</v>
      </c>
      <c r="R11" s="76">
        <v>1.4200000000000001E-2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3.13</v>
      </c>
      <c r="M12" s="80">
        <v>0</v>
      </c>
      <c r="N12" s="81">
        <v>3107677.9389999998</v>
      </c>
      <c r="P12" s="81">
        <v>3918.70895996944</v>
      </c>
      <c r="Q12" s="80">
        <v>1</v>
      </c>
      <c r="R12" s="80">
        <v>1.4200000000000001E-2</v>
      </c>
    </row>
    <row r="13" spans="2:60">
      <c r="B13" s="79" t="s">
        <v>1314</v>
      </c>
      <c r="I13" s="81">
        <v>3.13</v>
      </c>
      <c r="M13" s="80">
        <v>0</v>
      </c>
      <c r="N13" s="81">
        <v>3107677.9389999998</v>
      </c>
      <c r="P13" s="81">
        <v>3918.70895996944</v>
      </c>
      <c r="Q13" s="80">
        <v>1</v>
      </c>
      <c r="R13" s="80">
        <v>1.4200000000000001E-2</v>
      </c>
    </row>
    <row r="14" spans="2:60">
      <c r="B14" t="s">
        <v>1347</v>
      </c>
      <c r="C14" t="s">
        <v>1315</v>
      </c>
      <c r="D14" t="s">
        <v>1316</v>
      </c>
      <c r="F14" t="s">
        <v>1317</v>
      </c>
      <c r="G14" t="s">
        <v>1318</v>
      </c>
      <c r="H14" t="s">
        <v>1319</v>
      </c>
      <c r="I14" s="77">
        <v>3.13</v>
      </c>
      <c r="J14" t="s">
        <v>1320</v>
      </c>
      <c r="K14" t="s">
        <v>102</v>
      </c>
      <c r="L14" s="78">
        <v>0</v>
      </c>
      <c r="M14" s="78">
        <v>0</v>
      </c>
      <c r="N14" s="77">
        <v>3107677.9389999998</v>
      </c>
      <c r="O14" s="77">
        <v>126.09765351780361</v>
      </c>
      <c r="P14" s="77">
        <v>3918.70895996944</v>
      </c>
      <c r="Q14" s="78">
        <v>1</v>
      </c>
      <c r="R14" s="78">
        <v>1.4200000000000001E-2</v>
      </c>
    </row>
    <row r="15" spans="2:60">
      <c r="B15" s="79" t="s">
        <v>1321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1323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1322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368</v>
      </c>
    </row>
    <row r="43" spans="2:18">
      <c r="B43" t="s">
        <v>369</v>
      </c>
    </row>
    <row r="44" spans="2:18">
      <c r="B44" t="s">
        <v>370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1300000</v>
      </c>
      <c r="L11" s="7"/>
      <c r="M11" s="75">
        <v>5129.6157482176004</v>
      </c>
      <c r="N11" s="76">
        <v>1</v>
      </c>
      <c r="O11" s="76">
        <v>1.8599999999999998E-2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1300000</v>
      </c>
      <c r="M12" s="81">
        <v>5129.6157482176004</v>
      </c>
      <c r="N12" s="80">
        <v>1</v>
      </c>
      <c r="O12" s="80">
        <v>1.8599999999999998E-2</v>
      </c>
    </row>
    <row r="13" spans="2:64">
      <c r="B13" s="79" t="s">
        <v>1248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1249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1331</v>
      </c>
      <c r="G17" s="81">
        <v>0</v>
      </c>
      <c r="J17" s="80">
        <v>0</v>
      </c>
      <c r="K17" s="81">
        <v>1300000</v>
      </c>
      <c r="M17" s="81">
        <v>5129.6157482176004</v>
      </c>
      <c r="N17" s="80">
        <v>1</v>
      </c>
      <c r="O17" s="80">
        <v>1.8599999999999998E-2</v>
      </c>
    </row>
    <row r="18" spans="2:15">
      <c r="B18" t="s">
        <v>1332</v>
      </c>
      <c r="C18" t="s">
        <v>1333</v>
      </c>
      <c r="D18" t="s">
        <v>204</v>
      </c>
      <c r="E18" t="s">
        <v>205</v>
      </c>
      <c r="F18" t="s">
        <v>206</v>
      </c>
      <c r="H18" t="s">
        <v>106</v>
      </c>
      <c r="I18" s="78">
        <v>6.7000000000000004E-2</v>
      </c>
      <c r="J18" s="78">
        <v>0</v>
      </c>
      <c r="K18" s="77">
        <v>300000</v>
      </c>
      <c r="L18" s="77">
        <v>105.3</v>
      </c>
      <c r="M18" s="77">
        <v>1208.0016000000001</v>
      </c>
      <c r="N18" s="78">
        <v>0.23549999999999999</v>
      </c>
      <c r="O18" s="78">
        <v>4.4000000000000003E-3</v>
      </c>
    </row>
    <row r="19" spans="2:15">
      <c r="B19" t="s">
        <v>1334</v>
      </c>
      <c r="C19" t="s">
        <v>1335</v>
      </c>
      <c r="D19" t="s">
        <v>204</v>
      </c>
      <c r="E19" t="s">
        <v>205</v>
      </c>
      <c r="F19" t="s">
        <v>206</v>
      </c>
      <c r="H19" t="s">
        <v>106</v>
      </c>
      <c r="I19" s="78">
        <v>6.2E-2</v>
      </c>
      <c r="J19" s="78">
        <v>0</v>
      </c>
      <c r="K19" s="77">
        <v>100000</v>
      </c>
      <c r="L19" s="77">
        <v>103.83</v>
      </c>
      <c r="M19" s="77">
        <v>397.04592000000002</v>
      </c>
      <c r="N19" s="78">
        <v>7.7399999999999997E-2</v>
      </c>
      <c r="O19" s="78">
        <v>1.4E-3</v>
      </c>
    </row>
    <row r="20" spans="2:15">
      <c r="B20" t="s">
        <v>1336</v>
      </c>
      <c r="C20" t="s">
        <v>1337</v>
      </c>
      <c r="D20" t="s">
        <v>204</v>
      </c>
      <c r="E20" t="s">
        <v>205</v>
      </c>
      <c r="F20" t="s">
        <v>206</v>
      </c>
      <c r="H20" t="s">
        <v>106</v>
      </c>
      <c r="I20" s="78">
        <v>6.2E-2</v>
      </c>
      <c r="J20" s="78">
        <v>0</v>
      </c>
      <c r="K20" s="77">
        <v>200000</v>
      </c>
      <c r="L20" s="77">
        <v>102.90465755</v>
      </c>
      <c r="M20" s="77">
        <v>787.01482094239998</v>
      </c>
      <c r="N20" s="78">
        <v>0.15340000000000001</v>
      </c>
      <c r="O20" s="78">
        <v>2.8999999999999998E-3</v>
      </c>
    </row>
    <row r="21" spans="2:15">
      <c r="B21" t="s">
        <v>1338</v>
      </c>
      <c r="C21" t="s">
        <v>1339</v>
      </c>
      <c r="D21" t="s">
        <v>204</v>
      </c>
      <c r="E21" t="s">
        <v>205</v>
      </c>
      <c r="F21" t="s">
        <v>206</v>
      </c>
      <c r="H21" t="s">
        <v>106</v>
      </c>
      <c r="I21" s="78">
        <v>6.3E-2</v>
      </c>
      <c r="J21" s="78">
        <v>0</v>
      </c>
      <c r="K21" s="77">
        <v>400000</v>
      </c>
      <c r="L21" s="77">
        <v>103.106849325</v>
      </c>
      <c r="M21" s="77">
        <v>1577.1223672752001</v>
      </c>
      <c r="N21" s="78">
        <v>0.3075</v>
      </c>
      <c r="O21" s="78">
        <v>5.7000000000000002E-3</v>
      </c>
    </row>
    <row r="22" spans="2:15">
      <c r="B22" t="s">
        <v>1340</v>
      </c>
      <c r="C22" t="s">
        <v>1341</v>
      </c>
      <c r="D22" t="s">
        <v>204</v>
      </c>
      <c r="E22" t="s">
        <v>205</v>
      </c>
      <c r="F22" t="s">
        <v>206</v>
      </c>
      <c r="H22" t="s">
        <v>106</v>
      </c>
      <c r="I22" s="78">
        <v>6.8000000000000005E-2</v>
      </c>
      <c r="J22" s="78">
        <v>0</v>
      </c>
      <c r="K22" s="77">
        <v>200000</v>
      </c>
      <c r="L22" s="77">
        <v>100.9</v>
      </c>
      <c r="M22" s="77">
        <v>771.68320000000006</v>
      </c>
      <c r="N22" s="78">
        <v>0.15040000000000001</v>
      </c>
      <c r="O22" s="78">
        <v>2.8E-3</v>
      </c>
    </row>
    <row r="23" spans="2:15">
      <c r="B23" t="s">
        <v>1342</v>
      </c>
      <c r="C23" t="s">
        <v>1343</v>
      </c>
      <c r="D23" t="s">
        <v>204</v>
      </c>
      <c r="E23" t="s">
        <v>205</v>
      </c>
      <c r="F23" t="s">
        <v>206</v>
      </c>
      <c r="H23" t="s">
        <v>106</v>
      </c>
      <c r="I23" s="78">
        <v>6.9000000000000006E-2</v>
      </c>
      <c r="J23" s="78">
        <v>0</v>
      </c>
      <c r="K23" s="77">
        <v>100000</v>
      </c>
      <c r="L23" s="77">
        <v>101.66</v>
      </c>
      <c r="M23" s="77">
        <v>388.74784</v>
      </c>
      <c r="N23" s="78">
        <v>7.5800000000000006E-2</v>
      </c>
      <c r="O23" s="78">
        <v>1.4E-3</v>
      </c>
    </row>
    <row r="24" spans="2:15">
      <c r="B24" s="79" t="s">
        <v>1344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1029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E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s="79" t="s">
        <v>220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E29" t="s">
        <v>213</v>
      </c>
      <c r="G29" s="77">
        <v>0</v>
      </c>
      <c r="H29" t="s">
        <v>213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t="s">
        <v>222</v>
      </c>
    </row>
    <row r="31" spans="2:15">
      <c r="B31" t="s">
        <v>368</v>
      </c>
    </row>
    <row r="32" spans="2:15">
      <c r="B32" t="s">
        <v>369</v>
      </c>
    </row>
    <row r="33" spans="2:2">
      <c r="B33" t="s">
        <v>370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1346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1346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1248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1249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1248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1249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368</v>
      </c>
      <c r="D27" s="16"/>
    </row>
    <row r="28" spans="2:23">
      <c r="B28" t="s">
        <v>369</v>
      </c>
      <c r="D28" s="16"/>
    </row>
    <row r="29" spans="2:23">
      <c r="B29" t="s">
        <v>370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BD7FB7-F40A-4416-A628-FAE884988AFA}"/>
</file>

<file path=customXml/itemProps2.xml><?xml version="1.0" encoding="utf-8"?>
<ds:datastoreItem xmlns:ds="http://schemas.openxmlformats.org/officeDocument/2006/customXml" ds:itemID="{C284807F-7639-41FF-A329-D5FB49019657}"/>
</file>

<file path=customXml/itemProps3.xml><?xml version="1.0" encoding="utf-8"?>
<ds:datastoreItem xmlns:ds="http://schemas.openxmlformats.org/officeDocument/2006/customXml" ds:itemID="{7ACFC31F-10FA-4BC1-9477-8E45AEB92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