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קונצרני'!$B$11:$U$263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263" i="5" l="1"/>
  <c r="T263" i="5"/>
  <c r="U262" i="5"/>
  <c r="T262" i="5"/>
  <c r="U261" i="5"/>
  <c r="T261" i="5"/>
  <c r="U260" i="5"/>
  <c r="T260" i="5"/>
  <c r="U259" i="5"/>
  <c r="T259" i="5"/>
  <c r="U258" i="5"/>
  <c r="T258" i="5"/>
  <c r="U257" i="5"/>
  <c r="T257" i="5"/>
  <c r="U256" i="5"/>
  <c r="T256" i="5"/>
  <c r="U255" i="5"/>
  <c r="T255" i="5"/>
  <c r="U254" i="5"/>
  <c r="T254" i="5"/>
  <c r="U253" i="5"/>
  <c r="T253" i="5"/>
  <c r="U252" i="5"/>
  <c r="T252" i="5"/>
  <c r="U251" i="5"/>
  <c r="T251" i="5"/>
  <c r="U250" i="5"/>
  <c r="T250" i="5"/>
  <c r="U249" i="5"/>
  <c r="T249" i="5"/>
  <c r="U248" i="5"/>
  <c r="T248" i="5"/>
  <c r="U247" i="5"/>
  <c r="T247" i="5"/>
  <c r="U246" i="5"/>
  <c r="T246" i="5"/>
  <c r="U245" i="5"/>
  <c r="T245" i="5"/>
  <c r="U244" i="5"/>
  <c r="T244" i="5"/>
  <c r="U243" i="5"/>
  <c r="T243" i="5"/>
  <c r="U242" i="5"/>
  <c r="T242" i="5"/>
  <c r="U241" i="5"/>
  <c r="T241" i="5"/>
  <c r="U240" i="5"/>
  <c r="T240" i="5"/>
  <c r="U239" i="5"/>
  <c r="T239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6" i="5"/>
  <c r="T216" i="5"/>
  <c r="U215" i="5"/>
  <c r="T215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7" i="5"/>
  <c r="T207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P109" i="5"/>
  <c r="P108" i="5"/>
  <c r="R109" i="5"/>
  <c r="R108" i="5"/>
  <c r="P119" i="5"/>
  <c r="R119" i="5"/>
  <c r="P107" i="5"/>
  <c r="R107" i="5"/>
  <c r="R106" i="5"/>
  <c r="P106" i="5" s="1"/>
  <c r="P115" i="5"/>
  <c r="R116" i="5"/>
  <c r="P116" i="5" s="1"/>
  <c r="R115" i="5"/>
  <c r="P104" i="5"/>
  <c r="R104" i="5"/>
  <c r="R103" i="5"/>
  <c r="P103" i="5" s="1"/>
  <c r="R194" i="5"/>
  <c r="P194" i="5" s="1"/>
  <c r="R193" i="5"/>
  <c r="P193" i="5" s="1"/>
  <c r="R90" i="5"/>
  <c r="P90" i="5" s="1"/>
  <c r="R171" i="5"/>
  <c r="P171" i="5" s="1"/>
  <c r="R95" i="5"/>
  <c r="P95" i="5" s="1"/>
  <c r="R178" i="5"/>
  <c r="P178" i="5" s="1"/>
  <c r="R85" i="5"/>
  <c r="P85" i="5" s="1"/>
  <c r="R84" i="5"/>
  <c r="P84" i="5" s="1"/>
  <c r="R83" i="5"/>
  <c r="P83" i="5" s="1"/>
  <c r="R82" i="5"/>
  <c r="P82" i="5" s="1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<sst xmlns="http://schemas.openxmlformats.org/spreadsheetml/2006/main" count="5244" uniqueCount="1335">
  <si>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</si>
  <si>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</si>
  <si>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</si>
  <si>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</si>
  <si>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</si>
  <si>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</si>
  <si>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</si>
  <si>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</si>
  <si>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</si>
  <si>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</si>
  <si>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</si>
  <si>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</si>
  <si>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</si>
  <si>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</si>
  <si>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</si>
  <si>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</si>
  <si>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</si>
  <si>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</si>
  <si>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</si>
  <si>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</si>
  <si>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</si>
  <si>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</si>
  <si>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</si>
  <si>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</si>
  <si>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</si>
  <si>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</si>
  <si>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</si>
  <si>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</si>
  <si>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</si>
  <si>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</si>
  <si>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</si>
  <si>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</si>
  <si>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</si>
  <si>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</si>
  <si>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</si>
  <si>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</si>
  <si>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</si>
  <si>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</si>
  <si>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</si>
  <si>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</si>
  <si>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</si>
  <si>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</si>
  <si>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</si>
  <si>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</si>
  <si>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</si>
  <si>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</si>
  <si>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</si>
  <si>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</si>
  <si>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</si>
  <si>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</si>
  <si>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</si>
  <si>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</si>
  <si>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</si>
  <si>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</si>
  <si>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</si>
  <si>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</si>
  <si>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</si>
  <si>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</si>
  <si>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</si>
  <si>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</si>
  <si>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</si>
  <si>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</si>
  <si>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</si>
  <si>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</si>
  <si>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</si>
  <si>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</si>
  <si>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</si>
  <si>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</si>
  <si>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</si>
  <si>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</si>
  <si>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</si>
  <si>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</si>
  <si>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</si>
  <si>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</si>
  <si>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</si>
  <si>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</si>
  <si>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</si>
  <si>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</si>
  <si>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</si>
  <si>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</si>
  <si>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</si>
  <si>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</si>
  <si>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</si>
  <si>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</si>
  <si>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</si>
  <si>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</si>
  <si>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</si>
  <si>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</si>
  <si>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</si>
  <si>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</si>
  <si>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</si>
  <si>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</si>
  <si>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</si>
  <si>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</si>
  <si>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</si>
  <si>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</si>
  <si>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</si>
  <si>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</si>
  <si>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</si>
  <si>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</si>
  <si>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</si>
  <si>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</si>
  <si>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</si>
  <si>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</si>
  <si>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</si>
  <si>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</si>
  <si>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</si>
  <si>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</si>
  <si>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</si>
  <si>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</si>
  <si>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</si>
  <si>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</si>
  <si>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</si>
  <si>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</si>
  <si>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</si>
  <si>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</si>
  <si>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</si>
  <si>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</si>
  <si>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</si>
  <si>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</si>
  <si>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</si>
  <si>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</si>
  <si>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</si>
  <si>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</si>
  <si>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</si>
  <si>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</si>
  <si>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</si>
  <si>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</si>
  <si>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</si>
  <si>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</si>
  <si>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</si>
  <si>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</si>
  <si>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</si>
  <si>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</si>
  <si>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</si>
  <si>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</si>
  <si>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</si>
  <si>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</si>
  <si>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</si>
  <si>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</si>
  <si>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</si>
  <si>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</si>
  <si>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</si>
  <si>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</si>
  <si>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</si>
  <si>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</si>
  <si>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</si>
  <si>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</si>
  <si>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</si>
  <si>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</si>
  <si>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</si>
  <si>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</si>
  <si>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</si>
  <si>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</si>
  <si>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</si>
  <si>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</si>
  <si>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</si>
  <si>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</si>
  <si>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</si>
  <si>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</si>
  <si>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</si>
  <si>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</si>
  <si>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</si>
  <si>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</si>
  <si>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</si>
  <si>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</si>
  <si>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</si>
  <si>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</si>
  <si>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</si>
  <si>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</si>
  <si>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</si>
  <si>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</si>
  <si>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</si>
  <si>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</si>
  <si>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</si>
  <si>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</si>
  <si>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</si>
  <si>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</si>
  <si>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</si>
  <si>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</si>
  <si>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</si>
  <si>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</si>
  <si>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</si>
  <si>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</si>
  <si>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</si>
  <si>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</si>
  <si>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</si>
  <si>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</si>
  <si>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</si>
  <si>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</si>
  <si>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</si>
  <si>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</si>
  <si>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</si>
  <si>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</si>
  <si>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</si>
  <si>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</si>
  <si>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</si>
  <si>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</si>
  <si>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</si>
  <si>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</si>
  <si>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</si>
  <si>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</si>
  <si>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</si>
  <si>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</si>
  <si>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</si>
  <si>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</si>
  <si>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</si>
  <si>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</si>
  <si>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</si>
  <si>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</si>
  <si>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</si>
  <si>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</si>
  <si>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</si>
  <si>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</si>
  <si>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</si>
  <si>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</si>
  <si>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</si>
  <si>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</si>
  <si>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פיקדון דולרי 5.66% 02/08/23- בנק מזרחי</t>
  </si>
  <si>
    <t>96062- 20- בנק מזרחי</t>
  </si>
  <si>
    <t>פיקדון דולרי 5.74% 01/09/23- בנק מזרחי</t>
  </si>
  <si>
    <t>96067- 20-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</si>
  <si>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</si>
  <si>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</si>
  <si>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</si>
  <si>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</si>
  <si>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</si>
  <si>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</si>
  <si>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</si>
  <si>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</si>
  <si>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</si>
  <si>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21/11/22</t>
  </si>
  <si>
    <t>ממצמ0923</t>
  </si>
  <si>
    <t>1128081</t>
  </si>
  <si>
    <t>05/04/22</t>
  </si>
  <si>
    <t>ממשל צמודה 0529- האוצר - ממשלתית צמודה</t>
  </si>
  <si>
    <t>1157023</t>
  </si>
  <si>
    <t>21/03/23</t>
  </si>
  <si>
    <t>ממשל צמודה 0726- האוצר - ממשלתית צמודה</t>
  </si>
  <si>
    <t>1169564</t>
  </si>
  <si>
    <t>04/12/22</t>
  </si>
  <si>
    <t>ממשל צמודה 1025- האוצר - ממשלתית צמודה</t>
  </si>
  <si>
    <t>1135912</t>
  </si>
  <si>
    <t>12/06/23</t>
  </si>
  <si>
    <t>ממשל צמודה 1131- האוצר - ממשלתית צמודה</t>
  </si>
  <si>
    <t>1172220</t>
  </si>
  <si>
    <t>29/05/23</t>
  </si>
  <si>
    <t>ממשלתי צמוד 0527- האוצר - ממשלתית צמודה</t>
  </si>
  <si>
    <t>1140847</t>
  </si>
  <si>
    <t>07/12/22</t>
  </si>
  <si>
    <t>ממשלתי צמוד 0545</t>
  </si>
  <si>
    <t>1134865</t>
  </si>
  <si>
    <t>08/06/20</t>
  </si>
  <si>
    <t>סה"כ לא צמודות</t>
  </si>
  <si>
    <t>סה"כ מלווה קצר מועד</t>
  </si>
  <si>
    <t>מ.ק.מ  913- בנק ישראל- מק"מ</t>
  </si>
  <si>
    <t>8230914</t>
  </si>
  <si>
    <t>26/12/22</t>
  </si>
  <si>
    <t>מ.ק.מ 1023- בנק ישראל- מק"מ</t>
  </si>
  <si>
    <t>8231029</t>
  </si>
  <si>
    <t>מ.ק.מ.     1213- בנק ישראל- מק"מ</t>
  </si>
  <si>
    <t>8231219</t>
  </si>
  <si>
    <t>26/03/23</t>
  </si>
  <si>
    <t>מ.ק.מ.  214- בנק ישראל- מק"מ</t>
  </si>
  <si>
    <t>8240210</t>
  </si>
  <si>
    <t>מ.ק.מ.  713- בנק ישראל- מק"מ</t>
  </si>
  <si>
    <t>8230716</t>
  </si>
  <si>
    <t>03/01/23</t>
  </si>
  <si>
    <t>מ.ק.מ. 1123- בנק ישראל- מק"מ</t>
  </si>
  <si>
    <t>8231128</t>
  </si>
  <si>
    <t>05/12/22</t>
  </si>
  <si>
    <t>מ.ק.מ. 114- בנק ישראל- מק"מ</t>
  </si>
  <si>
    <t>8240111</t>
  </si>
  <si>
    <t>מ.ק.מ. 314- בנק ישראל- מק"מ</t>
  </si>
  <si>
    <t>8240319</t>
  </si>
  <si>
    <t>30/03/23</t>
  </si>
  <si>
    <t>מ.ק.מ. 414- בנק ישראל- מק"מ</t>
  </si>
  <si>
    <t>8240418</t>
  </si>
  <si>
    <t>11/05/23</t>
  </si>
  <si>
    <t>מ.ק.מ. 524- בנק ישראל- מק"מ</t>
  </si>
  <si>
    <t>8240525</t>
  </si>
  <si>
    <t>28/06/23</t>
  </si>
  <si>
    <t>מ.ק.מ. 614- בנק ישראל- מק"מ</t>
  </si>
  <si>
    <t>8240616</t>
  </si>
  <si>
    <t>מ.ק.מ. 813- בנק ישראל- מק"מ</t>
  </si>
  <si>
    <t>8230815</t>
  </si>
  <si>
    <t>20/10/22</t>
  </si>
  <si>
    <t>סה"כ שחר</t>
  </si>
  <si>
    <t>ממשל שקלי 0226</t>
  </si>
  <si>
    <t>1174697</t>
  </si>
  <si>
    <t>16/05/22</t>
  </si>
  <si>
    <t>ממשל שקלי 1024- האוצר - ממשלתית שקלית</t>
  </si>
  <si>
    <t>1175777</t>
  </si>
  <si>
    <t>28/11/22</t>
  </si>
  <si>
    <t>ממשל שקלית 0327</t>
  </si>
  <si>
    <t>1139344</t>
  </si>
  <si>
    <t>15/12/21</t>
  </si>
  <si>
    <t>ממשל שקלית 0347</t>
  </si>
  <si>
    <t>1140193</t>
  </si>
  <si>
    <t>ממשל שקלית 0537- האוצר - ממשלתית שקלית</t>
  </si>
  <si>
    <t>1166180</t>
  </si>
  <si>
    <t>05/02/23</t>
  </si>
  <si>
    <t>ממשל שקלית 0928</t>
  </si>
  <si>
    <t>1150879</t>
  </si>
  <si>
    <t>11/07/22</t>
  </si>
  <si>
    <t>ממשל שקלית 1152- האוצר - ממשלתית שקלית</t>
  </si>
  <si>
    <t>1184076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</si>
  <si>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</si>
  <si>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</si>
  <si>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</si>
  <si>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</si>
  <si>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</si>
  <si>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ממשלתי שקלי 723</t>
  </si>
  <si>
    <t>1167105</t>
  </si>
  <si>
    <t>06/11/22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</si>
  <si>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</si>
  <si>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</si>
  <si>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</si>
  <si>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</si>
  <si>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</si>
  <si>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</si>
  <si>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</si>
  <si>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</si>
  <si>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</si>
  <si>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</si>
  <si>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</si>
  <si>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</si>
  <si>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</si>
  <si>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A1</t>
  </si>
  <si>
    <t>Moodys</t>
  </si>
  <si>
    <t>09/01/20</t>
  </si>
  <si>
    <t>ISRAEL 3.25 17.01.2028</t>
  </si>
  <si>
    <t>US46513YJH27</t>
  </si>
  <si>
    <t>NYSE</t>
  </si>
  <si>
    <t>10/01/18</t>
  </si>
  <si>
    <t>סה"כ אג"ח שהנפיקו ממשלות זרות בחו"ל</t>
  </si>
  <si>
    <t>US TREASURY 0 09/11/23- ממשלת ארה"ב</t>
  </si>
  <si>
    <t>US912797FJ15</t>
  </si>
  <si>
    <t>Aaa</t>
  </si>
  <si>
    <t>09/05/23</t>
  </si>
  <si>
    <t>US TREASURY 0 22/08/23- ממשלת ארה"ב</t>
  </si>
  <si>
    <t>US912797GH40</t>
  </si>
  <si>
    <t>24/04/23</t>
  </si>
  <si>
    <t>US TREASURY 0.125 15/02/24- ממשלת ארה"ב</t>
  </si>
  <si>
    <t>US91282CBM29</t>
  </si>
  <si>
    <t>21/02/23</t>
  </si>
  <si>
    <t>US TREASURY 0.375 15/04/24- ממשלת ארה"ב</t>
  </si>
  <si>
    <t>US91282CBV28</t>
  </si>
  <si>
    <t>03/04/23</t>
  </si>
  <si>
    <t>US TREASURY 0.875 31/01/24- ממשלת ארה"ב</t>
  </si>
  <si>
    <t>US91282CDV00</t>
  </si>
  <si>
    <t>17/04/23</t>
  </si>
  <si>
    <t>US TREASURY 2.125 31/03/24- ממשלת ארה"ב</t>
  </si>
  <si>
    <t>US912828W713</t>
  </si>
  <si>
    <t>06/03/23</t>
  </si>
  <si>
    <t>US TREASURY 2.75 15/11/42- ממשלת ארה"ב</t>
  </si>
  <si>
    <t>US912810QY73</t>
  </si>
  <si>
    <t>US TREASURY 2.875 15/08/45- ממשלת ארה"ב</t>
  </si>
  <si>
    <t>US912810RN00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</si>
  <si>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</si>
  <si>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</si>
  <si>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</si>
  <si>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</si>
  <si>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</si>
  <si>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מסחרי 3- לאומי</t>
  </si>
  <si>
    <t>1189364</t>
  </si>
  <si>
    <t>520018078</t>
  </si>
  <si>
    <t>בנקים</t>
  </si>
  <si>
    <t>12/09/22</t>
  </si>
  <si>
    <t>מגה אור נעמ 2- מגה אור</t>
  </si>
  <si>
    <t>1187830</t>
  </si>
  <si>
    <t>513257873</t>
  </si>
  <si>
    <t>נדלן מניב בישראל</t>
  </si>
  <si>
    <t>ilA+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</si>
  <si>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</si>
  <si>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</si>
  <si>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</si>
  <si>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</si>
  <si>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</si>
  <si>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</si>
  <si>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</si>
  <si>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19/06/23</t>
  </si>
  <si>
    <t>בינל הנפק אגח י- בינלאומי הנפקות</t>
  </si>
  <si>
    <t>1160290</t>
  </si>
  <si>
    <t>513141879</t>
  </si>
  <si>
    <t>01/06/22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</si>
  <si>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</si>
  <si>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</si>
  <si>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</si>
  <si>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</si>
  <si>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</si>
  <si>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</si>
  <si>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21/06/23</t>
  </si>
  <si>
    <t>לאומי   אגח 179- לאומי</t>
  </si>
  <si>
    <t>6040372</t>
  </si>
  <si>
    <t>03/10/22</t>
  </si>
  <si>
    <t>לאומי אג"ח 181- לאומי</t>
  </si>
  <si>
    <t>6040505</t>
  </si>
  <si>
    <t>Aaa.il</t>
  </si>
  <si>
    <t>29/06/23</t>
  </si>
  <si>
    <t>לאומי אגח 182- לאומי</t>
  </si>
  <si>
    <t>6040539</t>
  </si>
  <si>
    <t>16/01/22</t>
  </si>
  <si>
    <t>מז טפ הנ אגח 62- מזרחי טפחות הנפ</t>
  </si>
  <si>
    <t>2310498</t>
  </si>
  <si>
    <t>520032046</t>
  </si>
  <si>
    <t>14/11/22</t>
  </si>
  <si>
    <t>מז טפ הנ אגח 64- מזרחי טפחות הנפ</t>
  </si>
  <si>
    <t>2310555</t>
  </si>
  <si>
    <t>מז טפ הנ אגח 66- מזרחי טפחות הנפ</t>
  </si>
  <si>
    <t>1191667</t>
  </si>
  <si>
    <t>17/01/23</t>
  </si>
  <si>
    <t>מז טפ הנ אגח 67- מזרחי טפחות הנפ</t>
  </si>
  <si>
    <t>1196807</t>
  </si>
  <si>
    <t>מז טפ הנפ אגח 57- מזרחי טפחות הנפ</t>
  </si>
  <si>
    <t>2310423</t>
  </si>
  <si>
    <t>30/01/23</t>
  </si>
  <si>
    <t>מז טפ הנפ אגח 61- מזרחי טפחות הנפ</t>
  </si>
  <si>
    <t>2310464</t>
  </si>
  <si>
    <t>מז טפ הנפק   45- מזרחי טפחות הנפ</t>
  </si>
  <si>
    <t>2310217</t>
  </si>
  <si>
    <t>מז טפ הנפק   46- מזרחי טפחות הנפ</t>
  </si>
  <si>
    <t>2310225</t>
  </si>
  <si>
    <t>12/10/22</t>
  </si>
  <si>
    <t>מז טפ הנפק 51- מזרחי טפחות הנפ</t>
  </si>
  <si>
    <t>2310324</t>
  </si>
  <si>
    <t>04/05/23</t>
  </si>
  <si>
    <t>מז טפ הנפק 52- מזרחי טפחות הנפ</t>
  </si>
  <si>
    <t>2310381</t>
  </si>
  <si>
    <t>מזרחי הנפקות אג"ח 49- מזרחי טפחות הנפ</t>
  </si>
  <si>
    <t>2310282</t>
  </si>
  <si>
    <t>29/01/23</t>
  </si>
  <si>
    <t>מקורות  אגח 11- מקורות</t>
  </si>
  <si>
    <t>1158476</t>
  </si>
  <si>
    <t>520010869</t>
  </si>
  <si>
    <t>שרותים</t>
  </si>
  <si>
    <t>06/12/22</t>
  </si>
  <si>
    <t>מקורות אגח 10- מקורות</t>
  </si>
  <si>
    <t>1158468</t>
  </si>
  <si>
    <t>08/05/22</t>
  </si>
  <si>
    <t>מרכנתיל הנ אגח ד- מרכנתיל הנפקות</t>
  </si>
  <si>
    <t>1171305</t>
  </si>
  <si>
    <t>513686154</t>
  </si>
  <si>
    <t>נמלי ישראל אג"ח ב- נמלי ישראל</t>
  </si>
  <si>
    <t>1145572</t>
  </si>
  <si>
    <t>513569780</t>
  </si>
  <si>
    <t>19/12/19</t>
  </si>
  <si>
    <t>פועלים  אגח 200- פועלים</t>
  </si>
  <si>
    <t>6620496</t>
  </si>
  <si>
    <t>520000118</t>
  </si>
  <si>
    <t>05/06/23</t>
  </si>
  <si>
    <t>פועלים  אגח 201- פועלים</t>
  </si>
  <si>
    <t>1191345</t>
  </si>
  <si>
    <t>23/01/23</t>
  </si>
  <si>
    <t>פועלים הנ אגח35- פועלים הנפקות</t>
  </si>
  <si>
    <t>1940618</t>
  </si>
  <si>
    <t>520032640</t>
  </si>
  <si>
    <t>08/02/23</t>
  </si>
  <si>
    <t>פועלים הנפ אג32- פועלים הנפקות</t>
  </si>
  <si>
    <t>1940535</t>
  </si>
  <si>
    <t>14/05/23</t>
  </si>
  <si>
    <t>פועלים הנפקות  אג"ח 36- פועלים הנפקות</t>
  </si>
  <si>
    <t>1940659</t>
  </si>
  <si>
    <t>27/06/23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</si>
  <si>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</si>
  <si>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</si>
  <si>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</si>
  <si>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</si>
  <si>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</si>
  <si>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</si>
  <si>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</si>
  <si>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24/05/23</t>
  </si>
  <si>
    <t>חשמל אג27</t>
  </si>
  <si>
    <t>6000210</t>
  </si>
  <si>
    <t>08/12/22</t>
  </si>
  <si>
    <t>חשמל אגח 33- חשמל</t>
  </si>
  <si>
    <t>6000392</t>
  </si>
  <si>
    <t>חשמל אגח 35- חשמל</t>
  </si>
  <si>
    <t>1196799</t>
  </si>
  <si>
    <t>נתיבי הגז אג"ח ד- נתיבי הגז</t>
  </si>
  <si>
    <t>1147503</t>
  </si>
  <si>
    <t>513436394</t>
  </si>
  <si>
    <t>ilAA+</t>
  </si>
  <si>
    <t>04/10/21</t>
  </si>
  <si>
    <t>עזריאלי אג"ח ד</t>
  </si>
  <si>
    <t>1138650</t>
  </si>
  <si>
    <t>510960719</t>
  </si>
  <si>
    <t>עזריאלי אג"ח ה- עזריאלי קבוצה</t>
  </si>
  <si>
    <t>1156603</t>
  </si>
  <si>
    <t>24/02/22</t>
  </si>
  <si>
    <t>רכבת ישר  אגח ג- רכבת ישראל</t>
  </si>
  <si>
    <t>1177625</t>
  </si>
  <si>
    <t>520043613</t>
  </si>
  <si>
    <t>25/06/23</t>
  </si>
  <si>
    <t>ביג אגח ח- ביג</t>
  </si>
  <si>
    <t>1138924</t>
  </si>
  <si>
    <t>513623314</t>
  </si>
  <si>
    <t>ilAA</t>
  </si>
  <si>
    <t>ביג אגח טז</t>
  </si>
  <si>
    <t>1168442</t>
  </si>
  <si>
    <t>31/05/22</t>
  </si>
  <si>
    <t>ביג אגח יד- ביג</t>
  </si>
  <si>
    <t>1161512</t>
  </si>
  <si>
    <t>17/08/22</t>
  </si>
  <si>
    <t>ביג אגח יז</t>
  </si>
  <si>
    <t>1168459</t>
  </si>
  <si>
    <t>13/07/22</t>
  </si>
  <si>
    <t>גב ים אג"ח 6- גב ים</t>
  </si>
  <si>
    <t>7590128</t>
  </si>
  <si>
    <t>520001736</t>
  </si>
  <si>
    <t>25/05/22</t>
  </si>
  <si>
    <t>מבני תעשיה אגח יט</t>
  </si>
  <si>
    <t>2260487</t>
  </si>
  <si>
    <t>520024126</t>
  </si>
  <si>
    <t>08/02/22</t>
  </si>
  <si>
    <t>מבני תעשיה אגח כג- מבנה</t>
  </si>
  <si>
    <t>2260545</t>
  </si>
  <si>
    <t>מליסרון   אגח ו- מליסרון</t>
  </si>
  <si>
    <t>3230125</t>
  </si>
  <si>
    <t>520037789</t>
  </si>
  <si>
    <t>20/09/22</t>
  </si>
  <si>
    <t>מליסרון  אגח יד</t>
  </si>
  <si>
    <t>3230232</t>
  </si>
  <si>
    <t>13/06/22</t>
  </si>
  <si>
    <t>מליסרון  אגח יט</t>
  </si>
  <si>
    <t>3230398</t>
  </si>
  <si>
    <t>10/07/22</t>
  </si>
  <si>
    <t>מליסרון  אגח16- מליסרון</t>
  </si>
  <si>
    <t>3230265</t>
  </si>
  <si>
    <t>01/03/20</t>
  </si>
  <si>
    <t>מליסרון אג10- מליסרון</t>
  </si>
  <si>
    <t>3230190</t>
  </si>
  <si>
    <t>02/10/22</t>
  </si>
  <si>
    <t>מליסרון אגח יח- מליסרון</t>
  </si>
  <si>
    <t>3230372</t>
  </si>
  <si>
    <t>03/03/20</t>
  </si>
  <si>
    <t>רבוע נדלן אגח ז- רבוע כחול נדל"ן</t>
  </si>
  <si>
    <t>1140615</t>
  </si>
  <si>
    <t>513765859</t>
  </si>
  <si>
    <t>11/01/22</t>
  </si>
  <si>
    <t>רבוע נדלן אגח ח- רבוע כחול נדל"ן</t>
  </si>
  <si>
    <t>1157569</t>
  </si>
  <si>
    <t>04/06/23</t>
  </si>
  <si>
    <t>ריט 1     אגח ו</t>
  </si>
  <si>
    <t>1138544</t>
  </si>
  <si>
    <t>513821488</t>
  </si>
  <si>
    <t>22/11/21</t>
  </si>
  <si>
    <t>ריט אג"ח 4- 1 ריט</t>
  </si>
  <si>
    <t>1129899</t>
  </si>
  <si>
    <t>שלמה החזקות אג18- שלמה החזקות</t>
  </si>
  <si>
    <t>1410307</t>
  </si>
  <si>
    <t>520034372</t>
  </si>
  <si>
    <t>10/03/22</t>
  </si>
  <si>
    <t>יוניברסל  אגח ה- יוניברסל מוטורס (UMI)</t>
  </si>
  <si>
    <t>1192608</t>
  </si>
  <si>
    <t>511809071</t>
  </si>
  <si>
    <t>מסחר</t>
  </si>
  <si>
    <t>ilAA-</t>
  </si>
  <si>
    <t>יוניברסל אגח ג- יוניברסל מוטורס (UMI)</t>
  </si>
  <si>
    <t>1160670</t>
  </si>
  <si>
    <t>19/10/22</t>
  </si>
  <si>
    <t>ירושלים הנפקות 13- ירושלים הנפקות</t>
  </si>
  <si>
    <t>1142512</t>
  </si>
  <si>
    <t>513682146</t>
  </si>
  <si>
    <t>11/07/21</t>
  </si>
  <si>
    <t>מגה אור אג8- מגה אור</t>
  </si>
  <si>
    <t>1147602</t>
  </si>
  <si>
    <t>סלע נדל"ן אג"ח 2- סלע קפיטל נדל"ן</t>
  </si>
  <si>
    <t>1132927</t>
  </si>
  <si>
    <t>513992529</t>
  </si>
  <si>
    <t>Aa3.il</t>
  </si>
  <si>
    <t>22/05/22</t>
  </si>
  <si>
    <t>אלדן תחבו אגח ז- אלדן תחבורה</t>
  </si>
  <si>
    <t>1184779</t>
  </si>
  <si>
    <t>510454333</t>
  </si>
  <si>
    <t>23/10/22</t>
  </si>
  <si>
    <t>אלדן תחבו אגח ח- אלדן תחבורה</t>
  </si>
  <si>
    <t>1192442</t>
  </si>
  <si>
    <t>גירון     אגח ו- גירון פיתוח</t>
  </si>
  <si>
    <t>1139849</t>
  </si>
  <si>
    <t>520044520</t>
  </si>
  <si>
    <t>A1.il</t>
  </si>
  <si>
    <t>15/05/22</t>
  </si>
  <si>
    <t>ג'נרישן קפ אגח ב- ג'נריישן קפיטל</t>
  </si>
  <si>
    <t>1177526</t>
  </si>
  <si>
    <t>515846558</t>
  </si>
  <si>
    <t>השקעה ואחזקות</t>
  </si>
  <si>
    <t>14/06/23</t>
  </si>
  <si>
    <t>ג'נרישן קפ אגחג- ג'נריישן קפיטל</t>
  </si>
  <si>
    <t>1184555</t>
  </si>
  <si>
    <t>19/01/23</t>
  </si>
  <si>
    <t>מגה אור  אגח  י- מגה אור</t>
  </si>
  <si>
    <t>1178367</t>
  </si>
  <si>
    <t>מגה אור אג"ח 4- מגה אור</t>
  </si>
  <si>
    <t>1130632</t>
  </si>
  <si>
    <t>12/01/22</t>
  </si>
  <si>
    <t>מימון ישיר אג ב- מימון ישיר קב</t>
  </si>
  <si>
    <t>1168145</t>
  </si>
  <si>
    <t>513893123</t>
  </si>
  <si>
    <t>אשראי חוץ בנקאי</t>
  </si>
  <si>
    <t>מימון ישיר אגח ד- מימון ישיר קב</t>
  </si>
  <si>
    <t>1175660</t>
  </si>
  <si>
    <t>07/06/22</t>
  </si>
  <si>
    <t>מימון ישיר אגח ה- מימון ישיר קב</t>
  </si>
  <si>
    <t>24/01/23</t>
  </si>
  <si>
    <t>מימון ישיר אגח ו- מימון ישיר קב</t>
  </si>
  <si>
    <t>מימון ישיר אגחג</t>
  </si>
  <si>
    <t>1171214</t>
  </si>
  <si>
    <t>26/04/21</t>
  </si>
  <si>
    <t>אדגר אגח יא</t>
  </si>
  <si>
    <t>1820281</t>
  </si>
  <si>
    <t>520035171</t>
  </si>
  <si>
    <t>נדלן מניב בחו"ל</t>
  </si>
  <si>
    <t>A2.il</t>
  </si>
  <si>
    <t>18/12/22</t>
  </si>
  <si>
    <t>אפי נכסים אגח יא- אפי נכסים</t>
  </si>
  <si>
    <t>1171628</t>
  </si>
  <si>
    <t>510560188</t>
  </si>
  <si>
    <t>11/12/22</t>
  </si>
  <si>
    <t>הכשרת ישוב אג 25- הכשרת הישוב</t>
  </si>
  <si>
    <t>1191527</t>
  </si>
  <si>
    <t>520020116</t>
  </si>
  <si>
    <t>ilA</t>
  </si>
  <si>
    <t>אסאר אקורד אגח ב- אס.אר אקורד</t>
  </si>
  <si>
    <t>520038670</t>
  </si>
  <si>
    <t>A3.il</t>
  </si>
  <si>
    <t>20/02/23</t>
  </si>
  <si>
    <t>ג'י סיטי  אג"ח 12- ג'י סיטי</t>
  </si>
  <si>
    <t>1260603</t>
  </si>
  <si>
    <t>520033234</t>
  </si>
  <si>
    <t>ilA-</t>
  </si>
  <si>
    <t>28/12/22</t>
  </si>
  <si>
    <t>ג'י סיטי אגח טז- ג'י סיטי</t>
  </si>
  <si>
    <t>1260785</t>
  </si>
  <si>
    <t>ג'י סיטי אגח יד- ג'י סיטי</t>
  </si>
  <si>
    <t>1260736</t>
  </si>
  <si>
    <t>15/06/22</t>
  </si>
  <si>
    <t>הכשרת הישוב אג"ח 24- הכשרת הישוב</t>
  </si>
  <si>
    <t>1191519</t>
  </si>
  <si>
    <t>הכשרת הישוב אגח 23- הכשרת הישוב</t>
  </si>
  <si>
    <t>הכשרת ישוב אגח 22- הכשרת הישוב</t>
  </si>
  <si>
    <t>6120240</t>
  </si>
  <si>
    <t>מגוריט    אגח ד- מגוריט</t>
  </si>
  <si>
    <t>1185834</t>
  </si>
  <si>
    <t>515434074</t>
  </si>
  <si>
    <t>19/04/23</t>
  </si>
  <si>
    <t>מגוריט אגח ב- מגוריט</t>
  </si>
  <si>
    <t>1168350</t>
  </si>
  <si>
    <t>01/03/23</t>
  </si>
  <si>
    <t>מגוריט אגח ג- מגוריט</t>
  </si>
  <si>
    <t>1175975</t>
  </si>
  <si>
    <t>מגוריט אגח ה- מגוריט</t>
  </si>
  <si>
    <t>1192129</t>
  </si>
  <si>
    <t>01/01/23</t>
  </si>
  <si>
    <t>בראק אן.וי אג"ח 2- בראק אן וי</t>
  </si>
  <si>
    <t>1128347</t>
  </si>
  <si>
    <t>34250659</t>
  </si>
  <si>
    <t>ilBBB+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</si>
  <si>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</si>
  <si>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</si>
  <si>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</si>
  <si>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</si>
  <si>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</si>
  <si>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515364891</t>
  </si>
  <si>
    <t>אנרגיה מתחדשת</t>
  </si>
  <si>
    <t>30/04/23</t>
  </si>
  <si>
    <t>חג'ג' אג"ח יב- חג'ג' נדלן</t>
  </si>
  <si>
    <t>8230377</t>
  </si>
  <si>
    <t>520033309</t>
  </si>
  <si>
    <t>בנייה</t>
  </si>
  <si>
    <t>28/06/22</t>
  </si>
  <si>
    <t>חנן מור אג 9- חנן מור</t>
  </si>
  <si>
    <t>513605519</t>
  </si>
  <si>
    <t>חנן מור אגח טו- חנן מור</t>
  </si>
  <si>
    <t>לוזון קבוצה אג 8- לוזון קבוצה</t>
  </si>
  <si>
    <t>4730164</t>
  </si>
  <si>
    <t>520039660</t>
  </si>
  <si>
    <t>מניבים ריט אג"ח ב- מניבים ריט</t>
  </si>
  <si>
    <t>1155928</t>
  </si>
  <si>
    <t>515327120</t>
  </si>
  <si>
    <t>15/01/20</t>
  </si>
  <si>
    <t>מניבים ריט אגח ג- מניבים ריט</t>
  </si>
  <si>
    <t>1177658</t>
  </si>
  <si>
    <t>04/07/22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</si>
  <si>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</si>
  <si>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</si>
  <si>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</si>
  <si>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</si>
  <si>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</si>
  <si>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</si>
  <si>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</si>
  <si>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514599943</t>
  </si>
  <si>
    <t>10/05/23</t>
  </si>
  <si>
    <t>סולאיר אגח א- סולאיר</t>
  </si>
  <si>
    <t>1183730</t>
  </si>
  <si>
    <t>516046307</t>
  </si>
  <si>
    <t>פריים אנרג'י אגח ב- פריים אנרג'י</t>
  </si>
  <si>
    <t>1184662</t>
  </si>
  <si>
    <t>514902147</t>
  </si>
  <si>
    <t>22/02/22</t>
  </si>
  <si>
    <t>516117181</t>
  </si>
  <si>
    <t>16/05/23</t>
  </si>
  <si>
    <t>ריט אזורים אגח א- ריט אזורים ליוי</t>
  </si>
  <si>
    <t>דיסקונט מנפיקים אג"ח יג</t>
  </si>
  <si>
    <t>7480155</t>
  </si>
  <si>
    <t>הראל פיקד אגח א- הראל פקדון סחיר</t>
  </si>
  <si>
    <t>1159623</t>
  </si>
  <si>
    <t>515989440</t>
  </si>
  <si>
    <t>לאומי   אגח 178- לאומי</t>
  </si>
  <si>
    <t>6040323</t>
  </si>
  <si>
    <t>24/03/22</t>
  </si>
  <si>
    <t>לאומי אג"ח 180- לאומי</t>
  </si>
  <si>
    <t>6040422</t>
  </si>
  <si>
    <t>26/01/23</t>
  </si>
  <si>
    <t>נמלי ישראל אג"ח ג- נמלי ישראל</t>
  </si>
  <si>
    <t>1145580</t>
  </si>
  <si>
    <t>עמידר אגח א- עמידר</t>
  </si>
  <si>
    <t>1143585</t>
  </si>
  <si>
    <t>520017393</t>
  </si>
  <si>
    <t>חשמל     אגח 26- חשמל</t>
  </si>
  <si>
    <t>6000202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</si>
  <si>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</si>
  <si>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</si>
  <si>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</si>
  <si>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</si>
  <si>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</si>
  <si>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</si>
  <si>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</si>
  <si>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</si>
  <si>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13/02/22</t>
  </si>
  <si>
    <t>אקויטל    אגח 2- אקויטל</t>
  </si>
  <si>
    <t>7550122</t>
  </si>
  <si>
    <t>520030859</t>
  </si>
  <si>
    <t>הראל השק אגח א- הראל השקעות</t>
  </si>
  <si>
    <t>5850110</t>
  </si>
  <si>
    <t>520033986</t>
  </si>
  <si>
    <t>ביטוח</t>
  </si>
  <si>
    <t>Aa2.il</t>
  </si>
  <si>
    <t>כיל       אגח ה</t>
  </si>
  <si>
    <t>2810299</t>
  </si>
  <si>
    <t>520027830</t>
  </si>
  <si>
    <t>כימיה, גומי ופלסטיק</t>
  </si>
  <si>
    <t>נפטא אגח ח- נפטא</t>
  </si>
  <si>
    <t>6430169</t>
  </si>
  <si>
    <t>520020942</t>
  </si>
  <si>
    <t>חיפושי נפט וגז</t>
  </si>
  <si>
    <t>סאמיט אג6- סאמיט</t>
  </si>
  <si>
    <t>1130939</t>
  </si>
  <si>
    <t>520043720</t>
  </si>
  <si>
    <t>09/03/22</t>
  </si>
  <si>
    <t>אלקטרה צריכה אגח א- אלקטרה צריכה</t>
  </si>
  <si>
    <t>5010335</t>
  </si>
  <si>
    <t>520039967</t>
  </si>
  <si>
    <t>רשתות שיווק</t>
  </si>
  <si>
    <t>20/12/22</t>
  </si>
  <si>
    <t>דה זראסאי אג5- דה זראסאי גרופ</t>
  </si>
  <si>
    <t>1169556</t>
  </si>
  <si>
    <t>1744984</t>
  </si>
  <si>
    <t>זה זראסאי אג4- דה זראסאי גרופ</t>
  </si>
  <si>
    <t>1147560</t>
  </si>
  <si>
    <t>20/06/22</t>
  </si>
  <si>
    <t>יוניברסל  אגח ד- יוניברסל מוטורס (UMI)</t>
  </si>
  <si>
    <t>1172253</t>
  </si>
  <si>
    <t>27/06/22</t>
  </si>
  <si>
    <t>יוניברסל אגח ב- יוניברסל מוטורס (UMI)</t>
  </si>
  <si>
    <t>1141647</t>
  </si>
  <si>
    <t>02/03/23</t>
  </si>
  <si>
    <t>כלל ביטוח  אג ב- כלל עסקי ביטוח</t>
  </si>
  <si>
    <t>1193499</t>
  </si>
  <si>
    <t>520036120</t>
  </si>
  <si>
    <t>13/02/23</t>
  </si>
  <si>
    <t>פורמולה אג"ח 1- פורמולה מערכות</t>
  </si>
  <si>
    <t>2560142</t>
  </si>
  <si>
    <t>520036690</t>
  </si>
  <si>
    <t>שרותי מידע</t>
  </si>
  <si>
    <t>06/04/22</t>
  </si>
  <si>
    <t>פורמולה אג"ח ג'- פורמולה מערכות</t>
  </si>
  <si>
    <t>2560209</t>
  </si>
  <si>
    <t>30/08/22</t>
  </si>
  <si>
    <t>קרסו      אגח ג- קרסו מוטורס</t>
  </si>
  <si>
    <t>1141829</t>
  </si>
  <si>
    <t>514065283</t>
  </si>
  <si>
    <t>08/01/23</t>
  </si>
  <si>
    <t>קרסו  אגח ד- קרסו מוטורס</t>
  </si>
  <si>
    <t>1173566</t>
  </si>
  <si>
    <t>קרסו אגח א- קרסו מוטורס</t>
  </si>
  <si>
    <t>1136464</t>
  </si>
  <si>
    <t>קרסו אגח ב- קרסו מוטורס</t>
  </si>
  <si>
    <t>1139591</t>
  </si>
  <si>
    <t>31/05/23</t>
  </si>
  <si>
    <t>אמ.ג'יג'י אגח ב- אמ.ג'י.ג'י</t>
  </si>
  <si>
    <t>1160811</t>
  </si>
  <si>
    <t>1981143</t>
  </si>
  <si>
    <t>26/05/22</t>
  </si>
  <si>
    <t>דמרי      אגח ז- דמרי</t>
  </si>
  <si>
    <t>1141191</t>
  </si>
  <si>
    <t>511399388</t>
  </si>
  <si>
    <t>טמפו משקאות אג2</t>
  </si>
  <si>
    <t>1133511</t>
  </si>
  <si>
    <t>513682625</t>
  </si>
  <si>
    <t>ממן אגח ב- ממן</t>
  </si>
  <si>
    <t>2380046</t>
  </si>
  <si>
    <t>520036435</t>
  </si>
  <si>
    <t>21/03/22</t>
  </si>
  <si>
    <t>ספנסר אגח ג- ספנסר אקוויטי</t>
  </si>
  <si>
    <t>1147495</t>
  </si>
  <si>
    <t>1838863</t>
  </si>
  <si>
    <t>15/12/22</t>
  </si>
  <si>
    <t>פרטנר     אגח ו- פרטנר</t>
  </si>
  <si>
    <t>1141415</t>
  </si>
  <si>
    <t>520044314</t>
  </si>
  <si>
    <t>15/03/22</t>
  </si>
  <si>
    <t>פתאל אג2- פתאל אירופה</t>
  </si>
  <si>
    <t>1140854</t>
  </si>
  <si>
    <t>515328250</t>
  </si>
  <si>
    <t>אנלייט אנר אג ג- אנלייט אנרגיה</t>
  </si>
  <si>
    <t>7200249</t>
  </si>
  <si>
    <t>520041146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</si>
  <si>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</si>
  <si>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</si>
  <si>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</si>
  <si>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</si>
  <si>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</si>
  <si>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26/10/22</t>
  </si>
  <si>
    <t>גולד בונד אג3</t>
  </si>
  <si>
    <t>1490051</t>
  </si>
  <si>
    <t>520034349</t>
  </si>
  <si>
    <t>24/11/22</t>
  </si>
  <si>
    <t>דה לסר אגח ח- דה לסר</t>
  </si>
  <si>
    <t>1193192</t>
  </si>
  <si>
    <t>1427976</t>
  </si>
  <si>
    <t>31/01/23</t>
  </si>
  <si>
    <t>ויקטורי   אגח א- דל סחירות מרווח הוגן- ויקטורי</t>
  </si>
  <si>
    <t>1136126</t>
  </si>
  <si>
    <t>514068980</t>
  </si>
  <si>
    <t>סלקום אגח יב- סלקום</t>
  </si>
  <si>
    <t>1143080</t>
  </si>
  <si>
    <t>511930125</t>
  </si>
  <si>
    <t>14/07/22</t>
  </si>
  <si>
    <t>פנינסולה אגח ג- פנינסולה</t>
  </si>
  <si>
    <t>3330222</t>
  </si>
  <si>
    <t>520033713</t>
  </si>
  <si>
    <t>31/05/21</t>
  </si>
  <si>
    <t>אאורה אג"ח י"ב- אאורה</t>
  </si>
  <si>
    <t>3730454</t>
  </si>
  <si>
    <t>520038274</t>
  </si>
  <si>
    <t>אוריין    אגח ב- אוריין</t>
  </si>
  <si>
    <t>1143379</t>
  </si>
  <si>
    <t>511068256</t>
  </si>
  <si>
    <t>13/03/22</t>
  </si>
  <si>
    <t>אורשי  אגח ג- אורשי</t>
  </si>
  <si>
    <t>1170372</t>
  </si>
  <si>
    <t>513547224</t>
  </si>
  <si>
    <t>אלקטרה נדלן אגח ה- אלקטרה נדל"ן</t>
  </si>
  <si>
    <t>1138593</t>
  </si>
  <si>
    <t>510607328</t>
  </si>
  <si>
    <t>אסאר אקורד אגח א- אס.אר אקורד</t>
  </si>
  <si>
    <t>4220349</t>
  </si>
  <si>
    <t>10/08/22</t>
  </si>
  <si>
    <t>אפקון החזקות אג"ח א- אפקון החזקות</t>
  </si>
  <si>
    <t>5780135</t>
  </si>
  <si>
    <t>520033473</t>
  </si>
  <si>
    <t>20/01/20</t>
  </si>
  <si>
    <t>מלרן אגח ג- מלרן פרוייקטים</t>
  </si>
  <si>
    <t>1180058</t>
  </si>
  <si>
    <t>514097591</t>
  </si>
  <si>
    <t>30/12/21</t>
  </si>
  <si>
    <t>מניף אגח א- מניף-פיננסים</t>
  </si>
  <si>
    <t>1185883</t>
  </si>
  <si>
    <t>512764408</t>
  </si>
  <si>
    <t>01/12/22</t>
  </si>
  <si>
    <t>נאוויטס פט אגח ג- נאוויטס פטרו</t>
  </si>
  <si>
    <t>1181593</t>
  </si>
  <si>
    <t>550263107</t>
  </si>
  <si>
    <t>09/11/21</t>
  </si>
  <si>
    <t>512607888</t>
  </si>
  <si>
    <t>מלונאות ותיירות</t>
  </si>
  <si>
    <t>16/02/23</t>
  </si>
  <si>
    <t>פתאל החזקות אג2- פתאל החזקות</t>
  </si>
  <si>
    <t>צרפתי     אגח ט- צרפתי</t>
  </si>
  <si>
    <t>4250197</t>
  </si>
  <si>
    <t>520039090</t>
  </si>
  <si>
    <t>15/02/23</t>
  </si>
  <si>
    <t>צרפתי    אגח יא</t>
  </si>
  <si>
    <t>4250254</t>
  </si>
  <si>
    <t>02/02/22</t>
  </si>
  <si>
    <t>אמ.די.ג'י אגח ה- .אמ.די.ג'י</t>
  </si>
  <si>
    <t>1190529</t>
  </si>
  <si>
    <t>1840550</t>
  </si>
  <si>
    <t>Baa1.il</t>
  </si>
  <si>
    <t>דלק קב אגח לז- דלק קבוצה</t>
  </si>
  <si>
    <t>1192889</t>
  </si>
  <si>
    <t>520044322</t>
  </si>
  <si>
    <t>הרץ פרופר אגח ב- הרץ פרופרטיס</t>
  </si>
  <si>
    <t>1184753</t>
  </si>
  <si>
    <t>1957081</t>
  </si>
  <si>
    <t>צמח המרמן אג5- צמח המרמן</t>
  </si>
  <si>
    <t>1151125</t>
  </si>
  <si>
    <t>512531203</t>
  </si>
  <si>
    <t>צמח המרמן אגח ז- צמח המרמן</t>
  </si>
  <si>
    <t>אורון  אגח ב- אורון קבוצה</t>
  </si>
  <si>
    <t>1160571</t>
  </si>
  <si>
    <t>513432765</t>
  </si>
  <si>
    <t>ilBBB</t>
  </si>
  <si>
    <t>19/07/22</t>
  </si>
  <si>
    <t>דיסק השק  אגח י- דיסקונט השקעות</t>
  </si>
  <si>
    <t>6390348</t>
  </si>
  <si>
    <t>520023896</t>
  </si>
  <si>
    <t>27/10/22</t>
  </si>
  <si>
    <t>אול-יר    אגח ה  (הסדר חוב)- אול-יר</t>
  </si>
  <si>
    <t>1143304</t>
  </si>
  <si>
    <t>1841580</t>
  </si>
  <si>
    <t>15/06/23</t>
  </si>
  <si>
    <t>אול-יר אגח ג (הסדר חוב)- אול-יר</t>
  </si>
  <si>
    <t>1140136</t>
  </si>
  <si>
    <t>איסתא אג א- איסתא</t>
  </si>
  <si>
    <t>1197128</t>
  </si>
  <si>
    <t>520042763</t>
  </si>
  <si>
    <t>אלומה אגח א- אלומה</t>
  </si>
  <si>
    <t>1190917</t>
  </si>
  <si>
    <t>516214871</t>
  </si>
  <si>
    <t>16/11/22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</si>
  <si>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</si>
  <si>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</si>
  <si>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</si>
  <si>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</si>
  <si>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</si>
  <si>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</si>
  <si>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12/03/23</t>
  </si>
  <si>
    <t>אם.אר.פי  אגח ד- אם.אר.פי השקעות</t>
  </si>
  <si>
    <t>1190172</t>
  </si>
  <si>
    <t>520044421</t>
  </si>
  <si>
    <t>אנלייט אנרגיה  אגח ה'- אנלייט אנרגיה</t>
  </si>
  <si>
    <t>7200116</t>
  </si>
  <si>
    <t>אפי קפיטל אגח א- אפי קפיטל נדלן</t>
  </si>
  <si>
    <t>1181304</t>
  </si>
  <si>
    <t>513948216</t>
  </si>
  <si>
    <t>26/02/23</t>
  </si>
  <si>
    <t>אקונרג'י אג א- אקונרג'י</t>
  </si>
  <si>
    <t>1182518</t>
  </si>
  <si>
    <t>516339777</t>
  </si>
  <si>
    <t>בי קומיונק אגח ו- בי קומיונקיישנס</t>
  </si>
  <si>
    <t>1178151</t>
  </si>
  <si>
    <t>512832742</t>
  </si>
  <si>
    <t>13/12/21</t>
  </si>
  <si>
    <t>ברוקלנד אגח ב- ברוקלנד</t>
  </si>
  <si>
    <t>1136993</t>
  </si>
  <si>
    <t>1814237</t>
  </si>
  <si>
    <t>12/07/18</t>
  </si>
  <si>
    <t>גאון אחזקות אגח ג- גאון אחזקות</t>
  </si>
  <si>
    <t>512623950</t>
  </si>
  <si>
    <t>מתכת ומוצרי בניה</t>
  </si>
  <si>
    <t>04/04/23</t>
  </si>
  <si>
    <t>גבאי מניבים אג 10- גבאי מניבים</t>
  </si>
  <si>
    <t>7710239</t>
  </si>
  <si>
    <t>520032178</t>
  </si>
  <si>
    <t>05/09/22</t>
  </si>
  <si>
    <t>דלק קב אגח לו- דלק קבוצה</t>
  </si>
  <si>
    <t>1181122</t>
  </si>
  <si>
    <t>חנן מור אגח יג- חנן מור</t>
  </si>
  <si>
    <t>1181502</t>
  </si>
  <si>
    <t>07/02/23</t>
  </si>
  <si>
    <t>ישראל קנדה אגח ז- ישראל קנדה</t>
  </si>
  <si>
    <t>4340212</t>
  </si>
  <si>
    <t>520039298</t>
  </si>
  <si>
    <t>10/11/22</t>
  </si>
  <si>
    <t>לוי אגח ח- לוי</t>
  </si>
  <si>
    <t>7190242</t>
  </si>
  <si>
    <t>520041096</t>
  </si>
  <si>
    <t>13/11/22</t>
  </si>
  <si>
    <t>נתנאל גרופ אג יא- נתנאל גרופ</t>
  </si>
  <si>
    <t>4210191</t>
  </si>
  <si>
    <t>520039074</t>
  </si>
  <si>
    <t>נתנאל גרופ אג"ח יג- נתנאל גרופ</t>
  </si>
  <si>
    <t>1188663</t>
  </si>
  <si>
    <t>16/08/22</t>
  </si>
  <si>
    <t>פאי סיאם אגח א- פאי סיאם</t>
  </si>
  <si>
    <t>1186485</t>
  </si>
  <si>
    <t>513978635</t>
  </si>
  <si>
    <t>08/09/22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</si>
  <si>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</si>
  <si>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</si>
  <si>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</si>
  <si>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</si>
  <si>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</si>
  <si>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</si>
  <si>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</si>
  <si>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מוליכים למחצה</t>
  </si>
  <si>
    <t>02/01/22</t>
  </si>
  <si>
    <t>רוטשטיין  אגח ט- רוטשטיין</t>
  </si>
  <si>
    <t>5390224</t>
  </si>
  <si>
    <t>520039959</t>
  </si>
  <si>
    <t>17/01/21</t>
  </si>
  <si>
    <t>רוטשטיין  אגח י- רוטשטיין</t>
  </si>
  <si>
    <t>5390273</t>
  </si>
  <si>
    <t>20/07/22</t>
  </si>
  <si>
    <t>אלה פקדון אג1- אלה פקדונות</t>
  </si>
  <si>
    <t>1141662</t>
  </si>
  <si>
    <t>29/09/22</t>
  </si>
  <si>
    <t>אלה פקדון אגח ד- אלה פקדונות</t>
  </si>
  <si>
    <t>1162304</t>
  </si>
  <si>
    <t>22/06/23</t>
  </si>
  <si>
    <t>אלביט מע' אגח ד- אלביט מערכות</t>
  </si>
  <si>
    <t>1178268</t>
  </si>
  <si>
    <t>520043027</t>
  </si>
  <si>
    <t>08/07/21</t>
  </si>
  <si>
    <t>ישראמקו אג1- ישראמקו יהש</t>
  </si>
  <si>
    <t>2320174</t>
  </si>
  <si>
    <t>550010003</t>
  </si>
  <si>
    <t>דלק תמלוגים אג"ח א- תומר אנרגיה</t>
  </si>
  <si>
    <t>1147479</t>
  </si>
  <si>
    <t>514837111</t>
  </si>
  <si>
    <t>18/08/21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</si>
  <si>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</si>
  <si>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</si>
  <si>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</si>
  <si>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</si>
  <si>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</si>
  <si>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</si>
  <si>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21/02/22</t>
  </si>
  <si>
    <t>בזן       אגח ט- בתי זיקוק</t>
  </si>
  <si>
    <t>2590461</t>
  </si>
  <si>
    <t>520036658</t>
  </si>
  <si>
    <t>סיאון     אגח א- סיאון</t>
  </si>
  <si>
    <t>1194018</t>
  </si>
  <si>
    <t>2409</t>
  </si>
  <si>
    <t>27/02/23</t>
  </si>
  <si>
    <t>תמר פטרו  אגח א- תמר פטרוליום</t>
  </si>
  <si>
    <t>1141332</t>
  </si>
  <si>
    <t>515334662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</si>
  <si>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</si>
  <si>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</si>
  <si>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</si>
  <si>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</si>
  <si>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</si>
  <si>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</si>
  <si>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08/03/23</t>
  </si>
  <si>
    <t>סה"כ אחר</t>
  </si>
  <si>
    <t>IDBILI 5.375 26/01/2028- דיסקונט</t>
  </si>
  <si>
    <t>IL0011920878</t>
  </si>
  <si>
    <t>בלומברג</t>
  </si>
  <si>
    <t>520007030</t>
  </si>
  <si>
    <t>Banks</t>
  </si>
  <si>
    <t>A2</t>
  </si>
  <si>
    <t>LUMIIT 5.125 27/07/27- לאומי</t>
  </si>
  <si>
    <t>IL0060406878</t>
  </si>
  <si>
    <t>A</t>
  </si>
  <si>
    <t>S&amp;P</t>
  </si>
  <si>
    <t>21/07/22</t>
  </si>
  <si>
    <t>LVIATH  6.125 30/06/25- LEVIATHAN BOND LTD</t>
  </si>
  <si>
    <t>IL0011677742</t>
  </si>
  <si>
    <t>5338</t>
  </si>
  <si>
    <t>Energy</t>
  </si>
  <si>
    <t>BB-</t>
  </si>
  <si>
    <t>24/05/22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</si>
  <si>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</si>
  <si>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</si>
  <si>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</si>
  <si>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</si>
  <si>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</si>
  <si>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</si>
  <si>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</si>
  <si>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TEVA 7.375 15/09/2029- טבע</t>
  </si>
  <si>
    <t>XS2592804434</t>
  </si>
  <si>
    <t>TEVA 7.875 15/09/31- טבע</t>
  </si>
  <si>
    <t>XS2592804194</t>
  </si>
  <si>
    <t>TAISEM 4.375 22/07/27- TSMC-TAIWAN SEMICONDUCTOR</t>
  </si>
  <si>
    <t>USG91139AK43</t>
  </si>
  <si>
    <t>5088</t>
  </si>
  <si>
    <t>Technology Hardware &amp; Equip</t>
  </si>
  <si>
    <t>AA-</t>
  </si>
  <si>
    <t>15/05/28 META 4.6- META</t>
  </si>
  <si>
    <t>US30303M8L96</t>
  </si>
  <si>
    <t>5097</t>
  </si>
  <si>
    <t>Media</t>
  </si>
  <si>
    <t>01/05/23</t>
  </si>
  <si>
    <t>AMZM 4.55 01/12/27- AMAZON</t>
  </si>
  <si>
    <t>US023135CP90</t>
  </si>
  <si>
    <t>4865</t>
  </si>
  <si>
    <t>Retailing</t>
  </si>
  <si>
    <t>29/11/22</t>
  </si>
  <si>
    <t>British Airways 2.9 15/03/35- British Airways</t>
  </si>
  <si>
    <t>US11042CAA80</t>
  </si>
  <si>
    <t>5288</t>
  </si>
  <si>
    <t>Airlines</t>
  </si>
  <si>
    <t>20/07/21</t>
  </si>
  <si>
    <t>BKNG 3.625 12/11/28- BOOKING HOLDINGS</t>
  </si>
  <si>
    <t>XS2621007231</t>
  </si>
  <si>
    <t>5076</t>
  </si>
  <si>
    <t>Consumer Durables &amp; Apparel</t>
  </si>
  <si>
    <t>A-</t>
  </si>
  <si>
    <t>EBAY 2.7 11/03/30- EBAY</t>
  </si>
  <si>
    <t>US278642AW32</t>
  </si>
  <si>
    <t>5335</t>
  </si>
  <si>
    <t>BBB+</t>
  </si>
  <si>
    <t>11/05/22</t>
  </si>
  <si>
    <t>GYCGR 0.125 11/01/28- GRAND CITY PROPERTIES</t>
  </si>
  <si>
    <t>XS2282101539</t>
  </si>
  <si>
    <t>4959</t>
  </si>
  <si>
    <t>Real Estate</t>
  </si>
  <si>
    <t>03/05/23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</si>
  <si>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</si>
  <si>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</si>
  <si>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</si>
  <si>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</si>
  <si>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</si>
  <si>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</si>
  <si>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</si>
  <si>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</si>
  <si>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</si>
  <si>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03/05/22</t>
  </si>
  <si>
    <t>BAYNGR 4.375 15/12/28- BAYER</t>
  </si>
  <si>
    <t>US07274NAL73</t>
  </si>
  <si>
    <t>4770</t>
  </si>
  <si>
    <t>BBB</t>
  </si>
  <si>
    <t>DG 5.2 05/07/28- Dollar General</t>
  </si>
  <si>
    <t>US256677AN52</t>
  </si>
  <si>
    <t>5375</t>
  </si>
  <si>
    <t>06/06/23</t>
  </si>
  <si>
    <t>DG 5.45 05/07/33- Dollar General</t>
  </si>
  <si>
    <t>US256677AP01</t>
  </si>
  <si>
    <t>EDF 5.7 23/05/28- ELECTRICITE DE FRANCE</t>
  </si>
  <si>
    <t>US28504DAB91</t>
  </si>
  <si>
    <t>4997</t>
  </si>
  <si>
    <t>Utilities</t>
  </si>
  <si>
    <t>18/05/23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</si>
  <si>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</si>
  <si>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</si>
  <si>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</si>
  <si>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</si>
  <si>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</si>
  <si>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</si>
  <si>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</si>
  <si>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ORCL 3.25 15/11/27- ORACLE</t>
  </si>
  <si>
    <t>US68389XBN49</t>
  </si>
  <si>
    <t>5066</t>
  </si>
  <si>
    <t>Software &amp; Services</t>
  </si>
  <si>
    <t>AVGO 2.45 15/02/31</t>
  </si>
  <si>
    <t>US11135FBH38</t>
  </si>
  <si>
    <t>5256</t>
  </si>
  <si>
    <t>BBB-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</si>
  <si>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</si>
  <si>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</si>
  <si>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</si>
  <si>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</si>
  <si>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</si>
  <si>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</si>
  <si>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</si>
  <si>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</si>
  <si>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</si>
  <si>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25/10/22</t>
  </si>
  <si>
    <t>DKS 3.15 15/01/2032- DICK'S Sporting Goods</t>
  </si>
  <si>
    <t>US253393AF94</t>
  </si>
  <si>
    <t>5353</t>
  </si>
  <si>
    <t>Baa3</t>
  </si>
  <si>
    <t>FSK 3.125 10.12.28- FS KKR</t>
  </si>
  <si>
    <t>US302635AK33</t>
  </si>
  <si>
    <t>5143</t>
  </si>
  <si>
    <t>Diversified Financials</t>
  </si>
  <si>
    <t>IQV 5.7 15/05/28- IQVIA</t>
  </si>
  <si>
    <t>US46266TAB44</t>
  </si>
  <si>
    <t>5373</t>
  </si>
  <si>
    <t>Health Care Equip &amp; Services</t>
  </si>
  <si>
    <t>19/05/23</t>
  </si>
  <si>
    <t>MSI 4.6 23/05/29- MOTOROLA SOLUTIONS</t>
  </si>
  <si>
    <t>US620076BN89</t>
  </si>
  <si>
    <t>5337</t>
  </si>
  <si>
    <t>ORCINC 7.95 13/06/28- OWL ROCK CAPITAL</t>
  </si>
  <si>
    <t>US69120VAR24</t>
  </si>
  <si>
    <t>5181</t>
  </si>
  <si>
    <t>VTRS 2.3 22/06/27- VIATRIS</t>
  </si>
  <si>
    <t>US92556VAC00</t>
  </si>
  <si>
    <t>5247</t>
  </si>
  <si>
    <t>06/10/22</t>
  </si>
  <si>
    <t>ENOIGA 4.5 30/03/28</t>
  </si>
  <si>
    <t>IL0011736571</t>
  </si>
  <si>
    <t>10758801</t>
  </si>
  <si>
    <t>ENOIGA 8.5 30/09/33- אנרג'יאן</t>
  </si>
  <si>
    <t>IL0011971442</t>
  </si>
  <si>
    <t>Ba3</t>
  </si>
  <si>
    <t>PRGO 4.375 15/03/26- PERRIGO FINANCE</t>
  </si>
  <si>
    <t>US71429MAB19</t>
  </si>
  <si>
    <t>5221</t>
  </si>
  <si>
    <t>22/11/22</t>
  </si>
  <si>
    <t>ATRSAV 2.625 05/09/27- ATRIUM</t>
  </si>
  <si>
    <t>XS2294495838</t>
  </si>
  <si>
    <t>4595</t>
  </si>
  <si>
    <t>Other</t>
  </si>
  <si>
    <t>B1</t>
  </si>
  <si>
    <t>03/02/22</t>
  </si>
  <si>
    <t>DAN 4.5 15/02/2032- DANA</t>
  </si>
  <si>
    <t>US235825AJ53</t>
  </si>
  <si>
    <t>5308</t>
  </si>
  <si>
    <t>Automobiles &amp; Components</t>
  </si>
  <si>
    <t>24/11/21</t>
  </si>
  <si>
    <t>ENOGLN 6.50 30.04.2027- Energean</t>
  </si>
  <si>
    <t>USG3044DAA49</t>
  </si>
  <si>
    <t>5144</t>
  </si>
  <si>
    <t>B+</t>
  </si>
  <si>
    <t>10/11/21</t>
  </si>
  <si>
    <t>IAECN 9 15/07/26- ITHACA ENERGY NORTH</t>
  </si>
  <si>
    <t>USG49774AB18</t>
  </si>
  <si>
    <t>5327</t>
  </si>
  <si>
    <t>B3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</si>
  <si>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</si>
  <si>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</si>
  <si>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</si>
  <si>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</si>
  <si>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</si>
  <si>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</si>
  <si>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</si>
  <si>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</si>
  <si>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</si>
  <si>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</si>
  <si>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</si>
  <si>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</si>
  <si>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</si>
  <si>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</si>
  <si>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</si>
  <si>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</si>
  <si>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</si>
  <si>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</si>
  <si>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</si>
  <si>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</si>
  <si>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</si>
  <si>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</si>
  <si>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</si>
  <si>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</si>
  <si>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</si>
  <si>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</si>
  <si>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</si>
  <si>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</si>
  <si>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</si>
  <si>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</si>
  <si>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</si>
  <si>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</si>
  <si>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</si>
  <si>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</si>
  <si>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</si>
  <si>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</si>
  <si>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</si>
  <si>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</si>
  <si>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אדמה נע"מ 2 - לא סחיר- אדמה</t>
  </si>
  <si>
    <t>1161983</t>
  </si>
  <si>
    <t>520043605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</si>
  <si>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</si>
  <si>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</si>
  <si>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</si>
  <si>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</si>
  <si>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</si>
  <si>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</si>
  <si>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</si>
  <si>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</si>
  <si>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</si>
  <si>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</si>
  <si>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</si>
  <si>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</si>
  <si>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</si>
  <si>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</si>
  <si>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</si>
  <si>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</si>
  <si>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</si>
  <si>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</si>
  <si>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</si>
  <si>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</si>
  <si>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</si>
  <si>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</si>
  <si>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880326081</t>
  </si>
  <si>
    <t>01/07/20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</si>
  <si>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</si>
  <si>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</si>
  <si>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</si>
  <si>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</si>
  <si>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</si>
  <si>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</si>
  <si>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</si>
  <si>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</si>
  <si>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</si>
  <si>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</si>
  <si>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</si>
  <si>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</si>
  <si>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</si>
  <si>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</si>
  <si>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</si>
  <si>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25/01/23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</si>
  <si>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</si>
  <si>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</si>
  <si>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</si>
  <si>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</si>
  <si>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</si>
  <si>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</si>
  <si>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</si>
  <si>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שרותים פיננסים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</si>
  <si>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</si>
  <si>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</si>
  <si>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</si>
  <si>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</si>
  <si>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</si>
  <si>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</si>
  <si>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08/06/23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</si>
  <si>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</si>
  <si>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</si>
  <si>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</si>
  <si>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</si>
  <si>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</si>
  <si>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</si>
  <si>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</si>
  <si>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</si>
  <si>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1307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</si>
  <si>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</si>
  <si>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</si>
  <si>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</si>
  <si>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</si>
  <si>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</si>
  <si>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</si>
  <si>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</si>
  <si>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</si>
  <si>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</si>
  <si>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</si>
  <si>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</si>
  <si>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</si>
  <si>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</si>
  <si>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</si>
  <si>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 6.7% 05/12/23- מזרחי טפחות</t>
  </si>
  <si>
    <t>96053</t>
  </si>
  <si>
    <t>פיקדון דולרי 6.2% 01/05/24- מזרחי טפחות</t>
  </si>
  <si>
    <t>96061</t>
  </si>
  <si>
    <t>פיקדון דולרי 6.2% 13/10/23- מזרחי טפחות</t>
  </si>
  <si>
    <t>96060</t>
  </si>
  <si>
    <t>פיקדון דולרי 6.3% 04/10/23- מזרחי טפחות</t>
  </si>
  <si>
    <t>96059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</si>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</sst>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2" fillId="0" borderId="0" xfId="0" applyFont="1" applyFill="1" applyAlignment="1">
      <alignment horizontal="center"/>
    </xf>
    <xf numFmtId="0" fontId="0" fillId="0" borderId="0" xfId="0" applyFill="1"/>
    <xf numFmtId="166" fontId="0" fillId="0" borderId="0" xfId="0" applyNumberFormat="1" applyFont="1" applyFill="1"/>
    <xf numFmtId="4" fontId="0" fillId="0" borderId="0" xfId="0" applyNumberFormat="1" applyFont="1" applyFill="1"/>
    <xf numFmtId="0" fontId="0" fillId="5" borderId="0" xfId="0" applyFill="1"/>
    <xf numFmtId="4" fontId="0" fillId="5" borderId="0" xfId="0" applyNumberFormat="1" applyFont="1" applyFill="1"/>
    <xf numFmtId="166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6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0" fillId="7" borderId="0" xfId="0" applyFill="1"/>
    <xf numFmtId="4" fontId="0" fillId="7" borderId="0" xfId="0" applyNumberFormat="1" applyFont="1" applyFill="1"/>
    <xf numFmtId="166" fontId="0" fillId="7" borderId="0" xfId="0" applyNumberFormat="1" applyFont="1" applyFill="1"/>
    <xf numFmtId="0" fontId="2" fillId="7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opLeftCell="A25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8" t="s">
        <v>4</v>
      </c>
      <c r="C6" s="99"/>
      <c r="D6" s="10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6378.9713125500102</v>
      </c>
      <c r="D11" s="76">
        <f>C11/$C$42</f>
        <v>2.2511300039436126E-2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223321.949069722</v>
      </c>
      <c r="D13" s="78">
        <f t="shared" ref="D13:D22" si="0">C13/$C$42</f>
        <v>0.78810001716256706</v>
      </c>
    </row>
    <row r="14" spans="1:36">
      <c r="A14" s="10" t="s">
        <v>13</v>
      </c>
      <c r="B14" s="70" t="s">
        <v>17</v>
      </c>
      <c r="C14" s="77">
        <v>372.74391000000003</v>
      </c>
      <c r="D14" s="78">
        <f t="shared" si="0"/>
        <v>1.3154080156112622E-3</v>
      </c>
    </row>
    <row r="15" spans="1:36">
      <c r="A15" s="10" t="s">
        <v>13</v>
      </c>
      <c r="B15" s="70" t="s">
        <v>18</v>
      </c>
      <c r="C15" s="77">
        <v>40880.010120262465</v>
      </c>
      <c r="D15" s="78">
        <f t="shared" si="0"/>
        <v>0.14426498072218741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2.5428000000000002</v>
      </c>
      <c r="D19" s="78">
        <f t="shared" si="0"/>
        <v>8.9735054345926594E-6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223.3098</v>
      </c>
      <c r="D25" s="78">
        <f t="shared" si="1"/>
        <v>7.8805714326639917E-4</v>
      </c>
    </row>
    <row r="26" spans="1:4">
      <c r="A26" s="10" t="s">
        <v>13</v>
      </c>
      <c r="B26" s="70" t="s">
        <v>18</v>
      </c>
      <c r="C26" s="77">
        <v>3112.7089120989999</v>
      </c>
      <c r="D26" s="78">
        <f t="shared" si="1"/>
        <v>1.0984705969413788E-2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953.48333303196296</v>
      </c>
      <c r="D28" s="78">
        <f t="shared" si="1"/>
        <v>3.3648292711797394E-3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4345.6959199256598</v>
      </c>
      <c r="D33" s="78">
        <f t="shared" si="1"/>
        <v>1.5335899777623114E-2</v>
      </c>
    </row>
    <row r="34" spans="1:4">
      <c r="A34" s="10" t="s">
        <v>13</v>
      </c>
      <c r="B34" s="69" t="s">
        <v>35</v>
      </c>
      <c r="C34" s="77">
        <v>3776.1069723999999</v>
      </c>
      <c r="D34" s="78">
        <f t="shared" si="1"/>
        <v>1.3325828393280883E-2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283367.52214999101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4.0185000000000004</v>
      </c>
    </row>
    <row r="48" spans="1:4">
      <c r="C48" t="s">
        <v>106</v>
      </c>
      <c r="D48">
        <v>3.7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L12" sqref="K12:L3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101" t="s">
        <v>47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6378.9713125500102</v>
      </c>
      <c r="K11" s="76">
        <f>J11/$J$11</f>
        <v>1</v>
      </c>
      <c r="L11" s="76">
        <f>J11/'סכום נכסי הקרן'!$C$42</f>
        <v>2.2511300039436126E-2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J13+J15+J25</f>
        <v>6378.9713125500102</v>
      </c>
      <c r="K12" s="80">
        <f t="shared" ref="K12:K34" si="0">J12/$J$11</f>
        <v>1</v>
      </c>
      <c r="L12" s="80">
        <f>J12/'סכום נכסי הקרן'!$C$42</f>
        <v>2.2511300039436126E-2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4694.1623600000103</v>
      </c>
      <c r="K13" s="80">
        <f t="shared" si="0"/>
        <v>0.73588077606881519</v>
      </c>
      <c r="L13" s="80">
        <f>J13/'סכום נכסי הקרן'!$C$42</f>
        <v>1.6565632943338206E-2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6148.94445-1454.78208999999</f>
        <v>4694.1623600000103</v>
      </c>
      <c r="K14" s="78">
        <f t="shared" si="0"/>
        <v>0.73588077606881519</v>
      </c>
      <c r="L14" s="78">
        <f>J14/'סכום נכסי הקרן'!$C$42</f>
        <v>1.6565632943338206E-2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194.43273360000001</v>
      </c>
      <c r="K15" s="80">
        <f t="shared" si="0"/>
        <v>3.0480264618445982E-2</v>
      </c>
      <c r="L15" s="80">
        <f>J15/'סכום נכסי הקרן'!$C$42</f>
        <v>6.8615038210724662E-4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27.549228599999999</v>
      </c>
      <c r="K16" s="78">
        <f t="shared" si="0"/>
        <v>4.3187572494329226E-3</v>
      </c>
      <c r="L16" s="78">
        <f>J16/'סכום נכסי הקרן'!$C$42</f>
        <v>9.72208402394744E-5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203.88350500000001</v>
      </c>
      <c r="K17" s="78">
        <f t="shared" si="0"/>
        <v>3.1961815629877328E-2</v>
      </c>
      <c r="L17" s="78">
        <f>J17/'סכום נכסי הקרן'!$C$42</f>
        <v>7.1950202144930773E-4</v>
      </c>
    </row>
    <row r="18" spans="2:12">
      <c r="B18" t="s">
        <v>212</v>
      </c>
      <c r="C18" t="s">
        <v>211</v>
      </c>
      <c r="D18" t="s">
        <v>204</v>
      </c>
      <c r="E18" t="s">
        <v>205</v>
      </c>
      <c r="F18" t="s">
        <v>206</v>
      </c>
      <c r="G18" t="s">
        <v>106</v>
      </c>
      <c r="H18" s="78">
        <v>0</v>
      </c>
      <c r="I18" s="78">
        <v>0</v>
      </c>
      <c r="J18" s="77">
        <v>-37</v>
      </c>
      <c r="K18" s="78">
        <f t="shared" si="0"/>
        <v>-5.8003082608642674E-3</v>
      </c>
      <c r="L18" s="78">
        <f>J18/'סכום נכסי הקרן'!$C$42</f>
        <v>-1.3057247958153548E-4</v>
      </c>
    </row>
    <row r="19" spans="2:12">
      <c r="B19" s="79" t="s">
        <v>213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214</v>
      </c>
      <c r="C20" t="s">
        <v>214</v>
      </c>
      <c r="D20" s="16"/>
      <c r="E20" t="s">
        <v>214</v>
      </c>
      <c r="G20" t="s">
        <v>214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214</v>
      </c>
      <c r="C22" t="s">
        <v>214</v>
      </c>
      <c r="D22" s="16"/>
      <c r="E22" t="s">
        <v>214</v>
      </c>
      <c r="G22" t="s">
        <v>214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216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214</v>
      </c>
      <c r="C24" t="s">
        <v>214</v>
      </c>
      <c r="D24" s="16"/>
      <c r="E24" t="s">
        <v>214</v>
      </c>
      <c r="G24" t="s">
        <v>214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217</v>
      </c>
      <c r="D25" s="16"/>
      <c r="I25" s="80">
        <v>0</v>
      </c>
      <c r="J25" s="81">
        <v>1490.3762189500001</v>
      </c>
      <c r="K25" s="80">
        <f t="shared" si="0"/>
        <v>0.23363895931273884</v>
      </c>
      <c r="L25" s="80">
        <f>J25/'סכום נכסי הקרן'!$C$42</f>
        <v>5.2595167139906735E-3</v>
      </c>
    </row>
    <row r="26" spans="2:12">
      <c r="B26" t="s">
        <v>218</v>
      </c>
      <c r="C26" t="s">
        <v>219</v>
      </c>
      <c r="D26" t="s">
        <v>204</v>
      </c>
      <c r="E26" t="s">
        <v>205</v>
      </c>
      <c r="F26" t="s">
        <v>206</v>
      </c>
      <c r="G26" t="s">
        <v>106</v>
      </c>
      <c r="H26" s="78">
        <v>5.6599999999999998E-2</v>
      </c>
      <c r="I26" s="78">
        <v>0</v>
      </c>
      <c r="J26" s="77">
        <v>746.88504103000002</v>
      </c>
      <c r="K26" s="78">
        <f t="shared" si="0"/>
        <v>0.11708549928114206</v>
      </c>
      <c r="L26" s="78">
        <f>J26/'סכום נכסי הקרן'!$C$42</f>
        <v>2.635746804584972E-3</v>
      </c>
    </row>
    <row r="27" spans="2:12">
      <c r="B27" t="s">
        <v>220</v>
      </c>
      <c r="C27" t="s">
        <v>221</v>
      </c>
      <c r="D27" t="s">
        <v>204</v>
      </c>
      <c r="E27" t="s">
        <v>205</v>
      </c>
      <c r="F27" t="s">
        <v>206</v>
      </c>
      <c r="G27" t="s">
        <v>106</v>
      </c>
      <c r="H27" s="78">
        <v>5.74E-2</v>
      </c>
      <c r="I27" s="78">
        <v>0</v>
      </c>
      <c r="J27" s="77">
        <v>743.49117792000004</v>
      </c>
      <c r="K27" s="78">
        <f t="shared" si="0"/>
        <v>0.11655346003159678</v>
      </c>
      <c r="L27" s="78">
        <f>J27/'סכום נכסי הקרן'!$C$42</f>
        <v>2.6237699094057015E-3</v>
      </c>
    </row>
    <row r="28" spans="2:12">
      <c r="B28" s="79" t="s">
        <v>222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214</v>
      </c>
      <c r="C29" t="s">
        <v>214</v>
      </c>
      <c r="D29" s="16"/>
      <c r="E29" t="s">
        <v>214</v>
      </c>
      <c r="G29" t="s">
        <v>214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223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s="79" t="s">
        <v>224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214</v>
      </c>
      <c r="C32" t="s">
        <v>214</v>
      </c>
      <c r="D32" s="16"/>
      <c r="E32" t="s">
        <v>214</v>
      </c>
      <c r="G32" t="s">
        <v>214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222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214</v>
      </c>
      <c r="C34" t="s">
        <v>214</v>
      </c>
      <c r="D34" s="16"/>
      <c r="E34" t="s">
        <v>214</v>
      </c>
      <c r="G34" t="s">
        <v>214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t="s">
        <v>225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2:53" ht="27.7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2.35</v>
      </c>
      <c r="I11" s="7"/>
      <c r="J11" s="7"/>
      <c r="K11" s="76">
        <v>3.0200000000000001E-2</v>
      </c>
      <c r="L11" s="75">
        <v>208593820.59</v>
      </c>
      <c r="M11" s="7"/>
      <c r="N11" s="75">
        <v>0</v>
      </c>
      <c r="O11" s="75">
        <v>223321.949069722</v>
      </c>
      <c r="P11" s="7"/>
      <c r="Q11" s="76">
        <v>1</v>
      </c>
      <c r="R11" s="76">
        <v>0.78410000000000002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2.3199999999999998</v>
      </c>
      <c r="K12" s="80">
        <v>2.8400000000000002E-2</v>
      </c>
      <c r="L12" s="81">
        <v>206472820.59</v>
      </c>
      <c r="N12" s="81">
        <v>0</v>
      </c>
      <c r="O12" s="81">
        <v>215898.48340217199</v>
      </c>
      <c r="Q12" s="80">
        <v>0.96679999999999999</v>
      </c>
      <c r="R12" s="80">
        <v>0.75800000000000001</v>
      </c>
    </row>
    <row r="13" spans="2:53">
      <c r="B13" s="79" t="s">
        <v>226</v>
      </c>
      <c r="C13" s="16"/>
      <c r="D13" s="16"/>
      <c r="H13" s="81">
        <v>2.65</v>
      </c>
      <c r="K13" s="80">
        <v>9.4000000000000004E-3</v>
      </c>
      <c r="L13" s="81">
        <v>82562887.590000004</v>
      </c>
      <c r="N13" s="81">
        <v>0</v>
      </c>
      <c r="O13" s="81">
        <v>97224.965772272</v>
      </c>
      <c r="Q13" s="80">
        <v>0.43540000000000001</v>
      </c>
      <c r="R13" s="80">
        <v>0.34139999999999998</v>
      </c>
    </row>
    <row r="14" spans="2:53">
      <c r="B14" s="79" t="s">
        <v>227</v>
      </c>
      <c r="C14" s="16"/>
      <c r="D14" s="16"/>
      <c r="H14" s="81">
        <v>2.65</v>
      </c>
      <c r="K14" s="80">
        <v>9.4000000000000004E-3</v>
      </c>
      <c r="L14" s="81">
        <v>82562887.590000004</v>
      </c>
      <c r="N14" s="81">
        <v>0</v>
      </c>
      <c r="O14" s="81">
        <v>97224.965772272</v>
      </c>
      <c r="Q14" s="80">
        <v>0.43540000000000001</v>
      </c>
      <c r="R14" s="80">
        <v>0.34139999999999998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7">
        <v>1.05</v>
      </c>
      <c r="I15" t="s">
        <v>102</v>
      </c>
      <c r="J15" s="78">
        <v>0.04</v>
      </c>
      <c r="K15" s="78">
        <v>1.72E-2</v>
      </c>
      <c r="L15" s="77">
        <v>18972344.510000002</v>
      </c>
      <c r="M15" s="77">
        <v>144.80000000000001</v>
      </c>
      <c r="N15" s="77">
        <v>0</v>
      </c>
      <c r="O15" s="77">
        <v>27471.95485048</v>
      </c>
      <c r="P15" s="78">
        <v>1.2999999999999999E-3</v>
      </c>
      <c r="Q15" s="78">
        <v>0.123</v>
      </c>
      <c r="R15" s="78">
        <v>9.6500000000000002E-2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234</v>
      </c>
      <c r="H16" s="77">
        <v>0.25</v>
      </c>
      <c r="I16" t="s">
        <v>102</v>
      </c>
      <c r="J16" s="78">
        <v>1.7500000000000002E-2</v>
      </c>
      <c r="K16" s="78">
        <v>5.5999999999999999E-3</v>
      </c>
      <c r="L16" s="77">
        <v>9831047.0800000001</v>
      </c>
      <c r="M16" s="77">
        <v>114.24</v>
      </c>
      <c r="N16" s="77">
        <v>0</v>
      </c>
      <c r="O16" s="77">
        <v>11230.988184192</v>
      </c>
      <c r="P16" s="78">
        <v>8.9999999999999998E-4</v>
      </c>
      <c r="Q16" s="78">
        <v>5.0299999999999997E-2</v>
      </c>
      <c r="R16" s="78">
        <v>3.9399999999999998E-2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G17" t="s">
        <v>237</v>
      </c>
      <c r="H17" s="77">
        <v>5.85</v>
      </c>
      <c r="I17" t="s">
        <v>102</v>
      </c>
      <c r="J17" s="78">
        <v>5.0000000000000001E-3</v>
      </c>
      <c r="K17" s="78">
        <v>1.0500000000000001E-2</v>
      </c>
      <c r="L17" s="77">
        <v>12286870</v>
      </c>
      <c r="M17" s="77">
        <v>107.14</v>
      </c>
      <c r="N17" s="77">
        <v>0</v>
      </c>
      <c r="O17" s="77">
        <v>13164.152518000001</v>
      </c>
      <c r="P17" s="78">
        <v>5.9999999999999995E-4</v>
      </c>
      <c r="Q17" s="78">
        <v>5.8900000000000001E-2</v>
      </c>
      <c r="R17" s="78">
        <v>4.6199999999999998E-2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G18" t="s">
        <v>240</v>
      </c>
      <c r="H18" s="77">
        <v>3.08</v>
      </c>
      <c r="I18" t="s">
        <v>102</v>
      </c>
      <c r="J18" s="78">
        <v>1E-3</v>
      </c>
      <c r="K18" s="78">
        <v>1.2E-2</v>
      </c>
      <c r="L18" s="77">
        <v>6486718</v>
      </c>
      <c r="M18" s="77">
        <v>107</v>
      </c>
      <c r="N18" s="77">
        <v>0</v>
      </c>
      <c r="O18" s="77">
        <v>6940.7882600000003</v>
      </c>
      <c r="P18" s="78">
        <v>2.9999999999999997E-4</v>
      </c>
      <c r="Q18" s="78">
        <v>3.1099999999999999E-2</v>
      </c>
      <c r="R18" s="78">
        <v>2.4400000000000002E-2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G19" t="s">
        <v>243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22789128</v>
      </c>
      <c r="M19" s="77">
        <v>110.07</v>
      </c>
      <c r="N19" s="77">
        <v>0</v>
      </c>
      <c r="O19" s="77">
        <v>25083.993189600002</v>
      </c>
      <c r="P19" s="78">
        <v>1E-3</v>
      </c>
      <c r="Q19" s="78">
        <v>0.1123</v>
      </c>
      <c r="R19" s="78">
        <v>8.8099999999999998E-2</v>
      </c>
    </row>
    <row r="20" spans="2:18">
      <c r="B20" t="s">
        <v>244</v>
      </c>
      <c r="C20" t="s">
        <v>245</v>
      </c>
      <c r="D20" t="s">
        <v>100</v>
      </c>
      <c r="E20" t="s">
        <v>230</v>
      </c>
      <c r="G20" t="s">
        <v>246</v>
      </c>
      <c r="H20" s="77">
        <v>8.39</v>
      </c>
      <c r="I20" t="s">
        <v>102</v>
      </c>
      <c r="J20" s="78">
        <v>1E-3</v>
      </c>
      <c r="K20" s="78">
        <v>1.06E-2</v>
      </c>
      <c r="L20" s="77">
        <v>976780</v>
      </c>
      <c r="M20" s="77">
        <v>102.15</v>
      </c>
      <c r="N20" s="77">
        <v>0</v>
      </c>
      <c r="O20" s="77">
        <v>997.78076999999996</v>
      </c>
      <c r="P20" s="78">
        <v>1E-4</v>
      </c>
      <c r="Q20" s="78">
        <v>4.4999999999999997E-3</v>
      </c>
      <c r="R20" s="78">
        <v>3.5000000000000001E-3</v>
      </c>
    </row>
    <row r="21" spans="2:18">
      <c r="B21" t="s">
        <v>247</v>
      </c>
      <c r="C21" t="s">
        <v>248</v>
      </c>
      <c r="D21" t="s">
        <v>100</v>
      </c>
      <c r="E21" t="s">
        <v>230</v>
      </c>
      <c r="G21" t="s">
        <v>249</v>
      </c>
      <c r="H21" s="77">
        <v>3.88</v>
      </c>
      <c r="I21" t="s">
        <v>102</v>
      </c>
      <c r="J21" s="78">
        <v>7.4999999999999997E-3</v>
      </c>
      <c r="K21" s="78">
        <v>-1.7100000000000001E-2</v>
      </c>
      <c r="L21" s="77">
        <v>10420000</v>
      </c>
      <c r="M21" s="77">
        <v>110.14</v>
      </c>
      <c r="N21" s="77">
        <v>0</v>
      </c>
      <c r="O21" s="77">
        <v>11476.588</v>
      </c>
      <c r="P21" s="78">
        <v>5.0000000000000001E-4</v>
      </c>
      <c r="Q21" s="78">
        <v>5.1400000000000001E-2</v>
      </c>
      <c r="R21" s="78">
        <v>4.0300000000000002E-2</v>
      </c>
    </row>
    <row r="22" spans="2:18">
      <c r="B22" t="s">
        <v>250</v>
      </c>
      <c r="C22" t="s">
        <v>251</v>
      </c>
      <c r="D22" t="s">
        <v>100</v>
      </c>
      <c r="E22" t="s">
        <v>230</v>
      </c>
      <c r="G22" t="s">
        <v>252</v>
      </c>
      <c r="H22" s="77">
        <v>19.739999999999998</v>
      </c>
      <c r="I22" t="s">
        <v>102</v>
      </c>
      <c r="J22" s="78">
        <v>0.01</v>
      </c>
      <c r="K22" s="78">
        <v>1.2E-2</v>
      </c>
      <c r="L22" s="77">
        <v>800000</v>
      </c>
      <c r="M22" s="77">
        <v>107.34</v>
      </c>
      <c r="N22" s="77">
        <v>0</v>
      </c>
      <c r="O22" s="77">
        <v>858.72</v>
      </c>
      <c r="P22" s="78">
        <v>0</v>
      </c>
      <c r="Q22" s="78">
        <v>3.8E-3</v>
      </c>
      <c r="R22" s="78">
        <v>3.0000000000000001E-3</v>
      </c>
    </row>
    <row r="23" spans="2:18">
      <c r="B23" s="79" t="s">
        <v>253</v>
      </c>
      <c r="C23" s="16"/>
      <c r="D23" s="16"/>
      <c r="H23" s="81">
        <v>2.04</v>
      </c>
      <c r="K23" s="80">
        <v>4.3999999999999997E-2</v>
      </c>
      <c r="L23" s="81">
        <v>123909933</v>
      </c>
      <c r="N23" s="81">
        <v>0</v>
      </c>
      <c r="O23" s="81">
        <v>118673.5176299</v>
      </c>
      <c r="Q23" s="80">
        <v>0.53139999999999998</v>
      </c>
      <c r="R23" s="80">
        <v>0.41670000000000001</v>
      </c>
    </row>
    <row r="24" spans="2:18">
      <c r="B24" s="79" t="s">
        <v>254</v>
      </c>
      <c r="C24" s="16"/>
      <c r="D24" s="16"/>
      <c r="H24" s="81">
        <v>0.48</v>
      </c>
      <c r="K24" s="80">
        <v>4.82E-2</v>
      </c>
      <c r="L24" s="81">
        <v>51864383</v>
      </c>
      <c r="N24" s="81">
        <v>0</v>
      </c>
      <c r="O24" s="81">
        <v>50717.4383629</v>
      </c>
      <c r="Q24" s="80">
        <v>0.2271</v>
      </c>
      <c r="R24" s="80">
        <v>0.17810000000000001</v>
      </c>
    </row>
    <row r="25" spans="2:18">
      <c r="B25" t="s">
        <v>255</v>
      </c>
      <c r="C25" t="s">
        <v>256</v>
      </c>
      <c r="D25" t="s">
        <v>100</v>
      </c>
      <c r="E25" t="s">
        <v>230</v>
      </c>
      <c r="G25" t="s">
        <v>257</v>
      </c>
      <c r="H25" s="77">
        <v>0.19</v>
      </c>
      <c r="I25" t="s">
        <v>102</v>
      </c>
      <c r="J25" s="78">
        <v>0</v>
      </c>
      <c r="K25" s="78">
        <v>4.6300000000000001E-2</v>
      </c>
      <c r="L25" s="77">
        <v>3046000</v>
      </c>
      <c r="M25" s="77">
        <v>99.16</v>
      </c>
      <c r="N25" s="77">
        <v>0</v>
      </c>
      <c r="O25" s="77">
        <v>3020.4135999999999</v>
      </c>
      <c r="P25" s="78">
        <v>1E-4</v>
      </c>
      <c r="Q25" s="78">
        <v>1.35E-2</v>
      </c>
      <c r="R25" s="78">
        <v>1.06E-2</v>
      </c>
    </row>
    <row r="26" spans="2:18">
      <c r="B26" t="s">
        <v>258</v>
      </c>
      <c r="C26" t="s">
        <v>259</v>
      </c>
      <c r="D26" t="s">
        <v>100</v>
      </c>
      <c r="E26" t="s">
        <v>230</v>
      </c>
      <c r="G26" t="s">
        <v>257</v>
      </c>
      <c r="H26" s="77">
        <v>0.28000000000000003</v>
      </c>
      <c r="I26" t="s">
        <v>102</v>
      </c>
      <c r="J26" s="78">
        <v>0</v>
      </c>
      <c r="K26" s="78">
        <v>4.6699999999999998E-2</v>
      </c>
      <c r="L26" s="77">
        <v>3170000</v>
      </c>
      <c r="M26" s="77">
        <v>98.72</v>
      </c>
      <c r="N26" s="77">
        <v>0</v>
      </c>
      <c r="O26" s="77">
        <v>3129.424</v>
      </c>
      <c r="P26" s="78">
        <v>2.0000000000000001E-4</v>
      </c>
      <c r="Q26" s="78">
        <v>1.4E-2</v>
      </c>
      <c r="R26" s="78">
        <v>1.0999999999999999E-2</v>
      </c>
    </row>
    <row r="27" spans="2:18">
      <c r="B27" t="s">
        <v>260</v>
      </c>
      <c r="C27" t="s">
        <v>261</v>
      </c>
      <c r="D27" t="s">
        <v>100</v>
      </c>
      <c r="E27" t="s">
        <v>230</v>
      </c>
      <c r="G27" t="s">
        <v>262</v>
      </c>
      <c r="H27" s="77">
        <v>0.44</v>
      </c>
      <c r="I27" t="s">
        <v>102</v>
      </c>
      <c r="J27" s="78">
        <v>0</v>
      </c>
      <c r="K27" s="78">
        <v>4.7699999999999999E-2</v>
      </c>
      <c r="L27" s="77">
        <v>4330000</v>
      </c>
      <c r="M27" s="77">
        <v>97.99</v>
      </c>
      <c r="N27" s="77">
        <v>0</v>
      </c>
      <c r="O27" s="77">
        <v>4242.9669999999996</v>
      </c>
      <c r="P27" s="78">
        <v>1E-4</v>
      </c>
      <c r="Q27" s="78">
        <v>1.9E-2</v>
      </c>
      <c r="R27" s="78">
        <v>1.49E-2</v>
      </c>
    </row>
    <row r="28" spans="2:18">
      <c r="B28" t="s">
        <v>263</v>
      </c>
      <c r="C28" t="s">
        <v>264</v>
      </c>
      <c r="D28" t="s">
        <v>100</v>
      </c>
      <c r="E28" t="s">
        <v>230</v>
      </c>
      <c r="G28" t="s">
        <v>262</v>
      </c>
      <c r="H28" s="77">
        <v>0.61</v>
      </c>
      <c r="I28" t="s">
        <v>102</v>
      </c>
      <c r="J28" s="78">
        <v>0</v>
      </c>
      <c r="K28" s="78">
        <v>4.8000000000000001E-2</v>
      </c>
      <c r="L28" s="77">
        <v>5890000</v>
      </c>
      <c r="M28" s="77">
        <v>97.19</v>
      </c>
      <c r="N28" s="77">
        <v>0</v>
      </c>
      <c r="O28" s="77">
        <v>5724.491</v>
      </c>
      <c r="P28" s="78">
        <v>2.0000000000000001E-4</v>
      </c>
      <c r="Q28" s="78">
        <v>2.5600000000000001E-2</v>
      </c>
      <c r="R28" s="78">
        <v>2.01E-2</v>
      </c>
    </row>
    <row r="29" spans="2:18">
      <c r="B29" t="s">
        <v>265</v>
      </c>
      <c r="C29" t="s">
        <v>266</v>
      </c>
      <c r="D29" t="s">
        <v>100</v>
      </c>
      <c r="E29" t="s">
        <v>230</v>
      </c>
      <c r="G29" t="s">
        <v>267</v>
      </c>
      <c r="H29" s="77">
        <v>0.01</v>
      </c>
      <c r="I29" t="s">
        <v>102</v>
      </c>
      <c r="J29" s="78">
        <v>0</v>
      </c>
      <c r="K29" s="78">
        <v>5.2400000000000002E-2</v>
      </c>
      <c r="L29" s="77">
        <v>3281750</v>
      </c>
      <c r="M29" s="77">
        <v>99.93</v>
      </c>
      <c r="N29" s="77">
        <v>0</v>
      </c>
      <c r="O29" s="77">
        <v>3279.4527750000002</v>
      </c>
      <c r="P29" s="78">
        <v>2.0000000000000001E-4</v>
      </c>
      <c r="Q29" s="78">
        <v>1.47E-2</v>
      </c>
      <c r="R29" s="78">
        <v>1.15E-2</v>
      </c>
    </row>
    <row r="30" spans="2:18">
      <c r="B30" t="s">
        <v>268</v>
      </c>
      <c r="C30" t="s">
        <v>269</v>
      </c>
      <c r="D30" t="s">
        <v>100</v>
      </c>
      <c r="E30" t="s">
        <v>230</v>
      </c>
      <c r="G30" t="s">
        <v>270</v>
      </c>
      <c r="H30" s="77">
        <v>0.36</v>
      </c>
      <c r="I30" t="s">
        <v>102</v>
      </c>
      <c r="J30" s="78">
        <v>0</v>
      </c>
      <c r="K30" s="78">
        <v>4.8000000000000001E-2</v>
      </c>
      <c r="L30" s="77">
        <v>8174000</v>
      </c>
      <c r="M30" s="77">
        <v>98.33</v>
      </c>
      <c r="N30" s="77">
        <v>0</v>
      </c>
      <c r="O30" s="77">
        <v>8037.4942000000001</v>
      </c>
      <c r="P30" s="78">
        <v>4.0000000000000002E-4</v>
      </c>
      <c r="Q30" s="78">
        <v>3.5999999999999997E-2</v>
      </c>
      <c r="R30" s="78">
        <v>2.8199999999999999E-2</v>
      </c>
    </row>
    <row r="31" spans="2:18">
      <c r="B31" t="s">
        <v>271</v>
      </c>
      <c r="C31" t="s">
        <v>272</v>
      </c>
      <c r="D31" t="s">
        <v>100</v>
      </c>
      <c r="E31" t="s">
        <v>230</v>
      </c>
      <c r="G31" t="s">
        <v>262</v>
      </c>
      <c r="H31" s="77">
        <v>0.51</v>
      </c>
      <c r="I31" t="s">
        <v>102</v>
      </c>
      <c r="J31" s="78">
        <v>0</v>
      </c>
      <c r="K31" s="78">
        <v>4.7899999999999998E-2</v>
      </c>
      <c r="L31" s="77">
        <v>5573053</v>
      </c>
      <c r="M31" s="77">
        <v>97.63</v>
      </c>
      <c r="N31" s="77">
        <v>0</v>
      </c>
      <c r="O31" s="77">
        <v>5440.9716439000003</v>
      </c>
      <c r="P31" s="78">
        <v>2.0000000000000001E-4</v>
      </c>
      <c r="Q31" s="78">
        <v>2.4400000000000002E-2</v>
      </c>
      <c r="R31" s="78">
        <v>1.9099999999999999E-2</v>
      </c>
    </row>
    <row r="32" spans="2:18">
      <c r="B32" t="s">
        <v>273</v>
      </c>
      <c r="C32" t="s">
        <v>274</v>
      </c>
      <c r="D32" t="s">
        <v>100</v>
      </c>
      <c r="E32" t="s">
        <v>230</v>
      </c>
      <c r="G32" t="s">
        <v>275</v>
      </c>
      <c r="H32" s="77">
        <v>0.68</v>
      </c>
      <c r="I32" t="s">
        <v>102</v>
      </c>
      <c r="J32" s="78">
        <v>0</v>
      </c>
      <c r="K32" s="78">
        <v>4.8500000000000001E-2</v>
      </c>
      <c r="L32" s="77">
        <v>5450000</v>
      </c>
      <c r="M32" s="77">
        <v>96.81</v>
      </c>
      <c r="N32" s="77">
        <v>0</v>
      </c>
      <c r="O32" s="77">
        <v>5276.1450000000004</v>
      </c>
      <c r="P32" s="78">
        <v>2.0000000000000001E-4</v>
      </c>
      <c r="Q32" s="78">
        <v>2.3599999999999999E-2</v>
      </c>
      <c r="R32" s="78">
        <v>1.8499999999999999E-2</v>
      </c>
    </row>
    <row r="33" spans="2:18">
      <c r="B33" t="s">
        <v>276</v>
      </c>
      <c r="C33" t="s">
        <v>277</v>
      </c>
      <c r="D33" t="s">
        <v>100</v>
      </c>
      <c r="E33" t="s">
        <v>230</v>
      </c>
      <c r="G33" t="s">
        <v>278</v>
      </c>
      <c r="H33" s="77">
        <v>0.76</v>
      </c>
      <c r="I33" t="s">
        <v>102</v>
      </c>
      <c r="J33" s="78">
        <v>0</v>
      </c>
      <c r="K33" s="78">
        <v>4.82E-2</v>
      </c>
      <c r="L33" s="77">
        <v>2690000</v>
      </c>
      <c r="M33" s="77">
        <v>96.48</v>
      </c>
      <c r="N33" s="77">
        <v>0</v>
      </c>
      <c r="O33" s="77">
        <v>2595.3119999999999</v>
      </c>
      <c r="P33" s="78">
        <v>1E-4</v>
      </c>
      <c r="Q33" s="78">
        <v>1.1599999999999999E-2</v>
      </c>
      <c r="R33" s="78">
        <v>9.1000000000000004E-3</v>
      </c>
    </row>
    <row r="34" spans="2:18">
      <c r="B34" t="s">
        <v>279</v>
      </c>
      <c r="C34" t="s">
        <v>280</v>
      </c>
      <c r="D34" t="s">
        <v>100</v>
      </c>
      <c r="E34" t="s">
        <v>230</v>
      </c>
      <c r="G34" t="s">
        <v>281</v>
      </c>
      <c r="H34" s="77">
        <v>0.86</v>
      </c>
      <c r="I34" t="s">
        <v>102</v>
      </c>
      <c r="J34" s="78">
        <v>0</v>
      </c>
      <c r="K34" s="78">
        <v>4.82E-2</v>
      </c>
      <c r="L34" s="77">
        <v>5785000</v>
      </c>
      <c r="M34" s="77">
        <v>96.04</v>
      </c>
      <c r="N34" s="77">
        <v>0</v>
      </c>
      <c r="O34" s="77">
        <v>5555.9139999999998</v>
      </c>
      <c r="P34" s="78">
        <v>2.9999999999999997E-4</v>
      </c>
      <c r="Q34" s="78">
        <v>2.4899999999999999E-2</v>
      </c>
      <c r="R34" s="78">
        <v>1.95E-2</v>
      </c>
    </row>
    <row r="35" spans="2:18">
      <c r="B35" t="s">
        <v>282</v>
      </c>
      <c r="C35" t="s">
        <v>283</v>
      </c>
      <c r="D35" t="s">
        <v>100</v>
      </c>
      <c r="E35" t="s">
        <v>230</v>
      </c>
      <c r="G35" t="s">
        <v>281</v>
      </c>
      <c r="H35" s="77">
        <v>0.93</v>
      </c>
      <c r="I35" t="s">
        <v>102</v>
      </c>
      <c r="J35" s="78">
        <v>0</v>
      </c>
      <c r="K35" s="78">
        <v>4.8399999999999999E-2</v>
      </c>
      <c r="L35" s="77">
        <v>1049580</v>
      </c>
      <c r="M35" s="77">
        <v>95.68</v>
      </c>
      <c r="N35" s="77">
        <v>0</v>
      </c>
      <c r="O35" s="77">
        <v>1004.238144</v>
      </c>
      <c r="P35" s="78">
        <v>1E-4</v>
      </c>
      <c r="Q35" s="78">
        <v>4.4999999999999997E-3</v>
      </c>
      <c r="R35" s="78">
        <v>3.5000000000000001E-3</v>
      </c>
    </row>
    <row r="36" spans="2:18">
      <c r="B36" t="s">
        <v>284</v>
      </c>
      <c r="C36" t="s">
        <v>285</v>
      </c>
      <c r="D36" t="s">
        <v>100</v>
      </c>
      <c r="E36" t="s">
        <v>230</v>
      </c>
      <c r="G36" t="s">
        <v>286</v>
      </c>
      <c r="H36" s="77">
        <v>0.09</v>
      </c>
      <c r="I36" t="s">
        <v>102</v>
      </c>
      <c r="J36" s="78">
        <v>0</v>
      </c>
      <c r="K36" s="78">
        <v>4.7699999999999999E-2</v>
      </c>
      <c r="L36" s="77">
        <v>3425000</v>
      </c>
      <c r="M36" s="77">
        <v>99.58</v>
      </c>
      <c r="N36" s="77">
        <v>0</v>
      </c>
      <c r="O36" s="77">
        <v>3410.6149999999998</v>
      </c>
      <c r="P36" s="78">
        <v>2.0000000000000001E-4</v>
      </c>
      <c r="Q36" s="78">
        <v>1.5299999999999999E-2</v>
      </c>
      <c r="R36" s="78">
        <v>1.2E-2</v>
      </c>
    </row>
    <row r="37" spans="2:18">
      <c r="B37" s="79" t="s">
        <v>287</v>
      </c>
      <c r="C37" s="16"/>
      <c r="D37" s="16"/>
      <c r="H37" s="81">
        <v>3.22</v>
      </c>
      <c r="K37" s="80">
        <v>4.1000000000000002E-2</v>
      </c>
      <c r="L37" s="81">
        <v>71695550</v>
      </c>
      <c r="N37" s="81">
        <v>0</v>
      </c>
      <c r="O37" s="81">
        <v>67606.779267000005</v>
      </c>
      <c r="Q37" s="80">
        <v>0.30270000000000002</v>
      </c>
      <c r="R37" s="80">
        <v>0.2374</v>
      </c>
    </row>
    <row r="38" spans="2:18">
      <c r="B38" t="s">
        <v>288</v>
      </c>
      <c r="C38" t="s">
        <v>289</v>
      </c>
      <c r="D38" t="s">
        <v>100</v>
      </c>
      <c r="E38" t="s">
        <v>230</v>
      </c>
      <c r="G38" t="s">
        <v>290</v>
      </c>
      <c r="H38" s="77">
        <v>2.65</v>
      </c>
      <c r="I38" t="s">
        <v>102</v>
      </c>
      <c r="J38" s="78">
        <v>5.0000000000000001E-3</v>
      </c>
      <c r="K38" s="78">
        <v>4.0800000000000003E-2</v>
      </c>
      <c r="L38" s="77">
        <v>6782000</v>
      </c>
      <c r="M38" s="77">
        <v>91.3</v>
      </c>
      <c r="N38" s="77">
        <v>0</v>
      </c>
      <c r="O38" s="77">
        <v>6191.9660000000003</v>
      </c>
      <c r="P38" s="78">
        <v>4.0000000000000002E-4</v>
      </c>
      <c r="Q38" s="78">
        <v>2.7699999999999999E-2</v>
      </c>
      <c r="R38" s="78">
        <v>2.1700000000000001E-2</v>
      </c>
    </row>
    <row r="39" spans="2:18">
      <c r="B39" t="s">
        <v>291</v>
      </c>
      <c r="C39" t="s">
        <v>292</v>
      </c>
      <c r="D39" t="s">
        <v>100</v>
      </c>
      <c r="E39" t="s">
        <v>230</v>
      </c>
      <c r="G39" t="s">
        <v>293</v>
      </c>
      <c r="H39" s="77">
        <v>1.34</v>
      </c>
      <c r="I39" t="s">
        <v>102</v>
      </c>
      <c r="J39" s="78">
        <v>4.0000000000000001E-3</v>
      </c>
      <c r="K39" s="78">
        <v>4.3900000000000002E-2</v>
      </c>
      <c r="L39" s="77">
        <v>4179000</v>
      </c>
      <c r="M39" s="77">
        <v>95.18</v>
      </c>
      <c r="N39" s="77">
        <v>0</v>
      </c>
      <c r="O39" s="77">
        <v>3977.5722000000001</v>
      </c>
      <c r="P39" s="78">
        <v>2.0000000000000001E-4</v>
      </c>
      <c r="Q39" s="78">
        <v>1.78E-2</v>
      </c>
      <c r="R39" s="78">
        <v>1.4E-2</v>
      </c>
    </row>
    <row r="40" spans="2:18">
      <c r="B40" t="s">
        <v>294</v>
      </c>
      <c r="C40" t="s">
        <v>295</v>
      </c>
      <c r="D40" t="s">
        <v>100</v>
      </c>
      <c r="E40" t="s">
        <v>230</v>
      </c>
      <c r="G40" t="s">
        <v>296</v>
      </c>
      <c r="H40" s="77">
        <v>3.63</v>
      </c>
      <c r="I40" t="s">
        <v>102</v>
      </c>
      <c r="J40" s="78">
        <v>0.02</v>
      </c>
      <c r="K40" s="78">
        <v>3.8800000000000001E-2</v>
      </c>
      <c r="L40" s="77">
        <v>16418192</v>
      </c>
      <c r="M40" s="77">
        <v>94.05</v>
      </c>
      <c r="N40" s="77">
        <v>0</v>
      </c>
      <c r="O40" s="77">
        <v>15441.309576</v>
      </c>
      <c r="P40" s="78">
        <v>8.0000000000000004E-4</v>
      </c>
      <c r="Q40" s="78">
        <v>6.9099999999999995E-2</v>
      </c>
      <c r="R40" s="78">
        <v>5.4199999999999998E-2</v>
      </c>
    </row>
    <row r="41" spans="2:18">
      <c r="B41" t="s">
        <v>297</v>
      </c>
      <c r="C41" t="s">
        <v>298</v>
      </c>
      <c r="D41" t="s">
        <v>100</v>
      </c>
      <c r="E41" t="s">
        <v>230</v>
      </c>
      <c r="G41" t="s">
        <v>249</v>
      </c>
      <c r="H41" s="77">
        <v>15.79</v>
      </c>
      <c r="I41" t="s">
        <v>102</v>
      </c>
      <c r="J41" s="78">
        <v>3.7499999999999999E-2</v>
      </c>
      <c r="K41" s="78">
        <v>4.0500000000000001E-2</v>
      </c>
      <c r="L41" s="77">
        <v>500000</v>
      </c>
      <c r="M41" s="77">
        <v>96.3</v>
      </c>
      <c r="N41" s="77">
        <v>0</v>
      </c>
      <c r="O41" s="77">
        <v>481.5</v>
      </c>
      <c r="P41" s="78">
        <v>0</v>
      </c>
      <c r="Q41" s="78">
        <v>2.2000000000000001E-3</v>
      </c>
      <c r="R41" s="78">
        <v>1.6999999999999999E-3</v>
      </c>
    </row>
    <row r="42" spans="2:18">
      <c r="B42" t="s">
        <v>299</v>
      </c>
      <c r="C42" t="s">
        <v>300</v>
      </c>
      <c r="D42" t="s">
        <v>100</v>
      </c>
      <c r="E42" t="s">
        <v>230</v>
      </c>
      <c r="G42" t="s">
        <v>301</v>
      </c>
      <c r="H42" s="77">
        <v>12.4</v>
      </c>
      <c r="I42" t="s">
        <v>102</v>
      </c>
      <c r="J42" s="78">
        <v>1.4999999999999999E-2</v>
      </c>
      <c r="K42" s="78">
        <v>3.9100000000000003E-2</v>
      </c>
      <c r="L42" s="77">
        <v>1800000</v>
      </c>
      <c r="M42" s="77">
        <v>74.599999999999994</v>
      </c>
      <c r="N42" s="77">
        <v>0</v>
      </c>
      <c r="O42" s="77">
        <v>1342.8</v>
      </c>
      <c r="P42" s="78">
        <v>1E-4</v>
      </c>
      <c r="Q42" s="78">
        <v>6.0000000000000001E-3</v>
      </c>
      <c r="R42" s="78">
        <v>4.7000000000000002E-3</v>
      </c>
    </row>
    <row r="43" spans="2:18">
      <c r="B43" t="s">
        <v>302</v>
      </c>
      <c r="C43" t="s">
        <v>303</v>
      </c>
      <c r="D43" t="s">
        <v>100</v>
      </c>
      <c r="E43" t="s">
        <v>230</v>
      </c>
      <c r="G43" t="s">
        <v>304</v>
      </c>
      <c r="H43" s="77">
        <v>4.92</v>
      </c>
      <c r="I43" t="s">
        <v>102</v>
      </c>
      <c r="J43" s="78">
        <v>2.2499999999999999E-2</v>
      </c>
      <c r="K43" s="78">
        <v>3.7699999999999997E-2</v>
      </c>
      <c r="L43" s="77">
        <v>12300000</v>
      </c>
      <c r="M43" s="77">
        <v>94.52</v>
      </c>
      <c r="N43" s="77">
        <v>0</v>
      </c>
      <c r="O43" s="77">
        <v>11625.96</v>
      </c>
      <c r="P43" s="78">
        <v>5.0000000000000001E-4</v>
      </c>
      <c r="Q43" s="78">
        <v>5.21E-2</v>
      </c>
      <c r="R43" s="78">
        <v>4.0800000000000003E-2</v>
      </c>
    </row>
    <row r="44" spans="2:18">
      <c r="B44" t="s">
        <v>305</v>
      </c>
      <c r="C44" t="s">
        <v>306</v>
      </c>
      <c r="D44" t="s">
        <v>100</v>
      </c>
      <c r="E44" t="s">
        <v>230</v>
      </c>
      <c r="G44" t="s">
        <v>301</v>
      </c>
      <c r="H44" s="77">
        <v>18.66</v>
      </c>
      <c r="I44" t="s">
        <v>102</v>
      </c>
      <c r="J44" s="78">
        <v>2.8000000000000001E-2</v>
      </c>
      <c r="K44" s="78">
        <v>4.1399999999999999E-2</v>
      </c>
      <c r="L44" s="77">
        <v>1071000</v>
      </c>
      <c r="M44" s="77">
        <v>78.989999999999995</v>
      </c>
      <c r="N44" s="77">
        <v>0</v>
      </c>
      <c r="O44" s="77">
        <v>845.98289999999997</v>
      </c>
      <c r="P44" s="78">
        <v>2.0000000000000001E-4</v>
      </c>
      <c r="Q44" s="78">
        <v>3.8E-3</v>
      </c>
      <c r="R44" s="78">
        <v>3.0000000000000001E-3</v>
      </c>
    </row>
    <row r="45" spans="2:18">
      <c r="B45" t="s">
        <v>307</v>
      </c>
      <c r="C45" t="s">
        <v>308</v>
      </c>
      <c r="D45" t="s">
        <v>100</v>
      </c>
      <c r="E45" t="s">
        <v>230</v>
      </c>
      <c r="G45" t="s">
        <v>309</v>
      </c>
      <c r="H45" s="77">
        <v>2.12</v>
      </c>
      <c r="I45" t="s">
        <v>102</v>
      </c>
      <c r="J45" s="78">
        <v>1.7500000000000002E-2</v>
      </c>
      <c r="K45" s="78">
        <v>4.19E-2</v>
      </c>
      <c r="L45" s="77">
        <v>15637358</v>
      </c>
      <c r="M45" s="77">
        <v>96.45</v>
      </c>
      <c r="N45" s="77">
        <v>0</v>
      </c>
      <c r="O45" s="77">
        <v>15082.231791</v>
      </c>
      <c r="P45" s="78">
        <v>6.9999999999999999E-4</v>
      </c>
      <c r="Q45" s="78">
        <v>6.7500000000000004E-2</v>
      </c>
      <c r="R45" s="78">
        <v>5.2999999999999999E-2</v>
      </c>
    </row>
    <row r="46" spans="2:18">
      <c r="B46" t="s">
        <v>310</v>
      </c>
      <c r="C46" t="s">
        <v>311</v>
      </c>
      <c r="D46" t="s">
        <v>100</v>
      </c>
      <c r="E46" t="s">
        <v>230</v>
      </c>
      <c r="G46" t="s">
        <v>296</v>
      </c>
      <c r="H46" s="77">
        <v>1.83</v>
      </c>
      <c r="I46" t="s">
        <v>102</v>
      </c>
      <c r="J46" s="78">
        <v>5.0000000000000001E-3</v>
      </c>
      <c r="K46" s="78">
        <v>4.3099999999999999E-2</v>
      </c>
      <c r="L46" s="77">
        <v>5740000</v>
      </c>
      <c r="M46" s="77">
        <v>93.5</v>
      </c>
      <c r="N46" s="77">
        <v>0</v>
      </c>
      <c r="O46" s="77">
        <v>5366.9</v>
      </c>
      <c r="P46" s="78">
        <v>2.0000000000000001E-4</v>
      </c>
      <c r="Q46" s="78">
        <v>2.4E-2</v>
      </c>
      <c r="R46" s="78">
        <v>1.8800000000000001E-2</v>
      </c>
    </row>
    <row r="47" spans="2:18">
      <c r="B47" t="s">
        <v>312</v>
      </c>
      <c r="C47" t="s">
        <v>313</v>
      </c>
      <c r="D47" t="s">
        <v>100</v>
      </c>
      <c r="E47" t="s">
        <v>230</v>
      </c>
      <c r="G47" t="s">
        <v>314</v>
      </c>
      <c r="H47" s="77">
        <v>0.08</v>
      </c>
      <c r="I47" t="s">
        <v>102</v>
      </c>
      <c r="J47" s="78">
        <v>1.5E-3</v>
      </c>
      <c r="K47" s="78">
        <v>4.7E-2</v>
      </c>
      <c r="L47" s="77">
        <v>7268000</v>
      </c>
      <c r="M47" s="77">
        <v>99.76</v>
      </c>
      <c r="N47" s="77">
        <v>0</v>
      </c>
      <c r="O47" s="77">
        <v>7250.5568000000003</v>
      </c>
      <c r="P47" s="78">
        <v>5.0000000000000001E-4</v>
      </c>
      <c r="Q47" s="78">
        <v>3.2500000000000001E-2</v>
      </c>
      <c r="R47" s="78">
        <v>2.5499999999999998E-2</v>
      </c>
    </row>
    <row r="48" spans="2:18">
      <c r="B48" s="79" t="s">
        <v>315</v>
      </c>
      <c r="C48" s="16"/>
      <c r="D48" s="16"/>
      <c r="H48" s="81">
        <v>2.92</v>
      </c>
      <c r="K48" s="80">
        <v>6.9999999999999999E-4</v>
      </c>
      <c r="L48" s="81">
        <v>350000</v>
      </c>
      <c r="N48" s="81">
        <v>0</v>
      </c>
      <c r="O48" s="81">
        <v>349.3</v>
      </c>
      <c r="Q48" s="80">
        <v>1.6000000000000001E-3</v>
      </c>
      <c r="R48" s="80">
        <v>1.1999999999999999E-3</v>
      </c>
    </row>
    <row r="49" spans="2:18">
      <c r="B49" t="s">
        <v>316</v>
      </c>
      <c r="C49" t="s">
        <v>317</v>
      </c>
      <c r="D49" t="s">
        <v>100</v>
      </c>
      <c r="E49" t="s">
        <v>230</v>
      </c>
      <c r="G49" t="s">
        <v>318</v>
      </c>
      <c r="H49" s="77">
        <v>2.92</v>
      </c>
      <c r="I49" t="s">
        <v>102</v>
      </c>
      <c r="J49" s="78">
        <v>0</v>
      </c>
      <c r="K49" s="78">
        <v>6.9999999999999999E-4</v>
      </c>
      <c r="L49" s="77">
        <v>350000</v>
      </c>
      <c r="M49" s="77">
        <v>99.8</v>
      </c>
      <c r="N49" s="77">
        <v>0</v>
      </c>
      <c r="O49" s="77">
        <v>349.3</v>
      </c>
      <c r="P49" s="78">
        <v>0</v>
      </c>
      <c r="Q49" s="78">
        <v>1.6000000000000001E-3</v>
      </c>
      <c r="R49" s="78">
        <v>1.1999999999999999E-3</v>
      </c>
    </row>
    <row r="50" spans="2:18">
      <c r="B50" s="79" t="s">
        <v>319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214</v>
      </c>
      <c r="C51" t="s">
        <v>214</v>
      </c>
      <c r="D51" s="16"/>
      <c r="E51" t="s">
        <v>214</v>
      </c>
      <c r="H51" s="77">
        <v>0</v>
      </c>
      <c r="I51" t="s">
        <v>214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s="79" t="s">
        <v>223</v>
      </c>
      <c r="C52" s="16"/>
      <c r="D52" s="16"/>
      <c r="H52" s="81">
        <v>3.13</v>
      </c>
      <c r="K52" s="80">
        <v>8.1600000000000006E-2</v>
      </c>
      <c r="L52" s="81">
        <v>2121000</v>
      </c>
      <c r="N52" s="81">
        <v>0</v>
      </c>
      <c r="O52" s="81">
        <v>7423.46566755</v>
      </c>
      <c r="Q52" s="80">
        <v>3.32E-2</v>
      </c>
      <c r="R52" s="80">
        <v>2.6100000000000002E-2</v>
      </c>
    </row>
    <row r="53" spans="2:18">
      <c r="B53" s="79" t="s">
        <v>320</v>
      </c>
      <c r="C53" s="16"/>
      <c r="D53" s="16"/>
      <c r="H53" s="81">
        <v>2.0099999999999998</v>
      </c>
      <c r="K53" s="80">
        <v>0.14580000000000001</v>
      </c>
      <c r="L53" s="81">
        <v>650000</v>
      </c>
      <c r="N53" s="81">
        <v>0</v>
      </c>
      <c r="O53" s="81">
        <v>2347.8534682200002</v>
      </c>
      <c r="Q53" s="80">
        <v>1.0500000000000001E-2</v>
      </c>
      <c r="R53" s="80">
        <v>8.2000000000000007E-3</v>
      </c>
    </row>
    <row r="54" spans="2:18">
      <c r="B54" t="s">
        <v>321</v>
      </c>
      <c r="C54" t="s">
        <v>322</v>
      </c>
      <c r="D54" t="s">
        <v>100</v>
      </c>
      <c r="E54" t="s">
        <v>323</v>
      </c>
      <c r="F54" t="s">
        <v>206</v>
      </c>
      <c r="H54" s="77">
        <v>0.59</v>
      </c>
      <c r="I54" t="s">
        <v>102</v>
      </c>
      <c r="J54" s="78">
        <v>2.8799999999999999E-2</v>
      </c>
      <c r="K54" s="78">
        <v>0.18310000000000001</v>
      </c>
      <c r="L54" s="77">
        <v>450000</v>
      </c>
      <c r="M54" s="77">
        <v>374.66</v>
      </c>
      <c r="N54" s="77">
        <v>0</v>
      </c>
      <c r="O54" s="77">
        <v>1685.97</v>
      </c>
      <c r="P54" s="78">
        <v>1E-4</v>
      </c>
      <c r="Q54" s="78">
        <v>7.4999999999999997E-3</v>
      </c>
      <c r="R54" s="78">
        <v>5.8999999999999999E-3</v>
      </c>
    </row>
    <row r="55" spans="2:18">
      <c r="B55" t="s">
        <v>324</v>
      </c>
      <c r="C55" t="s">
        <v>325</v>
      </c>
      <c r="D55" t="s">
        <v>100</v>
      </c>
      <c r="E55" t="s">
        <v>323</v>
      </c>
      <c r="F55" t="s">
        <v>206</v>
      </c>
      <c r="H55" s="77">
        <v>6.27</v>
      </c>
      <c r="I55" t="s">
        <v>102</v>
      </c>
      <c r="J55" s="78">
        <v>2.75E-2</v>
      </c>
      <c r="K55" s="78">
        <v>5.2200000000000003E-2</v>
      </c>
      <c r="L55" s="77">
        <v>100000</v>
      </c>
      <c r="M55" s="77">
        <v>323.17</v>
      </c>
      <c r="N55" s="77">
        <v>0</v>
      </c>
      <c r="O55" s="77">
        <v>323.17</v>
      </c>
      <c r="P55" s="78">
        <v>1E-4</v>
      </c>
      <c r="Q55" s="78">
        <v>1.4E-3</v>
      </c>
      <c r="R55" s="78">
        <v>1.1000000000000001E-3</v>
      </c>
    </row>
    <row r="56" spans="2:18">
      <c r="B56" t="s">
        <v>326</v>
      </c>
      <c r="C56" t="s">
        <v>327</v>
      </c>
      <c r="D56" t="s">
        <v>123</v>
      </c>
      <c r="E56" t="s">
        <v>328</v>
      </c>
      <c r="F56" t="s">
        <v>329</v>
      </c>
      <c r="G56" t="s">
        <v>330</v>
      </c>
      <c r="H56" s="77">
        <v>5.96</v>
      </c>
      <c r="I56" t="s">
        <v>106</v>
      </c>
      <c r="J56" s="78">
        <v>2.5000000000000001E-2</v>
      </c>
      <c r="K56" s="78">
        <v>4.8599999999999997E-2</v>
      </c>
      <c r="L56" s="77">
        <v>50000</v>
      </c>
      <c r="M56" s="77">
        <v>88.319833399999993</v>
      </c>
      <c r="N56" s="77">
        <v>0</v>
      </c>
      <c r="O56" s="77">
        <v>163.39169179000001</v>
      </c>
      <c r="P56" s="78">
        <v>1E-4</v>
      </c>
      <c r="Q56" s="78">
        <v>6.9999999999999999E-4</v>
      </c>
      <c r="R56" s="78">
        <v>5.9999999999999995E-4</v>
      </c>
    </row>
    <row r="57" spans="2:18">
      <c r="B57" t="s">
        <v>331</v>
      </c>
      <c r="C57" t="s">
        <v>332</v>
      </c>
      <c r="D57" t="s">
        <v>333</v>
      </c>
      <c r="E57" t="s">
        <v>328</v>
      </c>
      <c r="F57" t="s">
        <v>329</v>
      </c>
      <c r="G57" t="s">
        <v>334</v>
      </c>
      <c r="H57" s="77">
        <v>4.1900000000000004</v>
      </c>
      <c r="I57" t="s">
        <v>106</v>
      </c>
      <c r="J57" s="78">
        <v>3.2500000000000001E-2</v>
      </c>
      <c r="K57" s="78">
        <v>4.9700000000000001E-2</v>
      </c>
      <c r="L57" s="77">
        <v>50000</v>
      </c>
      <c r="M57" s="77">
        <v>94.768527800000001</v>
      </c>
      <c r="N57" s="77">
        <v>0</v>
      </c>
      <c r="O57" s="77">
        <v>175.32177643</v>
      </c>
      <c r="P57" s="78">
        <v>1E-4</v>
      </c>
      <c r="Q57" s="78">
        <v>8.0000000000000004E-4</v>
      </c>
      <c r="R57" s="78">
        <v>5.9999999999999995E-4</v>
      </c>
    </row>
    <row r="58" spans="2:18">
      <c r="B58" s="79" t="s">
        <v>335</v>
      </c>
      <c r="C58" s="16"/>
      <c r="D58" s="16"/>
      <c r="H58" s="81">
        <v>3.64</v>
      </c>
      <c r="K58" s="80">
        <v>5.1900000000000002E-2</v>
      </c>
      <c r="L58" s="81">
        <v>1471000</v>
      </c>
      <c r="N58" s="81">
        <v>0</v>
      </c>
      <c r="O58" s="81">
        <v>5075.6121993300003</v>
      </c>
      <c r="Q58" s="80">
        <v>2.2700000000000001E-2</v>
      </c>
      <c r="R58" s="80">
        <v>1.78E-2</v>
      </c>
    </row>
    <row r="59" spans="2:18">
      <c r="B59" t="s">
        <v>336</v>
      </c>
      <c r="C59" t="s">
        <v>337</v>
      </c>
      <c r="D59" t="s">
        <v>123</v>
      </c>
      <c r="E59" t="s">
        <v>338</v>
      </c>
      <c r="F59" t="s">
        <v>329</v>
      </c>
      <c r="G59" t="s">
        <v>339</v>
      </c>
      <c r="H59" s="77">
        <v>0.36</v>
      </c>
      <c r="I59" t="s">
        <v>106</v>
      </c>
      <c r="J59" s="78">
        <v>0</v>
      </c>
      <c r="K59" s="78">
        <v>5.3400000000000003E-2</v>
      </c>
      <c r="L59" s="77">
        <v>110000</v>
      </c>
      <c r="M59" s="77">
        <v>98.134900000000002</v>
      </c>
      <c r="N59" s="77">
        <v>0</v>
      </c>
      <c r="O59" s="77">
        <v>399.409043</v>
      </c>
      <c r="P59" s="78">
        <v>0</v>
      </c>
      <c r="Q59" s="78">
        <v>1.8E-3</v>
      </c>
      <c r="R59" s="78">
        <v>1.4E-3</v>
      </c>
    </row>
    <row r="60" spans="2:18">
      <c r="B60" t="s">
        <v>340</v>
      </c>
      <c r="C60" t="s">
        <v>341</v>
      </c>
      <c r="D60" t="s">
        <v>123</v>
      </c>
      <c r="E60" t="s">
        <v>338</v>
      </c>
      <c r="F60" t="s">
        <v>329</v>
      </c>
      <c r="G60" t="s">
        <v>342</v>
      </c>
      <c r="H60" s="77">
        <v>0.15</v>
      </c>
      <c r="I60" t="s">
        <v>106</v>
      </c>
      <c r="J60" s="78">
        <v>0</v>
      </c>
      <c r="K60" s="78">
        <v>5.0999999999999997E-2</v>
      </c>
      <c r="L60" s="77">
        <v>100000</v>
      </c>
      <c r="M60" s="77">
        <v>99.280199999999994</v>
      </c>
      <c r="N60" s="77">
        <v>0</v>
      </c>
      <c r="O60" s="77">
        <v>367.33674000000002</v>
      </c>
      <c r="P60" s="78">
        <v>0</v>
      </c>
      <c r="Q60" s="78">
        <v>1.6000000000000001E-3</v>
      </c>
      <c r="R60" s="78">
        <v>1.2999999999999999E-3</v>
      </c>
    </row>
    <row r="61" spans="2:18">
      <c r="B61" t="s">
        <v>343</v>
      </c>
      <c r="C61" t="s">
        <v>344</v>
      </c>
      <c r="D61" t="s">
        <v>123</v>
      </c>
      <c r="E61" t="s">
        <v>338</v>
      </c>
      <c r="F61" t="s">
        <v>329</v>
      </c>
      <c r="G61" t="s">
        <v>345</v>
      </c>
      <c r="H61" s="77">
        <v>0.63</v>
      </c>
      <c r="I61" t="s">
        <v>106</v>
      </c>
      <c r="J61" s="78">
        <v>1.2999999999999999E-3</v>
      </c>
      <c r="K61" s="78">
        <v>5.4600000000000003E-2</v>
      </c>
      <c r="L61" s="77">
        <v>302000</v>
      </c>
      <c r="M61" s="77">
        <v>96.828175000000002</v>
      </c>
      <c r="N61" s="77">
        <v>0</v>
      </c>
      <c r="O61" s="77">
        <v>1081.9580274499999</v>
      </c>
      <c r="P61" s="78">
        <v>0</v>
      </c>
      <c r="Q61" s="78">
        <v>4.7999999999999996E-3</v>
      </c>
      <c r="R61" s="78">
        <v>3.8E-3</v>
      </c>
    </row>
    <row r="62" spans="2:18">
      <c r="B62" t="s">
        <v>346</v>
      </c>
      <c r="C62" t="s">
        <v>347</v>
      </c>
      <c r="D62" t="s">
        <v>123</v>
      </c>
      <c r="E62" t="s">
        <v>338</v>
      </c>
      <c r="F62" t="s">
        <v>329</v>
      </c>
      <c r="G62" t="s">
        <v>348</v>
      </c>
      <c r="H62" s="77">
        <v>0.79</v>
      </c>
      <c r="I62" t="s">
        <v>106</v>
      </c>
      <c r="J62" s="78">
        <v>3.8E-3</v>
      </c>
      <c r="K62" s="78">
        <v>5.5300000000000002E-2</v>
      </c>
      <c r="L62" s="77">
        <v>295000</v>
      </c>
      <c r="M62" s="77">
        <v>96.179725016949149</v>
      </c>
      <c r="N62" s="77">
        <v>0</v>
      </c>
      <c r="O62" s="77">
        <v>1049.80169856</v>
      </c>
      <c r="P62" s="78">
        <v>0</v>
      </c>
      <c r="Q62" s="78">
        <v>4.7000000000000002E-3</v>
      </c>
      <c r="R62" s="78">
        <v>3.7000000000000002E-3</v>
      </c>
    </row>
    <row r="63" spans="2:18">
      <c r="B63" t="s">
        <v>349</v>
      </c>
      <c r="C63" t="s">
        <v>350</v>
      </c>
      <c r="D63" t="s">
        <v>123</v>
      </c>
      <c r="E63" t="s">
        <v>338</v>
      </c>
      <c r="F63" t="s">
        <v>329</v>
      </c>
      <c r="G63" t="s">
        <v>351</v>
      </c>
      <c r="H63" s="77">
        <v>0.59</v>
      </c>
      <c r="I63" t="s">
        <v>106</v>
      </c>
      <c r="J63" s="78">
        <v>8.8000000000000005E-3</v>
      </c>
      <c r="K63" s="78">
        <v>5.4899999999999997E-2</v>
      </c>
      <c r="L63" s="77">
        <v>100000</v>
      </c>
      <c r="M63" s="77">
        <v>97.7590833</v>
      </c>
      <c r="N63" s="77">
        <v>0</v>
      </c>
      <c r="O63" s="77">
        <v>361.70860821000002</v>
      </c>
      <c r="P63" s="78">
        <v>0</v>
      </c>
      <c r="Q63" s="78">
        <v>1.6000000000000001E-3</v>
      </c>
      <c r="R63" s="78">
        <v>1.2999999999999999E-3</v>
      </c>
    </row>
    <row r="64" spans="2:18">
      <c r="B64" t="s">
        <v>352</v>
      </c>
      <c r="C64" t="s">
        <v>353</v>
      </c>
      <c r="D64" t="s">
        <v>123</v>
      </c>
      <c r="E64" t="s">
        <v>338</v>
      </c>
      <c r="F64" t="s">
        <v>329</v>
      </c>
      <c r="G64" t="s">
        <v>354</v>
      </c>
      <c r="H64" s="77">
        <v>0.75</v>
      </c>
      <c r="I64" t="s">
        <v>106</v>
      </c>
      <c r="J64" s="78">
        <v>2.1299999999999999E-2</v>
      </c>
      <c r="K64" s="78">
        <v>5.5E-2</v>
      </c>
      <c r="L64" s="77">
        <v>160000</v>
      </c>
      <c r="M64" s="77">
        <v>98.113249999999994</v>
      </c>
      <c r="N64" s="77">
        <v>0</v>
      </c>
      <c r="O64" s="77">
        <v>580.83043999999995</v>
      </c>
      <c r="P64" s="78">
        <v>0</v>
      </c>
      <c r="Q64" s="78">
        <v>2.5999999999999999E-3</v>
      </c>
      <c r="R64" s="78">
        <v>2E-3</v>
      </c>
    </row>
    <row r="65" spans="2:18">
      <c r="B65" t="s">
        <v>355</v>
      </c>
      <c r="C65" t="s">
        <v>356</v>
      </c>
      <c r="D65" t="s">
        <v>123</v>
      </c>
      <c r="E65" t="s">
        <v>338</v>
      </c>
      <c r="F65" t="s">
        <v>329</v>
      </c>
      <c r="G65" t="s">
        <v>348</v>
      </c>
      <c r="H65" s="77">
        <v>14.57</v>
      </c>
      <c r="I65" t="s">
        <v>106</v>
      </c>
      <c r="J65" s="78">
        <v>2.75E-2</v>
      </c>
      <c r="K65" s="78">
        <v>4.1399999999999999E-2</v>
      </c>
      <c r="L65" s="77">
        <v>309000</v>
      </c>
      <c r="M65" s="77">
        <v>82.359350000000006</v>
      </c>
      <c r="N65" s="77">
        <v>0</v>
      </c>
      <c r="O65" s="77">
        <v>941.61444855000002</v>
      </c>
      <c r="P65" s="78">
        <v>0</v>
      </c>
      <c r="Q65" s="78">
        <v>4.1999999999999997E-3</v>
      </c>
      <c r="R65" s="78">
        <v>3.3E-3</v>
      </c>
    </row>
    <row r="66" spans="2:18">
      <c r="B66" t="s">
        <v>357</v>
      </c>
      <c r="C66" t="s">
        <v>358</v>
      </c>
      <c r="D66" t="s">
        <v>123</v>
      </c>
      <c r="E66" t="s">
        <v>338</v>
      </c>
      <c r="F66" t="s">
        <v>329</v>
      </c>
      <c r="G66" t="s">
        <v>339</v>
      </c>
      <c r="H66" s="77">
        <v>8.2200000000000006</v>
      </c>
      <c r="I66" t="s">
        <v>106</v>
      </c>
      <c r="J66" s="78">
        <v>2.8799999999999999E-2</v>
      </c>
      <c r="K66" s="78">
        <v>5.2200000000000003E-2</v>
      </c>
      <c r="L66" s="77">
        <v>95000</v>
      </c>
      <c r="M66" s="77">
        <v>83.343725052631584</v>
      </c>
      <c r="N66" s="77">
        <v>0</v>
      </c>
      <c r="O66" s="77">
        <v>292.95319355999999</v>
      </c>
      <c r="P66" s="78">
        <v>0</v>
      </c>
      <c r="Q66" s="78">
        <v>1.2999999999999999E-3</v>
      </c>
      <c r="R66" s="78">
        <v>1E-3</v>
      </c>
    </row>
    <row r="67" spans="2:18">
      <c r="B67" t="s">
        <v>359</v>
      </c>
      <c r="C67" s="16"/>
      <c r="D67" s="16"/>
    </row>
    <row r="68" spans="2:18">
      <c r="B68" t="s">
        <v>360</v>
      </c>
      <c r="C68" s="16"/>
      <c r="D68" s="16"/>
    </row>
    <row r="69" spans="2:18">
      <c r="B69" t="s">
        <v>361</v>
      </c>
      <c r="C69" s="16"/>
      <c r="D69" s="16"/>
    </row>
    <row r="70" spans="2:18">
      <c r="B70" t="s">
        <v>362</v>
      </c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6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BP6" s="19"/>
    </row>
    <row r="7" spans="2:68" ht="26.25" customHeight="1">
      <c r="B7" s="106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0.08</v>
      </c>
      <c r="L11" s="7"/>
      <c r="M11" s="7"/>
      <c r="N11" s="76">
        <v>-2.6076999999999999</v>
      </c>
      <c r="O11" s="75">
        <v>36300</v>
      </c>
      <c r="P11" s="33"/>
      <c r="Q11" s="75">
        <v>0</v>
      </c>
      <c r="R11" s="75">
        <v>372.74391000000003</v>
      </c>
      <c r="S11" s="7"/>
      <c r="T11" s="76">
        <v>1</v>
      </c>
      <c r="U11" s="76">
        <v>1.2999999999999999E-3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0.08</v>
      </c>
      <c r="N12" s="80">
        <v>-2.6076999999999999</v>
      </c>
      <c r="O12" s="81">
        <v>36300</v>
      </c>
      <c r="Q12" s="81">
        <v>0</v>
      </c>
      <c r="R12" s="81">
        <v>372.74391000000003</v>
      </c>
      <c r="T12" s="80">
        <v>1</v>
      </c>
      <c r="U12" s="80">
        <v>1.2999999999999999E-3</v>
      </c>
    </row>
    <row r="13" spans="2:68">
      <c r="B13" s="79" t="s">
        <v>363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0.08</v>
      </c>
      <c r="N15" s="80">
        <v>-2.6076999999999999</v>
      </c>
      <c r="O15" s="81">
        <v>36300</v>
      </c>
      <c r="Q15" s="81">
        <v>0</v>
      </c>
      <c r="R15" s="81">
        <v>372.74391000000003</v>
      </c>
      <c r="T15" s="80">
        <v>1</v>
      </c>
      <c r="U15" s="80">
        <v>1.2999999999999999E-3</v>
      </c>
    </row>
    <row r="16" spans="2:68">
      <c r="B16" t="s">
        <v>364</v>
      </c>
      <c r="C16" t="s">
        <v>365</v>
      </c>
      <c r="D16" t="s">
        <v>100</v>
      </c>
      <c r="E16" t="s">
        <v>123</v>
      </c>
      <c r="F16" t="s">
        <v>366</v>
      </c>
      <c r="G16" t="s">
        <v>367</v>
      </c>
      <c r="H16" t="s">
        <v>205</v>
      </c>
      <c r="I16" t="s">
        <v>206</v>
      </c>
      <c r="J16" t="s">
        <v>368</v>
      </c>
      <c r="K16" s="77">
        <v>0.2</v>
      </c>
      <c r="L16" t="s">
        <v>102</v>
      </c>
      <c r="M16" s="78">
        <v>5.0500000000000003E-2</v>
      </c>
      <c r="N16" s="78">
        <v>-0.99990000000000001</v>
      </c>
      <c r="O16" s="77">
        <v>15000</v>
      </c>
      <c r="P16" s="77">
        <v>1032.2</v>
      </c>
      <c r="Q16" s="77">
        <v>0</v>
      </c>
      <c r="R16" s="77">
        <v>154.83000000000001</v>
      </c>
      <c r="S16" s="78">
        <v>0</v>
      </c>
      <c r="T16" s="78">
        <v>0.41539999999999999</v>
      </c>
      <c r="U16" s="78">
        <v>5.0000000000000001E-4</v>
      </c>
    </row>
    <row r="17" spans="2:21">
      <c r="B17" t="s">
        <v>369</v>
      </c>
      <c r="C17" t="s">
        <v>370</v>
      </c>
      <c r="D17" t="s">
        <v>100</v>
      </c>
      <c r="E17" s="16"/>
      <c r="F17" t="s">
        <v>371</v>
      </c>
      <c r="G17" t="s">
        <v>372</v>
      </c>
      <c r="H17" t="s">
        <v>373</v>
      </c>
      <c r="I17" t="s">
        <v>206</v>
      </c>
      <c r="J17" t="s">
        <v>314</v>
      </c>
      <c r="K17" s="77">
        <v>0</v>
      </c>
      <c r="L17" t="s">
        <v>102</v>
      </c>
      <c r="M17" s="78">
        <v>5.8900000000000001E-2</v>
      </c>
      <c r="N17" s="78">
        <v>-3.75</v>
      </c>
      <c r="O17" s="77">
        <v>21300</v>
      </c>
      <c r="P17" s="77">
        <v>1023.07</v>
      </c>
      <c r="Q17" s="77">
        <v>0</v>
      </c>
      <c r="R17" s="77">
        <v>217.91390999999999</v>
      </c>
      <c r="S17" s="78">
        <v>1E-4</v>
      </c>
      <c r="T17" s="78">
        <v>0.58460000000000001</v>
      </c>
      <c r="U17" s="78">
        <v>8.0000000000000004E-4</v>
      </c>
    </row>
    <row r="18" spans="2:21">
      <c r="B18" s="79" t="s">
        <v>374</v>
      </c>
      <c r="C18" s="16"/>
      <c r="D18" s="16"/>
      <c r="E18" s="16"/>
      <c r="F18" s="16"/>
      <c r="G18" s="16"/>
      <c r="K18" s="81">
        <v>0</v>
      </c>
      <c r="N18" s="80">
        <v>0</v>
      </c>
      <c r="O18" s="81">
        <v>0</v>
      </c>
      <c r="Q18" s="81">
        <v>0</v>
      </c>
      <c r="R18" s="81">
        <v>0</v>
      </c>
      <c r="T18" s="80">
        <v>0</v>
      </c>
      <c r="U18" s="80">
        <v>0</v>
      </c>
    </row>
    <row r="19" spans="2:21">
      <c r="B19" t="s">
        <v>214</v>
      </c>
      <c r="C19" t="s">
        <v>214</v>
      </c>
      <c r="D19" s="16"/>
      <c r="E19" s="16"/>
      <c r="F19" s="16"/>
      <c r="G19" t="s">
        <v>214</v>
      </c>
      <c r="H19" t="s">
        <v>214</v>
      </c>
      <c r="K19" s="77">
        <v>0</v>
      </c>
      <c r="L19" t="s">
        <v>214</v>
      </c>
      <c r="M19" s="78">
        <v>0</v>
      </c>
      <c r="N19" s="78">
        <v>0</v>
      </c>
      <c r="O19" s="77">
        <v>0</v>
      </c>
      <c r="P19" s="77">
        <v>0</v>
      </c>
      <c r="R19" s="77">
        <v>0</v>
      </c>
      <c r="S19" s="78">
        <v>0</v>
      </c>
      <c r="T19" s="78">
        <v>0</v>
      </c>
      <c r="U19" s="78">
        <v>0</v>
      </c>
    </row>
    <row r="20" spans="2:21">
      <c r="B20" s="79" t="s">
        <v>223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s="79" t="s">
        <v>375</v>
      </c>
      <c r="C21" s="16"/>
      <c r="D21" s="16"/>
      <c r="E21" s="16"/>
      <c r="F21" s="16"/>
      <c r="G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214</v>
      </c>
      <c r="C22" t="s">
        <v>214</v>
      </c>
      <c r="D22" s="16"/>
      <c r="E22" s="16"/>
      <c r="F22" s="16"/>
      <c r="G22" t="s">
        <v>214</v>
      </c>
      <c r="H22" t="s">
        <v>214</v>
      </c>
      <c r="K22" s="77">
        <v>0</v>
      </c>
      <c r="L22" t="s">
        <v>214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376</v>
      </c>
      <c r="C23" s="16"/>
      <c r="D23" s="16"/>
      <c r="E23" s="16"/>
      <c r="F23" s="16"/>
      <c r="G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214</v>
      </c>
      <c r="C24" t="s">
        <v>214</v>
      </c>
      <c r="D24" s="16"/>
      <c r="E24" s="16"/>
      <c r="F24" s="16"/>
      <c r="G24" t="s">
        <v>214</v>
      </c>
      <c r="H24" t="s">
        <v>214</v>
      </c>
      <c r="K24" s="77">
        <v>0</v>
      </c>
      <c r="L24" t="s">
        <v>214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t="s">
        <v>225</v>
      </c>
      <c r="C25" s="16"/>
      <c r="D25" s="16"/>
      <c r="E25" s="16"/>
      <c r="F25" s="16"/>
      <c r="G25" s="16"/>
    </row>
    <row r="26" spans="2:21">
      <c r="B26" t="s">
        <v>359</v>
      </c>
      <c r="C26" s="16"/>
      <c r="D26" s="16"/>
      <c r="E26" s="16"/>
      <c r="F26" s="16"/>
      <c r="G26" s="16"/>
    </row>
    <row r="27" spans="2:21">
      <c r="B27" t="s">
        <v>360</v>
      </c>
      <c r="C27" s="16"/>
      <c r="D27" s="16"/>
      <c r="E27" s="16"/>
      <c r="F27" s="16"/>
      <c r="G27" s="16"/>
    </row>
    <row r="28" spans="2:21">
      <c r="B28" t="s">
        <v>361</v>
      </c>
      <c r="C28" s="16"/>
      <c r="D28" s="16"/>
      <c r="E28" s="16"/>
      <c r="F28" s="16"/>
      <c r="G28" s="16"/>
    </row>
    <row r="29" spans="2:21">
      <c r="B29" t="s">
        <v>362</v>
      </c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2"/>
  <sheetViews>
    <sheetView rightToLeft="1" topLeftCell="A89" workbookViewId="0">
      <selection activeCell="L96" sqref="L9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</row>
    <row r="7" spans="2:66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3.06</v>
      </c>
      <c r="L11" s="7"/>
      <c r="M11" s="7"/>
      <c r="N11" s="76">
        <v>0.04</v>
      </c>
      <c r="O11" s="75">
        <v>37476093.240000002</v>
      </c>
      <c r="P11" s="33"/>
      <c r="Q11" s="75">
        <v>218.41379000000001</v>
      </c>
      <c r="R11" s="75">
        <v>40880.010120262465</v>
      </c>
      <c r="S11" s="7"/>
      <c r="T11" s="76">
        <f>R11/$R$11</f>
        <v>1</v>
      </c>
      <c r="U11" s="76">
        <f>R11/'סכום נכסי הקרן'!$C$42</f>
        <v>0.14426498072218741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2.92</v>
      </c>
      <c r="N12" s="80">
        <v>3.8100000000000002E-2</v>
      </c>
      <c r="O12" s="81">
        <v>36546093.240000002</v>
      </c>
      <c r="Q12" s="81">
        <v>217.41479000000001</v>
      </c>
      <c r="R12" s="81">
        <v>37642.180601777065</v>
      </c>
      <c r="T12" s="80">
        <f t="shared" ref="T12:T75" si="0">R12/$R$11</f>
        <v>0.92079675349981027</v>
      </c>
      <c r="U12" s="80">
        <f>R12/'סכום נכסי הקרן'!$C$42</f>
        <v>0.13283872589270287</v>
      </c>
    </row>
    <row r="13" spans="2:66">
      <c r="B13" s="79" t="s">
        <v>363</v>
      </c>
      <c r="C13" s="16"/>
      <c r="D13" s="16"/>
      <c r="E13" s="16"/>
      <c r="F13" s="16"/>
      <c r="K13" s="81">
        <v>3.56</v>
      </c>
      <c r="N13" s="80">
        <v>2.5000000000000001E-2</v>
      </c>
      <c r="O13" s="81">
        <v>24525462.609999999</v>
      </c>
      <c r="Q13" s="81">
        <v>38.294930000000001</v>
      </c>
      <c r="R13" s="81">
        <v>25801.907467335361</v>
      </c>
      <c r="T13" s="80">
        <f t="shared" si="0"/>
        <v>0.63116196379184519</v>
      </c>
      <c r="U13" s="80">
        <f>R13/'סכום נכסי הקרן'!$C$42</f>
        <v>9.1054568539008479E-2</v>
      </c>
    </row>
    <row r="14" spans="2:66">
      <c r="B14" t="s">
        <v>377</v>
      </c>
      <c r="C14" t="s">
        <v>378</v>
      </c>
      <c r="D14" t="s">
        <v>100</v>
      </c>
      <c r="E14" t="s">
        <v>123</v>
      </c>
      <c r="F14" t="s">
        <v>379</v>
      </c>
      <c r="G14" t="s">
        <v>380</v>
      </c>
      <c r="H14" t="s">
        <v>205</v>
      </c>
      <c r="I14" t="s">
        <v>206</v>
      </c>
      <c r="J14" t="s">
        <v>381</v>
      </c>
      <c r="K14" s="77">
        <v>4.01</v>
      </c>
      <c r="L14" t="s">
        <v>102</v>
      </c>
      <c r="M14" s="78">
        <v>5.0000000000000001E-4</v>
      </c>
      <c r="N14" s="78">
        <v>2.1399999999999999E-2</v>
      </c>
      <c r="O14" s="77">
        <v>1515000.84</v>
      </c>
      <c r="P14" s="77">
        <v>100.97</v>
      </c>
      <c r="Q14" s="77">
        <v>0</v>
      </c>
      <c r="R14" s="77">
        <v>1529.696348148</v>
      </c>
      <c r="S14" s="78">
        <v>1.2999999999999999E-3</v>
      </c>
      <c r="T14" s="78">
        <f t="shared" si="0"/>
        <v>3.7419177335031903E-2</v>
      </c>
      <c r="U14" s="78">
        <f>R14/'סכום נכסי הקרן'!$C$42</f>
        <v>5.3982768968784886E-3</v>
      </c>
    </row>
    <row r="15" spans="2:66">
      <c r="B15" t="s">
        <v>382</v>
      </c>
      <c r="C15" t="s">
        <v>383</v>
      </c>
      <c r="D15" t="s">
        <v>100</v>
      </c>
      <c r="E15" t="s">
        <v>123</v>
      </c>
      <c r="F15" t="s">
        <v>384</v>
      </c>
      <c r="G15" t="s">
        <v>367</v>
      </c>
      <c r="H15" t="s">
        <v>205</v>
      </c>
      <c r="I15" t="s">
        <v>206</v>
      </c>
      <c r="J15" t="s">
        <v>385</v>
      </c>
      <c r="K15" s="77">
        <v>2.2000000000000002</v>
      </c>
      <c r="L15" t="s">
        <v>102</v>
      </c>
      <c r="M15" s="78">
        <v>1E-3</v>
      </c>
      <c r="N15" s="78">
        <v>2.07E-2</v>
      </c>
      <c r="O15" s="77">
        <v>583000</v>
      </c>
      <c r="P15" s="77">
        <v>105.29</v>
      </c>
      <c r="Q15" s="77">
        <v>0</v>
      </c>
      <c r="R15" s="77">
        <v>613.84069999999997</v>
      </c>
      <c r="S15" s="78">
        <v>4.0000000000000002E-4</v>
      </c>
      <c r="T15" s="78">
        <f t="shared" si="0"/>
        <v>1.5015668983304521E-2</v>
      </c>
      <c r="U15" s="78">
        <f>R15/'סכום נכסי הקרן'!$C$42</f>
        <v>2.1662351964071738E-3</v>
      </c>
    </row>
    <row r="16" spans="2:66">
      <c r="B16" t="s">
        <v>386</v>
      </c>
      <c r="C16" t="s">
        <v>387</v>
      </c>
      <c r="D16" t="s">
        <v>100</v>
      </c>
      <c r="E16" t="s">
        <v>123</v>
      </c>
      <c r="F16" t="s">
        <v>384</v>
      </c>
      <c r="G16" t="s">
        <v>367</v>
      </c>
      <c r="H16" t="s">
        <v>205</v>
      </c>
      <c r="I16" t="s">
        <v>206</v>
      </c>
      <c r="J16" t="s">
        <v>388</v>
      </c>
      <c r="K16" s="77">
        <v>3.42</v>
      </c>
      <c r="L16" t="s">
        <v>102</v>
      </c>
      <c r="M16" s="78">
        <v>1E-3</v>
      </c>
      <c r="N16" s="78">
        <v>1.8800000000000001E-2</v>
      </c>
      <c r="O16" s="77">
        <v>130000</v>
      </c>
      <c r="P16" s="77">
        <v>101.51</v>
      </c>
      <c r="Q16" s="77">
        <v>0</v>
      </c>
      <c r="R16" s="77">
        <v>131.96299999999999</v>
      </c>
      <c r="S16" s="78">
        <v>2.9999999999999997E-4</v>
      </c>
      <c r="T16" s="78">
        <f t="shared" si="0"/>
        <v>3.2280569308027543E-3</v>
      </c>
      <c r="U16" s="78">
        <f>R16/'סכום נכסי הקרן'!$C$42</f>
        <v>4.6569557089238281E-4</v>
      </c>
    </row>
    <row r="17" spans="2:21">
      <c r="B17" t="s">
        <v>389</v>
      </c>
      <c r="C17" t="s">
        <v>390</v>
      </c>
      <c r="D17" t="s">
        <v>100</v>
      </c>
      <c r="E17" t="s">
        <v>123</v>
      </c>
      <c r="F17" t="s">
        <v>391</v>
      </c>
      <c r="G17" t="s">
        <v>367</v>
      </c>
      <c r="H17" t="s">
        <v>205</v>
      </c>
      <c r="I17" t="s">
        <v>206</v>
      </c>
      <c r="J17" t="s">
        <v>392</v>
      </c>
      <c r="K17" s="77">
        <v>4.47</v>
      </c>
      <c r="L17" t="s">
        <v>102</v>
      </c>
      <c r="M17" s="78">
        <v>2E-3</v>
      </c>
      <c r="N17" s="78">
        <v>2.01E-2</v>
      </c>
      <c r="O17" s="77">
        <v>654000</v>
      </c>
      <c r="P17" s="77">
        <v>99.45</v>
      </c>
      <c r="Q17" s="77">
        <v>0</v>
      </c>
      <c r="R17" s="77">
        <v>650.40300000000002</v>
      </c>
      <c r="S17" s="78">
        <v>2.0000000000000001E-4</v>
      </c>
      <c r="T17" s="78">
        <f t="shared" si="0"/>
        <v>1.5910049877351257E-2</v>
      </c>
      <c r="U17" s="78">
        <f>R17/'סכום נכסי הקרן'!$C$42</f>
        <v>2.2952630388451195E-3</v>
      </c>
    </row>
    <row r="18" spans="2:21">
      <c r="B18" t="s">
        <v>393</v>
      </c>
      <c r="C18" t="s">
        <v>394</v>
      </c>
      <c r="D18" t="s">
        <v>100</v>
      </c>
      <c r="E18" t="s">
        <v>123</v>
      </c>
      <c r="F18" t="s">
        <v>366</v>
      </c>
      <c r="G18" t="s">
        <v>367</v>
      </c>
      <c r="H18" t="s">
        <v>205</v>
      </c>
      <c r="I18" t="s">
        <v>206</v>
      </c>
      <c r="J18" t="s">
        <v>395</v>
      </c>
      <c r="K18" s="77">
        <v>1.98</v>
      </c>
      <c r="L18" t="s">
        <v>102</v>
      </c>
      <c r="M18" s="78">
        <v>8.3000000000000001E-3</v>
      </c>
      <c r="N18" s="78">
        <v>2.1700000000000001E-2</v>
      </c>
      <c r="O18" s="77">
        <v>675000</v>
      </c>
      <c r="P18" s="77">
        <v>107.6</v>
      </c>
      <c r="Q18" s="77">
        <v>0</v>
      </c>
      <c r="R18" s="77">
        <v>726.3</v>
      </c>
      <c r="S18" s="78">
        <v>2.0000000000000001E-4</v>
      </c>
      <c r="T18" s="78">
        <f t="shared" si="0"/>
        <v>1.7766629652569588E-2</v>
      </c>
      <c r="U18" s="78">
        <f>R18/'סכום נכסי הקרן'!$C$42</f>
        <v>2.5631024843261949E-3</v>
      </c>
    </row>
    <row r="19" spans="2:21">
      <c r="B19" t="s">
        <v>396</v>
      </c>
      <c r="C19" t="s">
        <v>397</v>
      </c>
      <c r="D19" t="s">
        <v>100</v>
      </c>
      <c r="E19" t="s">
        <v>123</v>
      </c>
      <c r="F19" t="s">
        <v>366</v>
      </c>
      <c r="G19" t="s">
        <v>367</v>
      </c>
      <c r="H19" t="s">
        <v>398</v>
      </c>
      <c r="I19" t="s">
        <v>150</v>
      </c>
      <c r="J19" t="s">
        <v>399</v>
      </c>
      <c r="K19" s="77">
        <v>0.18</v>
      </c>
      <c r="L19" t="s">
        <v>102</v>
      </c>
      <c r="M19" s="78">
        <v>0.01</v>
      </c>
      <c r="N19" s="78">
        <v>2.8400000000000002E-2</v>
      </c>
      <c r="O19" s="77">
        <v>921000</v>
      </c>
      <c r="P19" s="77">
        <v>110.77</v>
      </c>
      <c r="Q19" s="77">
        <v>0</v>
      </c>
      <c r="R19" s="77">
        <v>1020.1917</v>
      </c>
      <c r="S19" s="78">
        <v>4.0000000000000002E-4</v>
      </c>
      <c r="T19" s="78">
        <f t="shared" si="0"/>
        <v>2.4955759477523584E-2</v>
      </c>
      <c r="U19" s="78">
        <f>R19/'סכום נכסי הקרן'!$C$42</f>
        <v>3.6002421599324852E-3</v>
      </c>
    </row>
    <row r="20" spans="2:21">
      <c r="B20" t="s">
        <v>400</v>
      </c>
      <c r="C20" t="s">
        <v>401</v>
      </c>
      <c r="D20" t="s">
        <v>100</v>
      </c>
      <c r="E20" t="s">
        <v>123</v>
      </c>
      <c r="F20" t="s">
        <v>366</v>
      </c>
      <c r="G20" t="s">
        <v>367</v>
      </c>
      <c r="H20" t="s">
        <v>205</v>
      </c>
      <c r="I20" t="s">
        <v>206</v>
      </c>
      <c r="J20" t="s">
        <v>402</v>
      </c>
      <c r="K20" s="77">
        <v>4.4000000000000004</v>
      </c>
      <c r="L20" t="s">
        <v>102</v>
      </c>
      <c r="M20" s="78">
        <v>1E-3</v>
      </c>
      <c r="N20" s="78">
        <v>1.9699999999999999E-2</v>
      </c>
      <c r="O20" s="77">
        <v>394009</v>
      </c>
      <c r="P20" s="77">
        <v>99.41</v>
      </c>
      <c r="Q20" s="77">
        <v>0</v>
      </c>
      <c r="R20" s="77">
        <v>391.68434689999998</v>
      </c>
      <c r="S20" s="78">
        <v>1E-4</v>
      </c>
      <c r="T20" s="78">
        <f t="shared" si="0"/>
        <v>9.5813172684577896E-3</v>
      </c>
      <c r="U20" s="78">
        <f>R20/'סכום נכסי הקרן'!$C$42</f>
        <v>1.3822485510272243E-3</v>
      </c>
    </row>
    <row r="21" spans="2:21">
      <c r="B21" t="s">
        <v>403</v>
      </c>
      <c r="C21" t="s">
        <v>404</v>
      </c>
      <c r="D21" t="s">
        <v>100</v>
      </c>
      <c r="E21" t="s">
        <v>123</v>
      </c>
      <c r="F21" t="s">
        <v>405</v>
      </c>
      <c r="G21" t="s">
        <v>367</v>
      </c>
      <c r="H21" t="s">
        <v>205</v>
      </c>
      <c r="I21" t="s">
        <v>206</v>
      </c>
      <c r="J21" t="s">
        <v>406</v>
      </c>
      <c r="K21" s="77">
        <v>5.3</v>
      </c>
      <c r="L21" t="s">
        <v>102</v>
      </c>
      <c r="M21" s="78">
        <v>1E-3</v>
      </c>
      <c r="N21" s="78">
        <v>1.9800000000000002E-2</v>
      </c>
      <c r="O21" s="77">
        <v>831000</v>
      </c>
      <c r="P21" s="77">
        <v>97.8</v>
      </c>
      <c r="Q21" s="77">
        <v>0</v>
      </c>
      <c r="R21" s="77">
        <v>812.71799999999996</v>
      </c>
      <c r="S21" s="78">
        <v>2.0000000000000001E-4</v>
      </c>
      <c r="T21" s="78">
        <f t="shared" si="0"/>
        <v>1.9880572377773718E-2</v>
      </c>
      <c r="U21" s="78">
        <f>R21/'סכום נכסי הקרן'!$C$42</f>
        <v>2.8680703908255767E-3</v>
      </c>
    </row>
    <row r="22" spans="2:21">
      <c r="B22" t="s">
        <v>407</v>
      </c>
      <c r="C22" t="s">
        <v>408</v>
      </c>
      <c r="D22" t="s">
        <v>100</v>
      </c>
      <c r="E22" t="s">
        <v>123</v>
      </c>
      <c r="F22" t="s">
        <v>405</v>
      </c>
      <c r="G22" t="s">
        <v>367</v>
      </c>
      <c r="H22" t="s">
        <v>205</v>
      </c>
      <c r="I22" t="s">
        <v>206</v>
      </c>
      <c r="J22" t="s">
        <v>281</v>
      </c>
      <c r="K22" s="77">
        <v>4.18</v>
      </c>
      <c r="L22" t="s">
        <v>102</v>
      </c>
      <c r="M22" s="78">
        <v>1E-3</v>
      </c>
      <c r="N22" s="78">
        <v>2.0199999999999999E-2</v>
      </c>
      <c r="O22" s="77">
        <v>215000</v>
      </c>
      <c r="P22" s="77">
        <v>98.39</v>
      </c>
      <c r="Q22" s="77">
        <v>0</v>
      </c>
      <c r="R22" s="77">
        <v>211.5385</v>
      </c>
      <c r="S22" s="78">
        <v>2.0000000000000001E-4</v>
      </c>
      <c r="T22" s="78">
        <f t="shared" si="0"/>
        <v>5.174619560457238E-3</v>
      </c>
      <c r="U22" s="78">
        <f>R22/'סכום נכסי הקרן'!$C$42</f>
        <v>7.4651639113401734E-4</v>
      </c>
    </row>
    <row r="23" spans="2:21">
      <c r="B23" t="s">
        <v>409</v>
      </c>
      <c r="C23" t="s">
        <v>410</v>
      </c>
      <c r="D23" t="s">
        <v>100</v>
      </c>
      <c r="E23" t="s">
        <v>123</v>
      </c>
      <c r="F23" t="s">
        <v>405</v>
      </c>
      <c r="G23" t="s">
        <v>367</v>
      </c>
      <c r="H23" t="s">
        <v>205</v>
      </c>
      <c r="I23" t="s">
        <v>206</v>
      </c>
      <c r="J23" t="s">
        <v>411</v>
      </c>
      <c r="K23" s="77">
        <v>4.21</v>
      </c>
      <c r="L23" t="s">
        <v>102</v>
      </c>
      <c r="M23" s="78">
        <v>1.6400000000000001E-2</v>
      </c>
      <c r="N23" s="78">
        <v>2.01E-2</v>
      </c>
      <c r="O23" s="77">
        <v>413000</v>
      </c>
      <c r="P23" s="77">
        <v>101.9</v>
      </c>
      <c r="Q23" s="77">
        <v>0</v>
      </c>
      <c r="R23" s="77">
        <v>420.84699999999998</v>
      </c>
      <c r="S23" s="78">
        <v>2.9999999999999997E-4</v>
      </c>
      <c r="T23" s="78">
        <f t="shared" si="0"/>
        <v>1.0294689232266218E-2</v>
      </c>
      <c r="U23" s="78">
        <f>R23/'סכום נכסי הקרן'!$C$42</f>
        <v>1.4851631436337961E-3</v>
      </c>
    </row>
    <row r="24" spans="2:21">
      <c r="B24" t="s">
        <v>412</v>
      </c>
      <c r="C24" t="s">
        <v>413</v>
      </c>
      <c r="D24" t="s">
        <v>100</v>
      </c>
      <c r="E24" t="s">
        <v>123</v>
      </c>
      <c r="F24" t="s">
        <v>405</v>
      </c>
      <c r="G24" t="s">
        <v>367</v>
      </c>
      <c r="H24" t="s">
        <v>205</v>
      </c>
      <c r="I24" t="s">
        <v>206</v>
      </c>
      <c r="J24" t="s">
        <v>243</v>
      </c>
      <c r="K24" s="77">
        <v>5.14</v>
      </c>
      <c r="L24" t="s">
        <v>102</v>
      </c>
      <c r="M24" s="78">
        <v>2.06E-2</v>
      </c>
      <c r="N24" s="78">
        <v>2.0299999999999999E-2</v>
      </c>
      <c r="O24" s="77">
        <v>180000</v>
      </c>
      <c r="P24" s="77">
        <v>100.42</v>
      </c>
      <c r="Q24" s="77">
        <v>0</v>
      </c>
      <c r="R24" s="77">
        <v>180.756</v>
      </c>
      <c r="S24" s="78">
        <v>1E-4</v>
      </c>
      <c r="T24" s="78">
        <f t="shared" si="0"/>
        <v>4.4216231715267368E-3</v>
      </c>
      <c r="U24" s="78">
        <f>R24/'סכום נכסי הקרן'!$C$42</f>
        <v>6.3788538160108172E-4</v>
      </c>
    </row>
    <row r="25" spans="2:21">
      <c r="B25" t="s">
        <v>414</v>
      </c>
      <c r="C25" t="s">
        <v>415</v>
      </c>
      <c r="D25" t="s">
        <v>100</v>
      </c>
      <c r="E25" t="s">
        <v>123</v>
      </c>
      <c r="F25" t="s">
        <v>405</v>
      </c>
      <c r="G25" t="s">
        <v>367</v>
      </c>
      <c r="H25" t="s">
        <v>398</v>
      </c>
      <c r="I25" t="s">
        <v>150</v>
      </c>
      <c r="J25" t="s">
        <v>416</v>
      </c>
      <c r="K25" s="77">
        <v>1.1599999999999999</v>
      </c>
      <c r="L25" t="s">
        <v>102</v>
      </c>
      <c r="M25" s="78">
        <v>9.4999999999999998E-3</v>
      </c>
      <c r="N25" s="78">
        <v>2.4400000000000002E-2</v>
      </c>
      <c r="O25" s="77">
        <v>414000.05</v>
      </c>
      <c r="P25" s="77">
        <v>110</v>
      </c>
      <c r="Q25" s="77">
        <v>0</v>
      </c>
      <c r="R25" s="77">
        <v>455.40005500000001</v>
      </c>
      <c r="S25" s="78">
        <v>1.2999999999999999E-3</v>
      </c>
      <c r="T25" s="78">
        <f t="shared" si="0"/>
        <v>1.1139920309713372E-2</v>
      </c>
      <c r="U25" s="78">
        <f>R25/'סכום נכסי הקרן'!$C$42</f>
        <v>1.6071003887275035E-3</v>
      </c>
    </row>
    <row r="26" spans="2:21">
      <c r="B26" t="s">
        <v>417</v>
      </c>
      <c r="C26" t="s">
        <v>418</v>
      </c>
      <c r="D26" t="s">
        <v>100</v>
      </c>
      <c r="E26" t="s">
        <v>123</v>
      </c>
      <c r="F26" t="s">
        <v>405</v>
      </c>
      <c r="G26" t="s">
        <v>367</v>
      </c>
      <c r="H26" t="s">
        <v>398</v>
      </c>
      <c r="I26" t="s">
        <v>150</v>
      </c>
      <c r="J26" t="s">
        <v>395</v>
      </c>
      <c r="K26" s="77">
        <v>3.4</v>
      </c>
      <c r="L26" t="s">
        <v>102</v>
      </c>
      <c r="M26" s="78">
        <v>5.0000000000000001E-3</v>
      </c>
      <c r="N26" s="78">
        <v>2.06E-2</v>
      </c>
      <c r="O26" s="77">
        <v>283415</v>
      </c>
      <c r="P26" s="77">
        <v>104.4</v>
      </c>
      <c r="Q26" s="77">
        <v>0</v>
      </c>
      <c r="R26" s="77">
        <v>295.88526000000002</v>
      </c>
      <c r="S26" s="78">
        <v>4.0000000000000002E-4</v>
      </c>
      <c r="T26" s="78">
        <f t="shared" si="0"/>
        <v>7.237895957695529E-3</v>
      </c>
      <c r="U26" s="78">
        <f>R26/'סכום נכסי הקרן'!$C$42</f>
        <v>1.0441749208061437E-3</v>
      </c>
    </row>
    <row r="27" spans="2:21">
      <c r="B27" t="s">
        <v>419</v>
      </c>
      <c r="C27" t="s">
        <v>420</v>
      </c>
      <c r="D27" t="s">
        <v>100</v>
      </c>
      <c r="E27" t="s">
        <v>123</v>
      </c>
      <c r="F27" t="s">
        <v>405</v>
      </c>
      <c r="G27" t="s">
        <v>367</v>
      </c>
      <c r="H27" t="s">
        <v>205</v>
      </c>
      <c r="I27" t="s">
        <v>206</v>
      </c>
      <c r="J27" t="s">
        <v>399</v>
      </c>
      <c r="K27" s="77">
        <v>1.24</v>
      </c>
      <c r="L27" t="s">
        <v>102</v>
      </c>
      <c r="M27" s="78">
        <v>8.6E-3</v>
      </c>
      <c r="N27" s="78">
        <v>2.3400000000000001E-2</v>
      </c>
      <c r="O27" s="77">
        <v>931000</v>
      </c>
      <c r="P27" s="77">
        <v>110.27</v>
      </c>
      <c r="Q27" s="77">
        <v>0</v>
      </c>
      <c r="R27" s="77">
        <v>1026.6137000000001</v>
      </c>
      <c r="S27" s="78">
        <v>4.0000000000000002E-4</v>
      </c>
      <c r="T27" s="78">
        <f t="shared" si="0"/>
        <v>2.511285337209718E-2</v>
      </c>
      <c r="U27" s="78">
        <f>R27/'סכום נכסי הקרן'!$C$42</f>
        <v>3.6229053076047187E-3</v>
      </c>
    </row>
    <row r="28" spans="2:21">
      <c r="B28" t="s">
        <v>421</v>
      </c>
      <c r="C28" t="s">
        <v>422</v>
      </c>
      <c r="D28" t="s">
        <v>100</v>
      </c>
      <c r="E28" t="s">
        <v>123</v>
      </c>
      <c r="F28" t="s">
        <v>405</v>
      </c>
      <c r="G28" t="s">
        <v>367</v>
      </c>
      <c r="H28" t="s">
        <v>205</v>
      </c>
      <c r="I28" t="s">
        <v>206</v>
      </c>
      <c r="J28" t="s">
        <v>423</v>
      </c>
      <c r="K28" s="77">
        <v>4.13</v>
      </c>
      <c r="L28" t="s">
        <v>102</v>
      </c>
      <c r="M28" s="78">
        <v>1.2200000000000001E-2</v>
      </c>
      <c r="N28" s="78">
        <v>1.9800000000000002E-2</v>
      </c>
      <c r="O28" s="77">
        <v>240000</v>
      </c>
      <c r="P28" s="77">
        <v>109.16</v>
      </c>
      <c r="Q28" s="77">
        <v>0</v>
      </c>
      <c r="R28" s="77">
        <v>261.98399999999998</v>
      </c>
      <c r="S28" s="78">
        <v>1E-4</v>
      </c>
      <c r="T28" s="78">
        <f t="shared" si="0"/>
        <v>6.4086089809979223E-3</v>
      </c>
      <c r="U28" s="78">
        <f>R28/'סכום נכסי הקרן'!$C$42</f>
        <v>9.2453785109970234E-4</v>
      </c>
    </row>
    <row r="29" spans="2:21">
      <c r="B29" t="s">
        <v>424</v>
      </c>
      <c r="C29" t="s">
        <v>425</v>
      </c>
      <c r="D29" t="s">
        <v>100</v>
      </c>
      <c r="E29" t="s">
        <v>123</v>
      </c>
      <c r="F29" t="s">
        <v>405</v>
      </c>
      <c r="G29" t="s">
        <v>367</v>
      </c>
      <c r="H29" t="s">
        <v>205</v>
      </c>
      <c r="I29" t="s">
        <v>206</v>
      </c>
      <c r="J29" t="s">
        <v>426</v>
      </c>
      <c r="K29" s="77">
        <v>0.33</v>
      </c>
      <c r="L29" t="s">
        <v>102</v>
      </c>
      <c r="M29" s="78">
        <v>1E-3</v>
      </c>
      <c r="N29" s="78">
        <v>3.0499999999999999E-2</v>
      </c>
      <c r="O29" s="77">
        <v>1025000</v>
      </c>
      <c r="P29" s="77">
        <v>108.82</v>
      </c>
      <c r="Q29" s="77">
        <v>0</v>
      </c>
      <c r="R29" s="77">
        <v>1115.405</v>
      </c>
      <c r="S29" s="78">
        <v>4.0000000000000002E-4</v>
      </c>
      <c r="T29" s="78">
        <f t="shared" si="0"/>
        <v>2.7284851366686468E-2</v>
      </c>
      <c r="U29" s="78">
        <f>R29/'סכום נכסי הקרן'!$C$42</f>
        <v>3.9362485564227723E-3</v>
      </c>
    </row>
    <row r="30" spans="2:21">
      <c r="B30" t="s">
        <v>427</v>
      </c>
      <c r="C30" t="s">
        <v>428</v>
      </c>
      <c r="D30" t="s">
        <v>100</v>
      </c>
      <c r="E30" t="s">
        <v>123</v>
      </c>
      <c r="F30" t="s">
        <v>405</v>
      </c>
      <c r="G30" t="s">
        <v>367</v>
      </c>
      <c r="H30" t="s">
        <v>205</v>
      </c>
      <c r="I30" t="s">
        <v>206</v>
      </c>
      <c r="J30" t="s">
        <v>293</v>
      </c>
      <c r="K30" s="77">
        <v>6.96</v>
      </c>
      <c r="L30" t="s">
        <v>102</v>
      </c>
      <c r="M30" s="78">
        <v>2E-3</v>
      </c>
      <c r="N30" s="78">
        <v>2.01E-2</v>
      </c>
      <c r="O30" s="77">
        <v>65000</v>
      </c>
      <c r="P30" s="77">
        <v>97.6</v>
      </c>
      <c r="Q30" s="77">
        <v>0.14374000000000001</v>
      </c>
      <c r="R30" s="77">
        <v>63.583739999999999</v>
      </c>
      <c r="S30" s="78">
        <v>1E-4</v>
      </c>
      <c r="T30" s="78">
        <f t="shared" si="0"/>
        <v>1.5553748595694273E-3</v>
      </c>
      <c r="U30" s="78">
        <f>R30/'סכום נכסי הקרן'!$C$42</f>
        <v>2.2438612413155836E-4</v>
      </c>
    </row>
    <row r="31" spans="2:21">
      <c r="B31" t="s">
        <v>429</v>
      </c>
      <c r="C31" t="s">
        <v>430</v>
      </c>
      <c r="D31" t="s">
        <v>100</v>
      </c>
      <c r="E31" t="s">
        <v>123</v>
      </c>
      <c r="F31" t="s">
        <v>405</v>
      </c>
      <c r="G31" t="s">
        <v>367</v>
      </c>
      <c r="H31" t="s">
        <v>205</v>
      </c>
      <c r="I31" t="s">
        <v>206</v>
      </c>
      <c r="J31" t="s">
        <v>431</v>
      </c>
      <c r="K31" s="77">
        <v>2.97</v>
      </c>
      <c r="L31" t="s">
        <v>102</v>
      </c>
      <c r="M31" s="78">
        <v>3.8E-3</v>
      </c>
      <c r="N31" s="78">
        <v>1.9900000000000001E-2</v>
      </c>
      <c r="O31" s="77">
        <v>600000</v>
      </c>
      <c r="P31" s="77">
        <v>103.8</v>
      </c>
      <c r="Q31" s="77">
        <v>0</v>
      </c>
      <c r="R31" s="77">
        <v>622.79999999999995</v>
      </c>
      <c r="S31" s="78">
        <v>2.0000000000000001E-4</v>
      </c>
      <c r="T31" s="78">
        <f t="shared" si="0"/>
        <v>1.5234829887953103E-2</v>
      </c>
      <c r="U31" s="78">
        <f>R31/'סכום נכסי הקרן'!$C$42</f>
        <v>2.1978524400913589E-3</v>
      </c>
    </row>
    <row r="32" spans="2:21">
      <c r="B32" t="s">
        <v>432</v>
      </c>
      <c r="C32" t="s">
        <v>433</v>
      </c>
      <c r="D32" t="s">
        <v>100</v>
      </c>
      <c r="E32" t="s">
        <v>123</v>
      </c>
      <c r="F32" t="s">
        <v>434</v>
      </c>
      <c r="G32" t="s">
        <v>435</v>
      </c>
      <c r="H32" t="s">
        <v>205</v>
      </c>
      <c r="I32" t="s">
        <v>206</v>
      </c>
      <c r="J32" t="s">
        <v>436</v>
      </c>
      <c r="K32" s="77">
        <v>12.64</v>
      </c>
      <c r="L32" t="s">
        <v>102</v>
      </c>
      <c r="M32" s="78">
        <v>2.07E-2</v>
      </c>
      <c r="N32" s="78">
        <v>2.3599999999999999E-2</v>
      </c>
      <c r="O32" s="77">
        <v>563835.05000000005</v>
      </c>
      <c r="P32" s="77">
        <v>105.04</v>
      </c>
      <c r="Q32" s="77">
        <v>0</v>
      </c>
      <c r="R32" s="77">
        <v>592.25233651999997</v>
      </c>
      <c r="S32" s="78">
        <v>2.0000000000000001E-4</v>
      </c>
      <c r="T32" s="78">
        <f t="shared" si="0"/>
        <v>1.4487578030868586E-2</v>
      </c>
      <c r="U32" s="78">
        <f>R32/'סכום נכסי הקרן'!$C$42</f>
        <v>2.0900501653344423E-3</v>
      </c>
    </row>
    <row r="33" spans="2:21">
      <c r="B33" t="s">
        <v>437</v>
      </c>
      <c r="C33" t="s">
        <v>438</v>
      </c>
      <c r="D33" t="s">
        <v>100</v>
      </c>
      <c r="E33" t="s">
        <v>123</v>
      </c>
      <c r="F33" t="s">
        <v>434</v>
      </c>
      <c r="G33" t="s">
        <v>435</v>
      </c>
      <c r="H33" t="s">
        <v>205</v>
      </c>
      <c r="I33" t="s">
        <v>206</v>
      </c>
      <c r="J33" t="s">
        <v>439</v>
      </c>
      <c r="K33" s="77">
        <v>2.46</v>
      </c>
      <c r="L33" t="s">
        <v>102</v>
      </c>
      <c r="M33" s="78">
        <v>1E-3</v>
      </c>
      <c r="N33" s="78">
        <v>2.01E-2</v>
      </c>
      <c r="O33" s="77">
        <v>1290000</v>
      </c>
      <c r="P33" s="77">
        <v>103.83</v>
      </c>
      <c r="Q33" s="77">
        <v>0</v>
      </c>
      <c r="R33" s="77">
        <v>1339.4069999999999</v>
      </c>
      <c r="S33" s="78">
        <v>1.1999999999999999E-3</v>
      </c>
      <c r="T33" s="78">
        <f t="shared" si="0"/>
        <v>3.276435098865383E-2</v>
      </c>
      <c r="U33" s="78">
        <f>R33/'סכום נכסי הקרן'!$C$42</f>
        <v>4.7267484637531264E-3</v>
      </c>
    </row>
    <row r="34" spans="2:21">
      <c r="B34" t="s">
        <v>440</v>
      </c>
      <c r="C34" t="s">
        <v>441</v>
      </c>
      <c r="D34" t="s">
        <v>100</v>
      </c>
      <c r="E34" t="s">
        <v>123</v>
      </c>
      <c r="F34" t="s">
        <v>442</v>
      </c>
      <c r="G34" t="s">
        <v>367</v>
      </c>
      <c r="H34" t="s">
        <v>205</v>
      </c>
      <c r="I34" t="s">
        <v>206</v>
      </c>
      <c r="J34" t="s">
        <v>293</v>
      </c>
      <c r="K34" s="77">
        <v>3.46</v>
      </c>
      <c r="L34" t="s">
        <v>102</v>
      </c>
      <c r="M34" s="78">
        <v>1.4999999999999999E-2</v>
      </c>
      <c r="N34" s="78">
        <v>1.9300000000000001E-2</v>
      </c>
      <c r="O34" s="77">
        <v>540793.21</v>
      </c>
      <c r="P34" s="77">
        <v>109.51</v>
      </c>
      <c r="Q34" s="77">
        <v>0</v>
      </c>
      <c r="R34" s="77">
        <v>592.22264427100004</v>
      </c>
      <c r="S34" s="78">
        <v>1.6999999999999999E-3</v>
      </c>
      <c r="T34" s="78">
        <f t="shared" si="0"/>
        <v>1.4486851704018065E-2</v>
      </c>
      <c r="U34" s="78">
        <f>R34/'סכום נכסי הקרן'!$C$42</f>
        <v>2.089945381805354E-3</v>
      </c>
    </row>
    <row r="35" spans="2:21">
      <c r="B35" t="s">
        <v>443</v>
      </c>
      <c r="C35" t="s">
        <v>444</v>
      </c>
      <c r="D35" t="s">
        <v>100</v>
      </c>
      <c r="E35" t="s">
        <v>123</v>
      </c>
      <c r="F35" t="s">
        <v>445</v>
      </c>
      <c r="G35" t="s">
        <v>372</v>
      </c>
      <c r="H35" t="s">
        <v>205</v>
      </c>
      <c r="I35" t="s">
        <v>206</v>
      </c>
      <c r="J35" t="s">
        <v>446</v>
      </c>
      <c r="K35" s="77">
        <v>6.17</v>
      </c>
      <c r="L35" t="s">
        <v>102</v>
      </c>
      <c r="M35" s="78">
        <v>1.6500000000000001E-2</v>
      </c>
      <c r="N35" s="78">
        <v>2.2599999999999999E-2</v>
      </c>
      <c r="O35" s="77">
        <v>272000</v>
      </c>
      <c r="P35" s="77">
        <v>107.44</v>
      </c>
      <c r="Q35" s="77">
        <v>0</v>
      </c>
      <c r="R35" s="77">
        <v>292.23680000000002</v>
      </c>
      <c r="S35" s="78">
        <v>1E-4</v>
      </c>
      <c r="T35" s="78">
        <f t="shared" si="0"/>
        <v>7.1486479367369529E-3</v>
      </c>
      <c r="U35" s="78">
        <f>R35/'סכום נכסי הקרן'!$C$42</f>
        <v>1.0312995567830613E-3</v>
      </c>
    </row>
    <row r="36" spans="2:21">
      <c r="B36" t="s">
        <v>447</v>
      </c>
      <c r="C36" t="s">
        <v>448</v>
      </c>
      <c r="D36" t="s">
        <v>100</v>
      </c>
      <c r="E36" t="s">
        <v>123</v>
      </c>
      <c r="F36" t="s">
        <v>449</v>
      </c>
      <c r="G36" t="s">
        <v>367</v>
      </c>
      <c r="H36" t="s">
        <v>205</v>
      </c>
      <c r="I36" t="s">
        <v>206</v>
      </c>
      <c r="J36" t="s">
        <v>450</v>
      </c>
      <c r="K36" s="77">
        <v>4.3099999999999996</v>
      </c>
      <c r="L36" t="s">
        <v>102</v>
      </c>
      <c r="M36" s="78">
        <v>1E-3</v>
      </c>
      <c r="N36" s="78">
        <v>0.02</v>
      </c>
      <c r="O36" s="77">
        <v>300000</v>
      </c>
      <c r="P36" s="77">
        <v>99.3</v>
      </c>
      <c r="Q36" s="77">
        <v>0</v>
      </c>
      <c r="R36" s="77">
        <v>297.89999999999998</v>
      </c>
      <c r="S36" s="78">
        <v>1E-4</v>
      </c>
      <c r="T36" s="78">
        <f t="shared" si="0"/>
        <v>7.2871801920700542E-3</v>
      </c>
      <c r="U36" s="78">
        <f>R36/'סכום נכסי הקרן'!$C$42</f>
        <v>1.0512849099280923E-3</v>
      </c>
    </row>
    <row r="37" spans="2:21">
      <c r="B37" t="s">
        <v>451</v>
      </c>
      <c r="C37" t="s">
        <v>452</v>
      </c>
      <c r="D37" t="s">
        <v>100</v>
      </c>
      <c r="E37" t="s">
        <v>123</v>
      </c>
      <c r="F37" t="s">
        <v>449</v>
      </c>
      <c r="G37" t="s">
        <v>367</v>
      </c>
      <c r="H37" t="s">
        <v>205</v>
      </c>
      <c r="I37" t="s">
        <v>206</v>
      </c>
      <c r="J37" t="s">
        <v>453</v>
      </c>
      <c r="K37" s="77">
        <v>4.6500000000000004</v>
      </c>
      <c r="L37" t="s">
        <v>102</v>
      </c>
      <c r="M37" s="78">
        <v>1.3899999999999999E-2</v>
      </c>
      <c r="N37" s="78">
        <v>1.9699999999999999E-2</v>
      </c>
      <c r="O37" s="77">
        <v>353000</v>
      </c>
      <c r="P37" s="77">
        <v>100.65</v>
      </c>
      <c r="Q37" s="77">
        <v>0</v>
      </c>
      <c r="R37" s="77">
        <v>355.29450000000003</v>
      </c>
      <c r="S37" s="78">
        <v>2.0000000000000001E-4</v>
      </c>
      <c r="T37" s="78">
        <f t="shared" si="0"/>
        <v>8.6911548934254252E-3</v>
      </c>
      <c r="U37" s="78">
        <f>R37/'סכום נכסי הקרן'!$C$42</f>
        <v>1.2538292931535636E-3</v>
      </c>
    </row>
    <row r="38" spans="2:21">
      <c r="B38" t="s">
        <v>454</v>
      </c>
      <c r="C38" t="s">
        <v>455</v>
      </c>
      <c r="D38" t="s">
        <v>100</v>
      </c>
      <c r="E38" t="s">
        <v>123</v>
      </c>
      <c r="F38" t="s">
        <v>456</v>
      </c>
      <c r="G38" t="s">
        <v>367</v>
      </c>
      <c r="H38" t="s">
        <v>205</v>
      </c>
      <c r="I38" t="s">
        <v>206</v>
      </c>
      <c r="J38" t="s">
        <v>457</v>
      </c>
      <c r="K38" s="77">
        <v>2.78</v>
      </c>
      <c r="L38" t="s">
        <v>102</v>
      </c>
      <c r="M38" s="78">
        <v>6.0000000000000001E-3</v>
      </c>
      <c r="N38" s="78">
        <v>2.01E-2</v>
      </c>
      <c r="O38" s="77">
        <v>235833.58</v>
      </c>
      <c r="P38" s="77">
        <v>107.3</v>
      </c>
      <c r="Q38" s="77">
        <v>0</v>
      </c>
      <c r="R38" s="77">
        <v>253.04943134000001</v>
      </c>
      <c r="S38" s="78">
        <v>2.0000000000000001E-4</v>
      </c>
      <c r="T38" s="78">
        <f t="shared" si="0"/>
        <v>6.1900530502700217E-3</v>
      </c>
      <c r="U38" s="78">
        <f>R38/'סכום נכסי הקרן'!$C$42</f>
        <v>8.9300788396652197E-4</v>
      </c>
    </row>
    <row r="39" spans="2:21">
      <c r="B39" t="s">
        <v>458</v>
      </c>
      <c r="C39" t="s">
        <v>459</v>
      </c>
      <c r="D39" t="s">
        <v>100</v>
      </c>
      <c r="E39" t="s">
        <v>123</v>
      </c>
      <c r="F39" t="s">
        <v>456</v>
      </c>
      <c r="G39" t="s">
        <v>367</v>
      </c>
      <c r="H39" t="s">
        <v>205</v>
      </c>
      <c r="I39" t="s">
        <v>206</v>
      </c>
      <c r="J39" t="s">
        <v>460</v>
      </c>
      <c r="K39" s="77">
        <v>0.11</v>
      </c>
      <c r="L39" t="s">
        <v>102</v>
      </c>
      <c r="M39" s="78">
        <v>0.05</v>
      </c>
      <c r="N39" s="78">
        <v>4.2599999999999999E-2</v>
      </c>
      <c r="O39" s="77">
        <v>206000.43</v>
      </c>
      <c r="P39" s="77">
        <v>116.4</v>
      </c>
      <c r="Q39" s="77">
        <v>0</v>
      </c>
      <c r="R39" s="77">
        <v>239.78450051999999</v>
      </c>
      <c r="S39" s="78">
        <v>2.0000000000000001E-4</v>
      </c>
      <c r="T39" s="78">
        <f t="shared" si="0"/>
        <v>5.8655685214996835E-3</v>
      </c>
      <c r="U39" s="78">
        <f>R39/'סכום נכסי הקרן'!$C$42</f>
        <v>8.4619612967882108E-4</v>
      </c>
    </row>
    <row r="40" spans="2:21">
      <c r="B40" t="s">
        <v>461</v>
      </c>
      <c r="C40" t="s">
        <v>462</v>
      </c>
      <c r="D40" t="s">
        <v>100</v>
      </c>
      <c r="E40" t="s">
        <v>123</v>
      </c>
      <c r="F40" t="s">
        <v>456</v>
      </c>
      <c r="G40" t="s">
        <v>367</v>
      </c>
      <c r="H40" t="s">
        <v>205</v>
      </c>
      <c r="I40" t="s">
        <v>206</v>
      </c>
      <c r="J40" t="s">
        <v>463</v>
      </c>
      <c r="K40" s="77">
        <v>3.87</v>
      </c>
      <c r="L40" t="s">
        <v>102</v>
      </c>
      <c r="M40" s="78">
        <v>1.7500000000000002E-2</v>
      </c>
      <c r="N40" s="78">
        <v>-4.5999999999999999E-3</v>
      </c>
      <c r="O40" s="77">
        <v>880000.66</v>
      </c>
      <c r="P40" s="77">
        <v>109.82</v>
      </c>
      <c r="Q40" s="77">
        <v>0</v>
      </c>
      <c r="R40" s="77">
        <v>966.41672481199998</v>
      </c>
      <c r="S40" s="78">
        <v>2.9999999999999997E-4</v>
      </c>
      <c r="T40" s="78">
        <f t="shared" si="0"/>
        <v>2.3640324989376377E-2</v>
      </c>
      <c r="U40" s="78">
        <f>R40/'סכום נכסי הקרן'!$C$42</f>
        <v>3.4104710288586281E-3</v>
      </c>
    </row>
    <row r="41" spans="2:21">
      <c r="B41" t="s">
        <v>464</v>
      </c>
      <c r="C41" t="s">
        <v>465</v>
      </c>
      <c r="D41" t="s">
        <v>100</v>
      </c>
      <c r="E41" t="s">
        <v>123</v>
      </c>
      <c r="F41" t="s">
        <v>466</v>
      </c>
      <c r="G41" t="s">
        <v>467</v>
      </c>
      <c r="H41" t="s">
        <v>468</v>
      </c>
      <c r="I41" t="s">
        <v>150</v>
      </c>
      <c r="J41" t="s">
        <v>281</v>
      </c>
      <c r="K41" s="77">
        <v>2.06</v>
      </c>
      <c r="L41" t="s">
        <v>102</v>
      </c>
      <c r="M41" s="78">
        <v>4.4999999999999998E-2</v>
      </c>
      <c r="N41" s="78">
        <v>2.2100000000000002E-2</v>
      </c>
      <c r="O41" s="77">
        <v>343000</v>
      </c>
      <c r="P41" s="77">
        <v>119.1</v>
      </c>
      <c r="Q41" s="77">
        <v>0</v>
      </c>
      <c r="R41" s="77">
        <v>408.51299999999998</v>
      </c>
      <c r="S41" s="78">
        <v>1E-4</v>
      </c>
      <c r="T41" s="78">
        <f t="shared" si="0"/>
        <v>9.9929769781910514E-3</v>
      </c>
      <c r="U41" s="78">
        <f>R41/'סכום נכסי הקרן'!$C$42</f>
        <v>1.4416366311159944E-3</v>
      </c>
    </row>
    <row r="42" spans="2:21">
      <c r="B42" t="s">
        <v>469</v>
      </c>
      <c r="C42" t="s">
        <v>470</v>
      </c>
      <c r="D42" t="s">
        <v>100</v>
      </c>
      <c r="E42" t="s">
        <v>123</v>
      </c>
      <c r="F42" t="s">
        <v>466</v>
      </c>
      <c r="G42" t="s">
        <v>467</v>
      </c>
      <c r="H42" t="s">
        <v>468</v>
      </c>
      <c r="I42" t="s">
        <v>150</v>
      </c>
      <c r="J42" t="s">
        <v>471</v>
      </c>
      <c r="K42" s="77">
        <v>6.89</v>
      </c>
      <c r="L42" t="s">
        <v>102</v>
      </c>
      <c r="M42" s="78">
        <v>2.3900000000000001E-2</v>
      </c>
      <c r="N42" s="78">
        <v>9.7999999999999997E-3</v>
      </c>
      <c r="O42" s="77">
        <v>1091000</v>
      </c>
      <c r="P42" s="77">
        <v>110.8</v>
      </c>
      <c r="Q42" s="77">
        <v>0</v>
      </c>
      <c r="R42" s="77">
        <v>1208.828</v>
      </c>
      <c r="S42" s="78">
        <v>2.9999999999999997E-4</v>
      </c>
      <c r="T42" s="78">
        <f t="shared" si="0"/>
        <v>2.9570149235379858E-2</v>
      </c>
      <c r="U42" s="78">
        <f>R42/'סכום נכסי הקרן'!$C$42</f>
        <v>4.2659370093942797E-3</v>
      </c>
    </row>
    <row r="43" spans="2:21">
      <c r="B43" t="s">
        <v>472</v>
      </c>
      <c r="C43" t="s">
        <v>473</v>
      </c>
      <c r="D43" t="s">
        <v>100</v>
      </c>
      <c r="E43" t="s">
        <v>123</v>
      </c>
      <c r="F43" t="s">
        <v>466</v>
      </c>
      <c r="G43" t="s">
        <v>467</v>
      </c>
      <c r="H43" t="s">
        <v>468</v>
      </c>
      <c r="I43" t="s">
        <v>150</v>
      </c>
      <c r="J43" t="s">
        <v>474</v>
      </c>
      <c r="K43" s="77">
        <v>4.45</v>
      </c>
      <c r="L43" t="s">
        <v>102</v>
      </c>
      <c r="M43" s="78">
        <v>3.85E-2</v>
      </c>
      <c r="N43" s="78">
        <v>2.2100000000000002E-2</v>
      </c>
      <c r="O43" s="77">
        <v>84096.37</v>
      </c>
      <c r="P43" s="77">
        <v>120.55</v>
      </c>
      <c r="Q43" s="77">
        <v>0</v>
      </c>
      <c r="R43" s="77">
        <v>101.378174035</v>
      </c>
      <c r="S43" s="78">
        <v>0</v>
      </c>
      <c r="T43" s="78">
        <f t="shared" si="0"/>
        <v>2.4798960111986662E-3</v>
      </c>
      <c r="U43" s="78">
        <f>R43/'סכום נכסי הקרן'!$C$42</f>
        <v>3.5776215024860503E-4</v>
      </c>
    </row>
    <row r="44" spans="2:21">
      <c r="B44" t="s">
        <v>475</v>
      </c>
      <c r="C44" t="s">
        <v>476</v>
      </c>
      <c r="D44" t="s">
        <v>100</v>
      </c>
      <c r="E44" t="s">
        <v>123</v>
      </c>
      <c r="F44" t="s">
        <v>466</v>
      </c>
      <c r="G44" t="s">
        <v>467</v>
      </c>
      <c r="H44" t="s">
        <v>468</v>
      </c>
      <c r="I44" t="s">
        <v>150</v>
      </c>
      <c r="J44" t="s">
        <v>471</v>
      </c>
      <c r="K44" s="77">
        <v>11.91</v>
      </c>
      <c r="L44" t="s">
        <v>102</v>
      </c>
      <c r="M44" s="78">
        <v>1.2500000000000001E-2</v>
      </c>
      <c r="N44" s="78">
        <v>2.5600000000000001E-2</v>
      </c>
      <c r="O44" s="77">
        <v>30000</v>
      </c>
      <c r="P44" s="77">
        <v>93.45</v>
      </c>
      <c r="Q44" s="77">
        <v>0</v>
      </c>
      <c r="R44" s="77">
        <v>28.035</v>
      </c>
      <c r="S44" s="78">
        <v>0</v>
      </c>
      <c r="T44" s="78">
        <f t="shared" si="0"/>
        <v>6.8578750145916075E-4</v>
      </c>
      <c r="U44" s="78">
        <f>R44/'סכום נכסי הקרן'!$C$42</f>
        <v>9.893512067752288E-5</v>
      </c>
    </row>
    <row r="45" spans="2:21">
      <c r="B45" t="s">
        <v>477</v>
      </c>
      <c r="C45" t="s">
        <v>478</v>
      </c>
      <c r="D45" t="s">
        <v>100</v>
      </c>
      <c r="E45" t="s">
        <v>123</v>
      </c>
      <c r="F45" t="s">
        <v>466</v>
      </c>
      <c r="G45" t="s">
        <v>467</v>
      </c>
      <c r="H45" t="s">
        <v>468</v>
      </c>
      <c r="I45" t="s">
        <v>150</v>
      </c>
      <c r="J45" t="s">
        <v>243</v>
      </c>
      <c r="K45" s="77">
        <v>11.46</v>
      </c>
      <c r="L45" t="s">
        <v>102</v>
      </c>
      <c r="M45" s="78">
        <v>3.2000000000000001E-2</v>
      </c>
      <c r="N45" s="78">
        <v>2.58E-2</v>
      </c>
      <c r="O45" s="77">
        <v>173000</v>
      </c>
      <c r="P45" s="77">
        <v>107.79</v>
      </c>
      <c r="Q45" s="77">
        <v>0</v>
      </c>
      <c r="R45" s="77">
        <v>186.47669999999999</v>
      </c>
      <c r="S45" s="78">
        <v>1E-4</v>
      </c>
      <c r="T45" s="78">
        <f t="shared" si="0"/>
        <v>4.5615619822846256E-3</v>
      </c>
      <c r="U45" s="78">
        <f>R45/'סכום נכסי הקרן'!$C$42</f>
        <v>6.5807365143735438E-4</v>
      </c>
    </row>
    <row r="46" spans="2:21">
      <c r="B46" t="s">
        <v>479</v>
      </c>
      <c r="C46" t="s">
        <v>480</v>
      </c>
      <c r="D46" t="s">
        <v>100</v>
      </c>
      <c r="E46" t="s">
        <v>123</v>
      </c>
      <c r="F46" t="s">
        <v>481</v>
      </c>
      <c r="G46" t="s">
        <v>435</v>
      </c>
      <c r="H46" t="s">
        <v>482</v>
      </c>
      <c r="I46" t="s">
        <v>206</v>
      </c>
      <c r="J46" t="s">
        <v>483</v>
      </c>
      <c r="K46" s="77">
        <v>6.51</v>
      </c>
      <c r="L46" t="s">
        <v>102</v>
      </c>
      <c r="M46" s="78">
        <v>2.6499999999999999E-2</v>
      </c>
      <c r="N46" s="78">
        <v>2.3099999999999999E-2</v>
      </c>
      <c r="O46" s="77">
        <v>208579.61</v>
      </c>
      <c r="P46" s="77">
        <v>113.62</v>
      </c>
      <c r="Q46" s="77">
        <v>0</v>
      </c>
      <c r="R46" s="77">
        <v>236.98815288200001</v>
      </c>
      <c r="S46" s="78">
        <v>1E-4</v>
      </c>
      <c r="T46" s="78">
        <f t="shared" si="0"/>
        <v>5.7971647312419616E-3</v>
      </c>
      <c r="U46" s="78">
        <f>R46/'סכום נכסי הקרן'!$C$42</f>
        <v>8.3632785819596621E-4</v>
      </c>
    </row>
    <row r="47" spans="2:21">
      <c r="B47" t="s">
        <v>484</v>
      </c>
      <c r="C47" t="s">
        <v>485</v>
      </c>
      <c r="D47" t="s">
        <v>100</v>
      </c>
      <c r="E47" t="s">
        <v>123</v>
      </c>
      <c r="F47" t="s">
        <v>486</v>
      </c>
      <c r="G47" t="s">
        <v>372</v>
      </c>
      <c r="H47" t="s">
        <v>468</v>
      </c>
      <c r="I47" t="s">
        <v>150</v>
      </c>
      <c r="J47" t="s">
        <v>416</v>
      </c>
      <c r="K47" s="77">
        <v>3.61</v>
      </c>
      <c r="L47" t="s">
        <v>102</v>
      </c>
      <c r="M47" s="78">
        <v>1.34E-2</v>
      </c>
      <c r="N47" s="78">
        <v>2.6200000000000001E-2</v>
      </c>
      <c r="O47" s="77">
        <v>329467.37</v>
      </c>
      <c r="P47" s="77">
        <v>106.9</v>
      </c>
      <c r="Q47" s="77">
        <v>28.9801</v>
      </c>
      <c r="R47" s="77">
        <v>381.18071852999998</v>
      </c>
      <c r="S47" s="78">
        <v>1E-4</v>
      </c>
      <c r="T47" s="78">
        <f t="shared" si="0"/>
        <v>9.3243792603922345E-3</v>
      </c>
      <c r="U47" s="78">
        <f>R47/'סכום נכסי הקרן'!$C$42</f>
        <v>1.3451813942468498E-3</v>
      </c>
    </row>
    <row r="48" spans="2:21">
      <c r="B48" t="s">
        <v>487</v>
      </c>
      <c r="C48" t="s">
        <v>488</v>
      </c>
      <c r="D48" t="s">
        <v>100</v>
      </c>
      <c r="E48" t="s">
        <v>123</v>
      </c>
      <c r="F48" t="s">
        <v>486</v>
      </c>
      <c r="G48" t="s">
        <v>372</v>
      </c>
      <c r="H48" t="s">
        <v>468</v>
      </c>
      <c r="I48" t="s">
        <v>150</v>
      </c>
      <c r="J48" t="s">
        <v>489</v>
      </c>
      <c r="K48" s="77">
        <v>3.59</v>
      </c>
      <c r="L48" t="s">
        <v>102</v>
      </c>
      <c r="M48" s="78">
        <v>1.77E-2</v>
      </c>
      <c r="N48" s="78">
        <v>2.5499999999999998E-2</v>
      </c>
      <c r="O48" s="77">
        <v>297729.73</v>
      </c>
      <c r="P48" s="77">
        <v>107.51</v>
      </c>
      <c r="Q48" s="77">
        <v>0</v>
      </c>
      <c r="R48" s="77">
        <v>320.08923272300001</v>
      </c>
      <c r="S48" s="78">
        <v>1E-4</v>
      </c>
      <c r="T48" s="78">
        <f t="shared" si="0"/>
        <v>7.8299695078682362E-3</v>
      </c>
      <c r="U48" s="78">
        <f>R48/'סכום נכסי הקרן'!$C$42</f>
        <v>1.1295904001079264E-3</v>
      </c>
    </row>
    <row r="49" spans="2:21">
      <c r="B49" t="s">
        <v>490</v>
      </c>
      <c r="C49" t="s">
        <v>491</v>
      </c>
      <c r="D49" t="s">
        <v>100</v>
      </c>
      <c r="E49" t="s">
        <v>123</v>
      </c>
      <c r="F49" t="s">
        <v>492</v>
      </c>
      <c r="G49" t="s">
        <v>435</v>
      </c>
      <c r="H49" t="s">
        <v>482</v>
      </c>
      <c r="I49" t="s">
        <v>206</v>
      </c>
      <c r="J49" t="s">
        <v>493</v>
      </c>
      <c r="K49" s="77">
        <v>4.37</v>
      </c>
      <c r="L49" t="s">
        <v>102</v>
      </c>
      <c r="M49" s="78">
        <v>7.0000000000000001E-3</v>
      </c>
      <c r="N49" s="78">
        <v>1.9400000000000001E-2</v>
      </c>
      <c r="O49" s="77">
        <v>622777.78</v>
      </c>
      <c r="P49" s="77">
        <v>103.23</v>
      </c>
      <c r="Q49" s="77">
        <v>0</v>
      </c>
      <c r="R49" s="77">
        <v>642.89350229399997</v>
      </c>
      <c r="S49" s="78">
        <v>7.7999999999999996E-3</v>
      </c>
      <c r="T49" s="78">
        <f t="shared" si="0"/>
        <v>1.5726353794989528E-2</v>
      </c>
      <c r="U49" s="78">
        <f>R49/'סכום נכסי הקרן'!$C$42</f>
        <v>2.2687621270644632E-3</v>
      </c>
    </row>
    <row r="50" spans="2:21">
      <c r="B50" t="s">
        <v>494</v>
      </c>
      <c r="C50" t="s">
        <v>495</v>
      </c>
      <c r="D50" t="s">
        <v>100</v>
      </c>
      <c r="E50" t="s">
        <v>123</v>
      </c>
      <c r="F50" t="s">
        <v>496</v>
      </c>
      <c r="G50" t="s">
        <v>372</v>
      </c>
      <c r="H50" t="s">
        <v>497</v>
      </c>
      <c r="I50" t="s">
        <v>206</v>
      </c>
      <c r="J50" t="s">
        <v>423</v>
      </c>
      <c r="K50" s="77">
        <v>2.5099999999999998</v>
      </c>
      <c r="L50" t="s">
        <v>102</v>
      </c>
      <c r="M50" s="78">
        <v>1.34E-2</v>
      </c>
      <c r="N50" s="78">
        <v>2.4400000000000002E-2</v>
      </c>
      <c r="O50" s="77">
        <v>63143.48</v>
      </c>
      <c r="P50" s="77">
        <v>108.78</v>
      </c>
      <c r="Q50" s="77">
        <v>0</v>
      </c>
      <c r="R50" s="77">
        <v>68.687477544000004</v>
      </c>
      <c r="S50" s="78">
        <v>1E-4</v>
      </c>
      <c r="T50" s="78">
        <f t="shared" si="0"/>
        <v>1.6802216374685918E-3</v>
      </c>
      <c r="U50" s="78">
        <f>R50/'סכום נכסי הקרן'!$C$42</f>
        <v>2.4239714213840854E-4</v>
      </c>
    </row>
    <row r="51" spans="2:21">
      <c r="B51" t="s">
        <v>498</v>
      </c>
      <c r="C51" t="s">
        <v>499</v>
      </c>
      <c r="D51" t="s">
        <v>100</v>
      </c>
      <c r="E51" t="s">
        <v>123</v>
      </c>
      <c r="F51" t="s">
        <v>496</v>
      </c>
      <c r="G51" t="s">
        <v>372</v>
      </c>
      <c r="H51" t="s">
        <v>497</v>
      </c>
      <c r="I51" t="s">
        <v>206</v>
      </c>
      <c r="J51" t="s">
        <v>500</v>
      </c>
      <c r="K51" s="77">
        <v>4.3899999999999997</v>
      </c>
      <c r="L51" t="s">
        <v>102</v>
      </c>
      <c r="M51" s="78">
        <v>6.8999999999999999E-3</v>
      </c>
      <c r="N51" s="78">
        <v>2.6200000000000001E-2</v>
      </c>
      <c r="O51" s="77">
        <v>12000.67</v>
      </c>
      <c r="P51" s="77">
        <v>101.49</v>
      </c>
      <c r="Q51" s="77">
        <v>0</v>
      </c>
      <c r="R51" s="77">
        <v>12.179479983</v>
      </c>
      <c r="S51" s="78">
        <v>1E-4</v>
      </c>
      <c r="T51" s="78">
        <f t="shared" si="0"/>
        <v>2.9793241115082686E-4</v>
      </c>
      <c r="U51" s="78">
        <f>R51/'סכום נכסי הקרן'!$C$42</f>
        <v>4.2981213551188852E-5</v>
      </c>
    </row>
    <row r="52" spans="2:21">
      <c r="B52" t="s">
        <v>501</v>
      </c>
      <c r="C52" t="s">
        <v>502</v>
      </c>
      <c r="D52" t="s">
        <v>100</v>
      </c>
      <c r="E52" t="s">
        <v>123</v>
      </c>
      <c r="F52" t="s">
        <v>496</v>
      </c>
      <c r="G52" t="s">
        <v>372</v>
      </c>
      <c r="H52" t="s">
        <v>497</v>
      </c>
      <c r="I52" t="s">
        <v>206</v>
      </c>
      <c r="J52" t="s">
        <v>503</v>
      </c>
      <c r="K52" s="77">
        <v>2.2799999999999998</v>
      </c>
      <c r="L52" t="s">
        <v>102</v>
      </c>
      <c r="M52" s="78">
        <v>2E-3</v>
      </c>
      <c r="N52" s="78">
        <v>2.4400000000000002E-2</v>
      </c>
      <c r="O52" s="77">
        <v>234000.78</v>
      </c>
      <c r="P52" s="77">
        <v>104</v>
      </c>
      <c r="Q52" s="77">
        <v>0</v>
      </c>
      <c r="R52" s="77">
        <v>243.3608112</v>
      </c>
      <c r="S52" s="78">
        <v>6.9999999999999999E-4</v>
      </c>
      <c r="T52" s="78">
        <f t="shared" si="0"/>
        <v>5.953051637807117E-3</v>
      </c>
      <c r="U52" s="78">
        <f>R52/'סכום נכסי הקרן'!$C$42</f>
        <v>8.5881687976642994E-4</v>
      </c>
    </row>
    <row r="53" spans="2:21">
      <c r="B53" t="s">
        <v>504</v>
      </c>
      <c r="C53" t="s">
        <v>505</v>
      </c>
      <c r="D53" t="s">
        <v>100</v>
      </c>
      <c r="E53" t="s">
        <v>123</v>
      </c>
      <c r="F53" t="s">
        <v>496</v>
      </c>
      <c r="G53" t="s">
        <v>372</v>
      </c>
      <c r="H53" t="s">
        <v>497</v>
      </c>
      <c r="I53" t="s">
        <v>206</v>
      </c>
      <c r="J53" t="s">
        <v>506</v>
      </c>
      <c r="K53" s="77">
        <v>4.3499999999999996</v>
      </c>
      <c r="L53" t="s">
        <v>102</v>
      </c>
      <c r="M53" s="78">
        <v>6.8999999999999999E-3</v>
      </c>
      <c r="N53" s="78">
        <v>2.7099999999999999E-2</v>
      </c>
      <c r="O53" s="77">
        <v>121000</v>
      </c>
      <c r="P53" s="77">
        <v>101.49</v>
      </c>
      <c r="Q53" s="77">
        <v>0</v>
      </c>
      <c r="R53" s="77">
        <v>122.80289999999999</v>
      </c>
      <c r="S53" s="78">
        <v>5.9999999999999995E-4</v>
      </c>
      <c r="T53" s="78">
        <f t="shared" si="0"/>
        <v>3.0039840899924795E-3</v>
      </c>
      <c r="U53" s="78">
        <f>R53/'סכום נכסי הקרן'!$C$42</f>
        <v>4.3336970683252271E-4</v>
      </c>
    </row>
    <row r="54" spans="2:21">
      <c r="B54" t="s">
        <v>507</v>
      </c>
      <c r="C54" t="s">
        <v>508</v>
      </c>
      <c r="D54" t="s">
        <v>100</v>
      </c>
      <c r="E54" t="s">
        <v>123</v>
      </c>
      <c r="F54" t="s">
        <v>509</v>
      </c>
      <c r="G54" t="s">
        <v>372</v>
      </c>
      <c r="H54" t="s">
        <v>497</v>
      </c>
      <c r="I54" t="s">
        <v>206</v>
      </c>
      <c r="J54" t="s">
        <v>510</v>
      </c>
      <c r="K54" s="77">
        <v>1.68</v>
      </c>
      <c r="L54" t="s">
        <v>102</v>
      </c>
      <c r="M54" s="78">
        <v>4.7500000000000001E-2</v>
      </c>
      <c r="N54" s="78">
        <v>2.8500000000000001E-2</v>
      </c>
      <c r="O54" s="77">
        <v>23000.02</v>
      </c>
      <c r="P54" s="77">
        <v>139.94</v>
      </c>
      <c r="Q54" s="77">
        <v>0</v>
      </c>
      <c r="R54" s="77">
        <v>32.186227987999999</v>
      </c>
      <c r="S54" s="78">
        <v>0</v>
      </c>
      <c r="T54" s="78">
        <f t="shared" si="0"/>
        <v>7.873341492165304E-4</v>
      </c>
      <c r="U54" s="78">
        <f>R54/'סכום נכסי הקרן'!$C$42</f>
        <v>1.1358474585864258E-4</v>
      </c>
    </row>
    <row r="55" spans="2:21">
      <c r="B55" t="s">
        <v>511</v>
      </c>
      <c r="C55" t="s">
        <v>512</v>
      </c>
      <c r="D55" t="s">
        <v>100</v>
      </c>
      <c r="E55" t="s">
        <v>123</v>
      </c>
      <c r="F55" t="s">
        <v>513</v>
      </c>
      <c r="G55" t="s">
        <v>372</v>
      </c>
      <c r="H55" t="s">
        <v>497</v>
      </c>
      <c r="I55" t="s">
        <v>206</v>
      </c>
      <c r="J55" t="s">
        <v>514</v>
      </c>
      <c r="K55" s="77">
        <v>3.4</v>
      </c>
      <c r="L55" t="s">
        <v>102</v>
      </c>
      <c r="M55" s="78">
        <v>2.5999999999999999E-2</v>
      </c>
      <c r="N55" s="78">
        <v>2.46E-2</v>
      </c>
      <c r="O55" s="77">
        <v>177000.06</v>
      </c>
      <c r="P55" s="77">
        <v>112.76</v>
      </c>
      <c r="Q55" s="77">
        <v>0</v>
      </c>
      <c r="R55" s="77">
        <v>199.58526765600001</v>
      </c>
      <c r="S55" s="78">
        <v>5.0000000000000001E-4</v>
      </c>
      <c r="T55" s="78">
        <f t="shared" si="0"/>
        <v>4.8822215813756412E-3</v>
      </c>
      <c r="U55" s="78">
        <f>R55/'סכום נכסי הקרן'!$C$42</f>
        <v>7.0433360231860408E-4</v>
      </c>
    </row>
    <row r="56" spans="2:21">
      <c r="B56" t="s">
        <v>515</v>
      </c>
      <c r="C56" t="s">
        <v>516</v>
      </c>
      <c r="D56" t="s">
        <v>100</v>
      </c>
      <c r="E56" t="s">
        <v>123</v>
      </c>
      <c r="F56" t="s">
        <v>513</v>
      </c>
      <c r="G56" t="s">
        <v>372</v>
      </c>
      <c r="H56" t="s">
        <v>497</v>
      </c>
      <c r="I56" t="s">
        <v>206</v>
      </c>
      <c r="J56" t="s">
        <v>510</v>
      </c>
      <c r="K56" s="77">
        <v>2.77</v>
      </c>
      <c r="L56" t="s">
        <v>102</v>
      </c>
      <c r="M56" s="78">
        <v>2.4E-2</v>
      </c>
      <c r="N56" s="78">
        <v>2.4899999999999999E-2</v>
      </c>
      <c r="O56" s="77">
        <v>20000.080000000002</v>
      </c>
      <c r="P56" s="77">
        <v>111.43</v>
      </c>
      <c r="Q56" s="77">
        <v>0</v>
      </c>
      <c r="R56" s="77">
        <v>22.286089144000002</v>
      </c>
      <c r="S56" s="78">
        <v>0</v>
      </c>
      <c r="T56" s="78">
        <f t="shared" si="0"/>
        <v>5.4515860143962501E-4</v>
      </c>
      <c r="U56" s="78">
        <f>R56/'סכום נכסי הקרן'!$C$42</f>
        <v>7.8647295127222148E-5</v>
      </c>
    </row>
    <row r="57" spans="2:21">
      <c r="B57" t="s">
        <v>517</v>
      </c>
      <c r="C57" t="s">
        <v>518</v>
      </c>
      <c r="D57" t="s">
        <v>100</v>
      </c>
      <c r="E57" t="s">
        <v>123</v>
      </c>
      <c r="F57" t="s">
        <v>519</v>
      </c>
      <c r="G57" t="s">
        <v>372</v>
      </c>
      <c r="H57" t="s">
        <v>497</v>
      </c>
      <c r="I57" t="s">
        <v>206</v>
      </c>
      <c r="J57" t="s">
        <v>520</v>
      </c>
      <c r="K57" s="77">
        <v>0.28000000000000003</v>
      </c>
      <c r="L57" t="s">
        <v>102</v>
      </c>
      <c r="M57" s="78">
        <v>4.9000000000000002E-2</v>
      </c>
      <c r="N57" s="78">
        <v>3.1199999999999999E-2</v>
      </c>
      <c r="O57" s="77">
        <v>17000.14</v>
      </c>
      <c r="P57" s="77">
        <v>115.64</v>
      </c>
      <c r="Q57" s="77">
        <v>0</v>
      </c>
      <c r="R57" s="77">
        <v>19.658961896000001</v>
      </c>
      <c r="S57" s="78">
        <v>1E-4</v>
      </c>
      <c r="T57" s="78">
        <f t="shared" si="0"/>
        <v>4.8089425218258199E-4</v>
      </c>
      <c r="U57" s="78">
        <f>R57/'סכום נכסי הקרן'!$C$42</f>
        <v>6.9376200020530922E-5</v>
      </c>
    </row>
    <row r="58" spans="2:21">
      <c r="B58" t="s">
        <v>521</v>
      </c>
      <c r="C58" t="s">
        <v>522</v>
      </c>
      <c r="D58" t="s">
        <v>100</v>
      </c>
      <c r="E58" t="s">
        <v>123</v>
      </c>
      <c r="F58" t="s">
        <v>519</v>
      </c>
      <c r="G58" t="s">
        <v>372</v>
      </c>
      <c r="H58" t="s">
        <v>497</v>
      </c>
      <c r="I58" t="s">
        <v>206</v>
      </c>
      <c r="J58" t="s">
        <v>523</v>
      </c>
      <c r="K58" s="77">
        <v>2.66</v>
      </c>
      <c r="L58" t="s">
        <v>102</v>
      </c>
      <c r="M58" s="78">
        <v>2.1499999999999998E-2</v>
      </c>
      <c r="N58" s="78">
        <v>2.4899999999999999E-2</v>
      </c>
      <c r="O58" s="77">
        <v>35000.18</v>
      </c>
      <c r="P58" s="77">
        <v>111.92</v>
      </c>
      <c r="Q58" s="77">
        <v>0</v>
      </c>
      <c r="R58" s="77">
        <v>39.172201456000003</v>
      </c>
      <c r="S58" s="78">
        <v>0</v>
      </c>
      <c r="T58" s="78">
        <f t="shared" si="0"/>
        <v>9.5822386884840882E-4</v>
      </c>
      <c r="U58" s="78">
        <f>R58/'סכום נכסי הקרן'!$C$42</f>
        <v>1.3823814796695553E-4</v>
      </c>
    </row>
    <row r="59" spans="2:21">
      <c r="B59" t="s">
        <v>524</v>
      </c>
      <c r="C59" t="s">
        <v>525</v>
      </c>
      <c r="D59" t="s">
        <v>100</v>
      </c>
      <c r="E59" t="s">
        <v>123</v>
      </c>
      <c r="F59" t="s">
        <v>519</v>
      </c>
      <c r="G59" t="s">
        <v>372</v>
      </c>
      <c r="H59" t="s">
        <v>497</v>
      </c>
      <c r="I59" t="s">
        <v>206</v>
      </c>
      <c r="J59" t="s">
        <v>526</v>
      </c>
      <c r="K59" s="77">
        <v>5.42</v>
      </c>
      <c r="L59" t="s">
        <v>102</v>
      </c>
      <c r="M59" s="78">
        <v>1.43E-2</v>
      </c>
      <c r="N59" s="78">
        <v>2.81E-2</v>
      </c>
      <c r="O59" s="77">
        <v>132590.19</v>
      </c>
      <c r="P59" s="77">
        <v>102.63</v>
      </c>
      <c r="Q59" s="77">
        <v>2.6163500000000002</v>
      </c>
      <c r="R59" s="77">
        <v>138.69366199699999</v>
      </c>
      <c r="S59" s="78">
        <v>2.9999999999999997E-4</v>
      </c>
      <c r="T59" s="78">
        <f t="shared" si="0"/>
        <v>3.3927012637468869E-3</v>
      </c>
      <c r="U59" s="78">
        <f>R59/'סכום נכסי הקרן'!$C$42</f>
        <v>4.8944798241058545E-4</v>
      </c>
    </row>
    <row r="60" spans="2:21">
      <c r="B60" t="s">
        <v>527</v>
      </c>
      <c r="C60" t="s">
        <v>528</v>
      </c>
      <c r="D60" t="s">
        <v>100</v>
      </c>
      <c r="E60" t="s">
        <v>123</v>
      </c>
      <c r="F60" t="s">
        <v>519</v>
      </c>
      <c r="G60" t="s">
        <v>372</v>
      </c>
      <c r="H60" t="s">
        <v>497</v>
      </c>
      <c r="I60" t="s">
        <v>206</v>
      </c>
      <c r="J60" t="s">
        <v>529</v>
      </c>
      <c r="K60" s="77">
        <v>3.44</v>
      </c>
      <c r="L60" t="s">
        <v>102</v>
      </c>
      <c r="M60" s="78">
        <v>2.35E-2</v>
      </c>
      <c r="N60" s="78">
        <v>2.47E-2</v>
      </c>
      <c r="O60" s="77">
        <v>60307.76</v>
      </c>
      <c r="P60" s="77">
        <v>112.01</v>
      </c>
      <c r="Q60" s="77">
        <v>0</v>
      </c>
      <c r="R60" s="77">
        <v>67.550721976000005</v>
      </c>
      <c r="S60" s="78">
        <v>1E-4</v>
      </c>
      <c r="T60" s="78">
        <f t="shared" si="0"/>
        <v>1.6524145120629023E-3</v>
      </c>
      <c r="U60" s="78">
        <f>R60/'סכום נכסי הקרן'!$C$42</f>
        <v>2.3838554772781729E-4</v>
      </c>
    </row>
    <row r="61" spans="2:21">
      <c r="B61" t="s">
        <v>530</v>
      </c>
      <c r="C61" t="s">
        <v>531</v>
      </c>
      <c r="D61" t="s">
        <v>100</v>
      </c>
      <c r="E61" t="s">
        <v>123</v>
      </c>
      <c r="F61" t="s">
        <v>519</v>
      </c>
      <c r="G61" t="s">
        <v>372</v>
      </c>
      <c r="H61" t="s">
        <v>497</v>
      </c>
      <c r="I61" t="s">
        <v>206</v>
      </c>
      <c r="J61" t="s">
        <v>532</v>
      </c>
      <c r="K61" s="77">
        <v>1.97</v>
      </c>
      <c r="L61" t="s">
        <v>102</v>
      </c>
      <c r="M61" s="78">
        <v>1.7600000000000001E-2</v>
      </c>
      <c r="N61" s="78">
        <v>2.4799999999999999E-2</v>
      </c>
      <c r="O61" s="77">
        <v>233442.2</v>
      </c>
      <c r="P61" s="77">
        <v>110.64</v>
      </c>
      <c r="Q61" s="77">
        <v>5.4523999999999999</v>
      </c>
      <c r="R61" s="77">
        <v>263.73285007999999</v>
      </c>
      <c r="S61" s="78">
        <v>2.0000000000000001E-4</v>
      </c>
      <c r="T61" s="78">
        <f t="shared" si="0"/>
        <v>6.451389060426845E-3</v>
      </c>
      <c r="U61" s="78">
        <f>R61/'סכום נכסי הקרן'!$C$42</f>
        <v>9.307095184338095E-4</v>
      </c>
    </row>
    <row r="62" spans="2:21">
      <c r="B62" t="s">
        <v>533</v>
      </c>
      <c r="C62" t="s">
        <v>534</v>
      </c>
      <c r="D62" t="s">
        <v>100</v>
      </c>
      <c r="E62" t="s">
        <v>123</v>
      </c>
      <c r="F62" t="s">
        <v>519</v>
      </c>
      <c r="G62" t="s">
        <v>372</v>
      </c>
      <c r="H62" t="s">
        <v>497</v>
      </c>
      <c r="I62" t="s">
        <v>206</v>
      </c>
      <c r="J62" t="s">
        <v>535</v>
      </c>
      <c r="K62" s="77">
        <v>4.68</v>
      </c>
      <c r="L62" t="s">
        <v>102</v>
      </c>
      <c r="M62" s="78">
        <v>6.4999999999999997E-3</v>
      </c>
      <c r="N62" s="78">
        <v>2.4799999999999999E-2</v>
      </c>
      <c r="O62" s="77">
        <v>71234.259999999995</v>
      </c>
      <c r="P62" s="77">
        <v>101.31</v>
      </c>
      <c r="Q62" s="77">
        <v>1.1023400000000001</v>
      </c>
      <c r="R62" s="77">
        <v>73.269768806000002</v>
      </c>
      <c r="S62" s="78">
        <v>1E-4</v>
      </c>
      <c r="T62" s="78">
        <f t="shared" si="0"/>
        <v>1.792312883251546E-3</v>
      </c>
      <c r="U62" s="78">
        <f>R62/'סכום נכסי הקרן'!$C$42</f>
        <v>2.5856798355041241E-4</v>
      </c>
    </row>
    <row r="63" spans="2:21">
      <c r="B63" t="s">
        <v>536</v>
      </c>
      <c r="C63" t="s">
        <v>537</v>
      </c>
      <c r="D63" t="s">
        <v>100</v>
      </c>
      <c r="E63" t="s">
        <v>123</v>
      </c>
      <c r="F63" t="s">
        <v>538</v>
      </c>
      <c r="G63" t="s">
        <v>372</v>
      </c>
      <c r="H63" t="s">
        <v>497</v>
      </c>
      <c r="I63" t="s">
        <v>206</v>
      </c>
      <c r="J63" t="s">
        <v>539</v>
      </c>
      <c r="K63" s="77">
        <v>2.39</v>
      </c>
      <c r="L63" t="s">
        <v>102</v>
      </c>
      <c r="M63" s="78">
        <v>1.6E-2</v>
      </c>
      <c r="N63" s="78">
        <v>2.5399999999999999E-2</v>
      </c>
      <c r="O63" s="77">
        <v>14000.88</v>
      </c>
      <c r="P63" s="77">
        <v>109.72</v>
      </c>
      <c r="Q63" s="77">
        <v>0</v>
      </c>
      <c r="R63" s="77">
        <v>15.361765536</v>
      </c>
      <c r="S63" s="78">
        <v>0</v>
      </c>
      <c r="T63" s="78">
        <f t="shared" si="0"/>
        <v>3.7577695041679635E-4</v>
      </c>
      <c r="U63" s="78">
        <f>R63/'סכום נכסי הקרן'!$C$42</f>
        <v>5.4211454507721491E-5</v>
      </c>
    </row>
    <row r="64" spans="2:21">
      <c r="B64" t="s">
        <v>540</v>
      </c>
      <c r="C64" t="s">
        <v>541</v>
      </c>
      <c r="D64" t="s">
        <v>100</v>
      </c>
      <c r="E64" t="s">
        <v>123</v>
      </c>
      <c r="F64" t="s">
        <v>538</v>
      </c>
      <c r="G64" t="s">
        <v>372</v>
      </c>
      <c r="H64" t="s">
        <v>497</v>
      </c>
      <c r="I64" t="s">
        <v>206</v>
      </c>
      <c r="J64" t="s">
        <v>542</v>
      </c>
      <c r="K64" s="77">
        <v>3.22</v>
      </c>
      <c r="L64" t="s">
        <v>102</v>
      </c>
      <c r="M64" s="78">
        <v>1.4200000000000001E-2</v>
      </c>
      <c r="N64" s="78">
        <v>2.7799999999999998E-2</v>
      </c>
      <c r="O64" s="77">
        <v>247000.21</v>
      </c>
      <c r="P64" s="77">
        <v>106.38</v>
      </c>
      <c r="Q64" s="77">
        <v>0</v>
      </c>
      <c r="R64" s="77">
        <v>262.758823398</v>
      </c>
      <c r="S64" s="78">
        <v>2.9999999999999997E-4</v>
      </c>
      <c r="T64" s="78">
        <f t="shared" si="0"/>
        <v>6.4275625819319882E-3</v>
      </c>
      <c r="U64" s="78">
        <f>R64/'סכום נכסי הקרן'!$C$42</f>
        <v>9.2727219197307137E-4</v>
      </c>
    </row>
    <row r="65" spans="2:21">
      <c r="B65" t="s">
        <v>543</v>
      </c>
      <c r="C65" t="s">
        <v>544</v>
      </c>
      <c r="D65" t="s">
        <v>100</v>
      </c>
      <c r="E65" t="s">
        <v>123</v>
      </c>
      <c r="F65" t="s">
        <v>545</v>
      </c>
      <c r="G65" t="s">
        <v>372</v>
      </c>
      <c r="H65" t="s">
        <v>497</v>
      </c>
      <c r="I65" t="s">
        <v>206</v>
      </c>
      <c r="J65" t="s">
        <v>546</v>
      </c>
      <c r="K65" s="77">
        <v>4.42</v>
      </c>
      <c r="L65" t="s">
        <v>102</v>
      </c>
      <c r="M65" s="78">
        <v>3.5000000000000003E-2</v>
      </c>
      <c r="N65" s="78">
        <v>2.69E-2</v>
      </c>
      <c r="O65" s="77">
        <v>552591.22</v>
      </c>
      <c r="P65" s="77">
        <v>117.45</v>
      </c>
      <c r="Q65" s="77">
        <v>0</v>
      </c>
      <c r="R65" s="77">
        <v>649.01838788999999</v>
      </c>
      <c r="S65" s="78">
        <v>5.9999999999999995E-4</v>
      </c>
      <c r="T65" s="78">
        <f t="shared" si="0"/>
        <v>1.5876179726489584E-2</v>
      </c>
      <c r="U65" s="78">
        <f>R65/'סכום נכסי הקרן'!$C$42</f>
        <v>2.2903767621840023E-3</v>
      </c>
    </row>
    <row r="66" spans="2:21">
      <c r="B66" t="s">
        <v>547</v>
      </c>
      <c r="C66" t="s">
        <v>548</v>
      </c>
      <c r="D66" t="s">
        <v>100</v>
      </c>
      <c r="E66" t="s">
        <v>123</v>
      </c>
      <c r="F66" t="s">
        <v>545</v>
      </c>
      <c r="G66" t="s">
        <v>372</v>
      </c>
      <c r="H66" t="s">
        <v>497</v>
      </c>
      <c r="I66" t="s">
        <v>206</v>
      </c>
      <c r="J66" t="s">
        <v>281</v>
      </c>
      <c r="K66" s="77">
        <v>0.71</v>
      </c>
      <c r="L66" t="s">
        <v>102</v>
      </c>
      <c r="M66" s="78">
        <v>0.04</v>
      </c>
      <c r="N66" s="78">
        <v>2.8400000000000002E-2</v>
      </c>
      <c r="O66" s="77">
        <v>10000</v>
      </c>
      <c r="P66" s="77">
        <v>112.36</v>
      </c>
      <c r="Q66" s="77">
        <v>0</v>
      </c>
      <c r="R66" s="77">
        <v>11.236000000000001</v>
      </c>
      <c r="S66" s="78">
        <v>1E-4</v>
      </c>
      <c r="T66" s="78">
        <f t="shared" si="0"/>
        <v>2.7485316092010453E-4</v>
      </c>
      <c r="U66" s="78">
        <f>R66/'סכום נכסי הקרן'!$C$42</f>
        <v>3.9651685961571152E-5</v>
      </c>
    </row>
    <row r="67" spans="2:21">
      <c r="B67" t="s">
        <v>549</v>
      </c>
      <c r="C67" t="s">
        <v>550</v>
      </c>
      <c r="D67" t="s">
        <v>100</v>
      </c>
      <c r="E67" t="s">
        <v>123</v>
      </c>
      <c r="F67" t="s">
        <v>551</v>
      </c>
      <c r="G67" t="s">
        <v>435</v>
      </c>
      <c r="H67" t="s">
        <v>497</v>
      </c>
      <c r="I67" t="s">
        <v>206</v>
      </c>
      <c r="J67" t="s">
        <v>552</v>
      </c>
      <c r="K67" s="77">
        <v>1.57</v>
      </c>
      <c r="L67" t="s">
        <v>102</v>
      </c>
      <c r="M67" s="78">
        <v>1.7999999999999999E-2</v>
      </c>
      <c r="N67" s="78">
        <v>2.87E-2</v>
      </c>
      <c r="O67" s="77">
        <v>156920.95000000001</v>
      </c>
      <c r="P67" s="77">
        <v>109.27</v>
      </c>
      <c r="Q67" s="77">
        <v>0</v>
      </c>
      <c r="R67" s="77">
        <v>171.467522065</v>
      </c>
      <c r="S67" s="78">
        <v>2.0000000000000001E-4</v>
      </c>
      <c r="T67" s="78">
        <f t="shared" si="0"/>
        <v>4.1944099710486838E-3</v>
      </c>
      <c r="U67" s="78">
        <f>R67/'סכום נכסי הקרן'!$C$42</f>
        <v>6.0510647361428907E-4</v>
      </c>
    </row>
    <row r="68" spans="2:21">
      <c r="B68" t="s">
        <v>553</v>
      </c>
      <c r="C68" t="s">
        <v>554</v>
      </c>
      <c r="D68" t="s">
        <v>100</v>
      </c>
      <c r="E68" t="s">
        <v>123</v>
      </c>
      <c r="F68" t="s">
        <v>555</v>
      </c>
      <c r="G68" t="s">
        <v>556</v>
      </c>
      <c r="H68" t="s">
        <v>557</v>
      </c>
      <c r="I68" t="s">
        <v>206</v>
      </c>
      <c r="J68" t="s">
        <v>411</v>
      </c>
      <c r="K68" s="77">
        <v>3.63</v>
      </c>
      <c r="L68" t="s">
        <v>102</v>
      </c>
      <c r="M68" s="78">
        <v>2.1999999999999999E-2</v>
      </c>
      <c r="N68" s="78">
        <v>2.7799999999999998E-2</v>
      </c>
      <c r="O68" s="77">
        <v>57156.25</v>
      </c>
      <c r="P68" s="77">
        <v>100.73</v>
      </c>
      <c r="Q68" s="77">
        <v>0</v>
      </c>
      <c r="R68" s="77">
        <v>57.573490624999998</v>
      </c>
      <c r="S68" s="78">
        <v>2.9999999999999997E-4</v>
      </c>
      <c r="T68" s="78">
        <f t="shared" si="0"/>
        <v>1.4083531402176266E-3</v>
      </c>
      <c r="U68" s="78">
        <f>R68/'סכום נכסי הקרן'!$C$42</f>
        <v>2.0317603862352799E-4</v>
      </c>
    </row>
    <row r="69" spans="2:21">
      <c r="B69" t="s">
        <v>558</v>
      </c>
      <c r="C69" t="s">
        <v>559</v>
      </c>
      <c r="D69" t="s">
        <v>100</v>
      </c>
      <c r="E69" t="s">
        <v>123</v>
      </c>
      <c r="F69" t="s">
        <v>555</v>
      </c>
      <c r="G69" t="s">
        <v>556</v>
      </c>
      <c r="H69" t="s">
        <v>557</v>
      </c>
      <c r="I69" t="s">
        <v>206</v>
      </c>
      <c r="J69" t="s">
        <v>560</v>
      </c>
      <c r="K69" s="77">
        <v>2.06</v>
      </c>
      <c r="L69" t="s">
        <v>102</v>
      </c>
      <c r="M69" s="78">
        <v>1.0500000000000001E-2</v>
      </c>
      <c r="N69" s="78">
        <v>2.8199999999999999E-2</v>
      </c>
      <c r="O69" s="77">
        <v>39667.300000000003</v>
      </c>
      <c r="P69" s="77">
        <v>105.9</v>
      </c>
      <c r="Q69" s="77">
        <v>0</v>
      </c>
      <c r="R69" s="77">
        <v>42.007670699999998</v>
      </c>
      <c r="S69" s="78">
        <v>1E-4</v>
      </c>
      <c r="T69" s="78">
        <f t="shared" si="0"/>
        <v>1.0275846453173601E-3</v>
      </c>
      <c r="U69" s="78">
        <f>R69/'סכום נכסי הקרן'!$C$42</f>
        <v>1.4824447904712473E-4</v>
      </c>
    </row>
    <row r="70" spans="2:21">
      <c r="B70" t="s">
        <v>561</v>
      </c>
      <c r="C70" t="s">
        <v>562</v>
      </c>
      <c r="D70" t="s">
        <v>100</v>
      </c>
      <c r="E70" t="s">
        <v>123</v>
      </c>
      <c r="F70" t="s">
        <v>563</v>
      </c>
      <c r="G70" t="s">
        <v>367</v>
      </c>
      <c r="H70" t="s">
        <v>557</v>
      </c>
      <c r="I70" t="s">
        <v>206</v>
      </c>
      <c r="J70" t="s">
        <v>564</v>
      </c>
      <c r="K70" s="77">
        <v>0.92</v>
      </c>
      <c r="L70" t="s">
        <v>102</v>
      </c>
      <c r="M70" s="78">
        <v>6.7999999999999996E-3</v>
      </c>
      <c r="N70" s="78">
        <v>2.6100000000000002E-2</v>
      </c>
      <c r="O70" s="77">
        <v>120666.7</v>
      </c>
      <c r="P70" s="77">
        <v>109.25</v>
      </c>
      <c r="Q70" s="77">
        <v>0</v>
      </c>
      <c r="R70" s="77">
        <v>131.82836975000001</v>
      </c>
      <c r="S70" s="78">
        <v>5.0000000000000001E-4</v>
      </c>
      <c r="T70" s="78">
        <f t="shared" si="0"/>
        <v>3.2247636280466172E-3</v>
      </c>
      <c r="U70" s="78">
        <f>R70/'סכום נכסי הקרן'!$C$42</f>
        <v>4.652204626337563E-4</v>
      </c>
    </row>
    <row r="71" spans="2:21">
      <c r="B71" t="s">
        <v>565</v>
      </c>
      <c r="C71" t="s">
        <v>566</v>
      </c>
      <c r="D71" t="s">
        <v>100</v>
      </c>
      <c r="E71" t="s">
        <v>123</v>
      </c>
      <c r="F71" t="s">
        <v>371</v>
      </c>
      <c r="G71" t="s">
        <v>372</v>
      </c>
      <c r="H71" t="s">
        <v>557</v>
      </c>
      <c r="I71" t="s">
        <v>206</v>
      </c>
      <c r="J71" t="s">
        <v>281</v>
      </c>
      <c r="K71" s="77">
        <v>2.48</v>
      </c>
      <c r="L71" t="s">
        <v>102</v>
      </c>
      <c r="M71" s="78">
        <v>1.4E-2</v>
      </c>
      <c r="N71" s="78">
        <v>2.9600000000000001E-2</v>
      </c>
      <c r="O71" s="77">
        <v>204000</v>
      </c>
      <c r="P71" s="77">
        <v>107.24</v>
      </c>
      <c r="Q71" s="77">
        <v>0</v>
      </c>
      <c r="R71" s="77">
        <v>218.7696</v>
      </c>
      <c r="S71" s="78">
        <v>2.0000000000000001E-4</v>
      </c>
      <c r="T71" s="78">
        <f t="shared" si="0"/>
        <v>5.3515055244950952E-3</v>
      </c>
      <c r="U71" s="78">
        <f>R71/'סכום נכסי הקרן'!$C$42</f>
        <v>7.720348413259643E-4</v>
      </c>
    </row>
    <row r="72" spans="2:21">
      <c r="B72" t="s">
        <v>567</v>
      </c>
      <c r="C72" t="s">
        <v>568</v>
      </c>
      <c r="D72" t="s">
        <v>100</v>
      </c>
      <c r="E72" t="s">
        <v>123</v>
      </c>
      <c r="F72" t="s">
        <v>569</v>
      </c>
      <c r="G72" t="s">
        <v>372</v>
      </c>
      <c r="H72" t="s">
        <v>570</v>
      </c>
      <c r="I72" t="s">
        <v>150</v>
      </c>
      <c r="J72" t="s">
        <v>571</v>
      </c>
      <c r="K72" s="77">
        <v>1.03</v>
      </c>
      <c r="L72" t="s">
        <v>102</v>
      </c>
      <c r="M72" s="78">
        <v>2.75E-2</v>
      </c>
      <c r="N72" s="78">
        <v>2.5399999999999999E-2</v>
      </c>
      <c r="O72" s="77">
        <v>172445.95</v>
      </c>
      <c r="P72" s="77">
        <v>111.78</v>
      </c>
      <c r="Q72" s="77">
        <v>0</v>
      </c>
      <c r="R72" s="77">
        <v>192.76008290999999</v>
      </c>
      <c r="S72" s="78">
        <v>5.9999999999999995E-4</v>
      </c>
      <c r="T72" s="78">
        <f t="shared" si="0"/>
        <v>4.7152650486859127E-3</v>
      </c>
      <c r="U72" s="78">
        <f>R72/'סכום נכסי הקרן'!$C$42</f>
        <v>6.8024762134867719E-4</v>
      </c>
    </row>
    <row r="73" spans="2:21">
      <c r="B73" t="s">
        <v>572</v>
      </c>
      <c r="C73" t="s">
        <v>573</v>
      </c>
      <c r="D73" t="s">
        <v>100</v>
      </c>
      <c r="E73" t="s">
        <v>123</v>
      </c>
      <c r="F73" t="s">
        <v>574</v>
      </c>
      <c r="G73" t="s">
        <v>435</v>
      </c>
      <c r="H73" t="s">
        <v>373</v>
      </c>
      <c r="I73" t="s">
        <v>206</v>
      </c>
      <c r="J73" t="s">
        <v>575</v>
      </c>
      <c r="K73" s="77">
        <v>3.08</v>
      </c>
      <c r="L73" t="s">
        <v>102</v>
      </c>
      <c r="M73" s="78">
        <v>0.01</v>
      </c>
      <c r="N73" s="78">
        <v>3.5099999999999999E-2</v>
      </c>
      <c r="O73" s="77">
        <v>56800</v>
      </c>
      <c r="P73" s="77">
        <v>99.47</v>
      </c>
      <c r="Q73" s="77">
        <v>0</v>
      </c>
      <c r="R73" s="77">
        <v>56.498959999999997</v>
      </c>
      <c r="S73" s="78">
        <v>2.0000000000000001E-4</v>
      </c>
      <c r="T73" s="78">
        <f t="shared" si="0"/>
        <v>1.3820681510055667E-3</v>
      </c>
      <c r="U73" s="78">
        <f>R73/'סכום נכסי הקרן'!$C$42</f>
        <v>1.9938403516156725E-4</v>
      </c>
    </row>
    <row r="74" spans="2:21">
      <c r="B74" t="s">
        <v>576</v>
      </c>
      <c r="C74" t="s">
        <v>577</v>
      </c>
      <c r="D74" t="s">
        <v>100</v>
      </c>
      <c r="E74" t="s">
        <v>123</v>
      </c>
      <c r="F74" t="s">
        <v>574</v>
      </c>
      <c r="G74" t="s">
        <v>435</v>
      </c>
      <c r="H74" t="s">
        <v>373</v>
      </c>
      <c r="I74" t="s">
        <v>206</v>
      </c>
      <c r="J74" t="s">
        <v>450</v>
      </c>
      <c r="K74" s="77">
        <v>3.45</v>
      </c>
      <c r="L74" t="s">
        <v>102</v>
      </c>
      <c r="M74" s="78">
        <v>3.2300000000000002E-2</v>
      </c>
      <c r="N74" s="78">
        <v>3.85E-2</v>
      </c>
      <c r="O74" s="77">
        <v>50000</v>
      </c>
      <c r="P74" s="77">
        <v>101.9</v>
      </c>
      <c r="Q74" s="77">
        <v>0</v>
      </c>
      <c r="R74" s="77">
        <v>50.95</v>
      </c>
      <c r="S74" s="78">
        <v>1E-4</v>
      </c>
      <c r="T74" s="78">
        <f t="shared" si="0"/>
        <v>1.2463304155285978E-3</v>
      </c>
      <c r="U74" s="78">
        <f>R74/'סכום נכסי הקרן'!$C$42</f>
        <v>1.7980183336970898E-4</v>
      </c>
    </row>
    <row r="75" spans="2:21">
      <c r="B75" t="s">
        <v>578</v>
      </c>
      <c r="C75" t="s">
        <v>579</v>
      </c>
      <c r="D75" t="s">
        <v>100</v>
      </c>
      <c r="E75" t="s">
        <v>123</v>
      </c>
      <c r="F75" t="s">
        <v>580</v>
      </c>
      <c r="G75" t="s">
        <v>372</v>
      </c>
      <c r="H75" t="s">
        <v>581</v>
      </c>
      <c r="I75" t="s">
        <v>150</v>
      </c>
      <c r="J75" t="s">
        <v>582</v>
      </c>
      <c r="K75" s="77">
        <v>2.2200000000000002</v>
      </c>
      <c r="L75" t="s">
        <v>102</v>
      </c>
      <c r="M75" s="78">
        <v>2.5000000000000001E-2</v>
      </c>
      <c r="N75" s="78">
        <v>3.6200000000000003E-2</v>
      </c>
      <c r="O75" s="77">
        <v>98000.57</v>
      </c>
      <c r="P75" s="77">
        <v>110.23</v>
      </c>
      <c r="Q75" s="77">
        <v>0</v>
      </c>
      <c r="R75" s="77">
        <v>108.026028311</v>
      </c>
      <c r="S75" s="78">
        <v>2.9999999999999997E-4</v>
      </c>
      <c r="T75" s="78">
        <f t="shared" si="0"/>
        <v>2.6425147154612895E-3</v>
      </c>
      <c r="U75" s="78">
        <f>R75/'סכום נכסי הקרן'!$C$42</f>
        <v>3.8122233448411946E-4</v>
      </c>
    </row>
    <row r="76" spans="2:21">
      <c r="B76" t="s">
        <v>583</v>
      </c>
      <c r="C76" t="s">
        <v>584</v>
      </c>
      <c r="D76" t="s">
        <v>100</v>
      </c>
      <c r="E76" t="s">
        <v>123</v>
      </c>
      <c r="F76" t="s">
        <v>585</v>
      </c>
      <c r="G76" t="s">
        <v>586</v>
      </c>
      <c r="H76" t="s">
        <v>373</v>
      </c>
      <c r="I76" t="s">
        <v>206</v>
      </c>
      <c r="J76" t="s">
        <v>587</v>
      </c>
      <c r="K76" s="77">
        <v>4.67</v>
      </c>
      <c r="L76" t="s">
        <v>102</v>
      </c>
      <c r="M76" s="78">
        <v>7.4999999999999997E-3</v>
      </c>
      <c r="N76" s="78">
        <v>4.1099999999999998E-2</v>
      </c>
      <c r="O76" s="77">
        <v>93000</v>
      </c>
      <c r="P76" s="77">
        <v>93.2</v>
      </c>
      <c r="Q76" s="77">
        <v>0</v>
      </c>
      <c r="R76" s="77">
        <v>86.676000000000002</v>
      </c>
      <c r="S76" s="78">
        <v>2.0000000000000001E-4</v>
      </c>
      <c r="T76" s="78">
        <f t="shared" ref="T76:T139" si="1">R76/$R$11</f>
        <v>2.1202538782405639E-3</v>
      </c>
      <c r="U76" s="78">
        <f>R76/'סכום נכסי הקרן'!$C$42</f>
        <v>3.0587838487051804E-4</v>
      </c>
    </row>
    <row r="77" spans="2:21">
      <c r="B77" t="s">
        <v>588</v>
      </c>
      <c r="C77" t="s">
        <v>589</v>
      </c>
      <c r="D77" t="s">
        <v>100</v>
      </c>
      <c r="E77" t="s">
        <v>123</v>
      </c>
      <c r="F77" t="s">
        <v>585</v>
      </c>
      <c r="G77" t="s">
        <v>586</v>
      </c>
      <c r="H77" t="s">
        <v>373</v>
      </c>
      <c r="I77" t="s">
        <v>206</v>
      </c>
      <c r="J77" t="s">
        <v>590</v>
      </c>
      <c r="K77" s="77">
        <v>5.32</v>
      </c>
      <c r="L77" t="s">
        <v>102</v>
      </c>
      <c r="M77" s="78">
        <v>7.4999999999999997E-3</v>
      </c>
      <c r="N77" s="78">
        <v>4.3099999999999999E-2</v>
      </c>
      <c r="O77" s="77">
        <v>104030</v>
      </c>
      <c r="P77" s="77">
        <v>88.98</v>
      </c>
      <c r="Q77" s="77">
        <v>0</v>
      </c>
      <c r="R77" s="77">
        <v>92.565894</v>
      </c>
      <c r="S77" s="78">
        <v>1E-4</v>
      </c>
      <c r="T77" s="78">
        <f t="shared" si="1"/>
        <v>2.2643314844513472E-3</v>
      </c>
      <c r="U77" s="78">
        <f>R77/'סכום נכסי הקרן'!$C$42</f>
        <v>3.2666373795301558E-4</v>
      </c>
    </row>
    <row r="78" spans="2:21">
      <c r="B78" t="s">
        <v>591</v>
      </c>
      <c r="C78" t="s">
        <v>592</v>
      </c>
      <c r="D78" t="s">
        <v>100</v>
      </c>
      <c r="E78" t="s">
        <v>123</v>
      </c>
      <c r="F78" t="s">
        <v>371</v>
      </c>
      <c r="G78" t="s">
        <v>372</v>
      </c>
      <c r="H78" t="s">
        <v>373</v>
      </c>
      <c r="I78" t="s">
        <v>206</v>
      </c>
      <c r="J78" t="s">
        <v>293</v>
      </c>
      <c r="K78" s="77">
        <v>6.32</v>
      </c>
      <c r="L78" t="s">
        <v>102</v>
      </c>
      <c r="M78" s="78">
        <v>5.0000000000000001E-3</v>
      </c>
      <c r="N78" s="78">
        <v>3.4099999999999998E-2</v>
      </c>
      <c r="O78" s="77">
        <v>91000.97</v>
      </c>
      <c r="P78" s="77">
        <v>90.77</v>
      </c>
      <c r="Q78" s="77">
        <v>0</v>
      </c>
      <c r="R78" s="77">
        <v>82.601580468999998</v>
      </c>
      <c r="S78" s="78">
        <v>5.0000000000000001E-4</v>
      </c>
      <c r="T78" s="78">
        <f t="shared" si="1"/>
        <v>2.020586106167766E-3</v>
      </c>
      <c r="U78" s="78">
        <f>R78/'סכום נכסי הקרן'!$C$42</f>
        <v>2.9149981565381247E-4</v>
      </c>
    </row>
    <row r="79" spans="2:21">
      <c r="B79" t="s">
        <v>593</v>
      </c>
      <c r="C79" t="s">
        <v>594</v>
      </c>
      <c r="D79" t="s">
        <v>100</v>
      </c>
      <c r="E79" t="s">
        <v>123</v>
      </c>
      <c r="F79" t="s">
        <v>371</v>
      </c>
      <c r="G79" t="s">
        <v>372</v>
      </c>
      <c r="H79" t="s">
        <v>373</v>
      </c>
      <c r="I79" t="s">
        <v>206</v>
      </c>
      <c r="J79" t="s">
        <v>595</v>
      </c>
      <c r="K79" s="77">
        <v>0.85</v>
      </c>
      <c r="L79" t="s">
        <v>102</v>
      </c>
      <c r="M79" s="78">
        <v>3.3500000000000002E-2</v>
      </c>
      <c r="N79" s="78">
        <v>2.9899999999999999E-2</v>
      </c>
      <c r="O79" s="77">
        <v>27058.82</v>
      </c>
      <c r="P79" s="77">
        <v>110.85</v>
      </c>
      <c r="Q79" s="77">
        <v>0</v>
      </c>
      <c r="R79" s="77">
        <v>29.994701970000001</v>
      </c>
      <c r="S79" s="78">
        <v>2.0000000000000001E-4</v>
      </c>
      <c r="T79" s="78">
        <f t="shared" si="1"/>
        <v>7.3372540470905887E-4</v>
      </c>
      <c r="U79" s="78">
        <f>R79/'סכום נכסי הקרן'!$C$42</f>
        <v>1.0585088136573153E-4</v>
      </c>
    </row>
    <row r="80" spans="2:21">
      <c r="B80" t="s">
        <v>596</v>
      </c>
      <c r="C80" t="s">
        <v>597</v>
      </c>
      <c r="D80" t="s">
        <v>100</v>
      </c>
      <c r="E80" t="s">
        <v>123</v>
      </c>
      <c r="F80" t="s">
        <v>598</v>
      </c>
      <c r="G80" t="s">
        <v>599</v>
      </c>
      <c r="H80" t="s">
        <v>581</v>
      </c>
      <c r="I80" t="s">
        <v>150</v>
      </c>
      <c r="J80" t="s">
        <v>431</v>
      </c>
      <c r="K80" s="77">
        <v>0.08</v>
      </c>
      <c r="L80" t="s">
        <v>102</v>
      </c>
      <c r="M80" s="78">
        <v>1.35E-2</v>
      </c>
      <c r="N80" s="78">
        <v>4.65E-2</v>
      </c>
      <c r="O80" s="77">
        <v>73318.759999999995</v>
      </c>
      <c r="P80" s="77">
        <v>110.11</v>
      </c>
      <c r="Q80" s="77">
        <v>0</v>
      </c>
      <c r="R80" s="77">
        <v>80.731286635999993</v>
      </c>
      <c r="S80" s="78">
        <v>5.0000000000000001E-4</v>
      </c>
      <c r="T80" s="78">
        <f t="shared" si="1"/>
        <v>1.9748352898764318E-3</v>
      </c>
      <c r="U80" s="78">
        <f>R80/'סכום נכסי הקרן'!$C$42</f>
        <v>2.8489957502351879E-4</v>
      </c>
    </row>
    <row r="81" spans="2:21">
      <c r="B81" t="s">
        <v>600</v>
      </c>
      <c r="C81" t="s">
        <v>601</v>
      </c>
      <c r="D81" t="s">
        <v>100</v>
      </c>
      <c r="E81" t="s">
        <v>123</v>
      </c>
      <c r="F81" t="s">
        <v>598</v>
      </c>
      <c r="G81" t="s">
        <v>599</v>
      </c>
      <c r="H81" t="s">
        <v>581</v>
      </c>
      <c r="I81" t="s">
        <v>150</v>
      </c>
      <c r="J81" t="s">
        <v>602</v>
      </c>
      <c r="K81" s="77">
        <v>1.1299999999999999</v>
      </c>
      <c r="L81" t="s">
        <v>102</v>
      </c>
      <c r="M81" s="78">
        <v>0.01</v>
      </c>
      <c r="N81" s="78">
        <v>4.0099999999999997E-2</v>
      </c>
      <c r="O81" s="77">
        <v>83000</v>
      </c>
      <c r="P81" s="77">
        <v>106.2</v>
      </c>
      <c r="Q81" s="77">
        <v>0</v>
      </c>
      <c r="R81" s="77">
        <v>88.146000000000001</v>
      </c>
      <c r="S81" s="78">
        <v>1E-4</v>
      </c>
      <c r="T81" s="78">
        <f t="shared" si="1"/>
        <v>2.1562127734481604E-3</v>
      </c>
      <c r="U81" s="78">
        <f>R81/'סכום נכסי הקרן'!$C$42</f>
        <v>3.1106599419443312E-4</v>
      </c>
    </row>
    <row r="82" spans="2:21" s="89" customFormat="1">
      <c r="B82" s="86" t="s">
        <v>603</v>
      </c>
      <c r="C82" s="86">
        <v>11828310</v>
      </c>
      <c r="D82" s="86" t="s">
        <v>100</v>
      </c>
      <c r="E82" s="86" t="s">
        <v>123</v>
      </c>
      <c r="F82" s="86" t="s">
        <v>598</v>
      </c>
      <c r="G82" s="86" t="s">
        <v>599</v>
      </c>
      <c r="H82" s="86" t="s">
        <v>581</v>
      </c>
      <c r="I82" s="86" t="s">
        <v>150</v>
      </c>
      <c r="J82" s="86" t="s">
        <v>604</v>
      </c>
      <c r="K82" s="87">
        <v>4.1399999999999997</v>
      </c>
      <c r="L82" s="86" t="s">
        <v>102</v>
      </c>
      <c r="M82" s="88">
        <v>0.01</v>
      </c>
      <c r="N82" s="88">
        <v>4.6800000000000001E-2</v>
      </c>
      <c r="O82" s="87">
        <v>60000</v>
      </c>
      <c r="P82" s="87">
        <f>R82*1000/O82*100</f>
        <v>92.672185792349666</v>
      </c>
      <c r="Q82" s="87">
        <v>0</v>
      </c>
      <c r="R82" s="87">
        <f>55603.3114754098/1000</f>
        <v>55.603311475409797</v>
      </c>
      <c r="S82" s="88">
        <v>2.0000000000000001E-4</v>
      </c>
      <c r="T82" s="88">
        <f t="shared" si="1"/>
        <v>1.3601589459453099E-3</v>
      </c>
      <c r="U82" s="88">
        <f>R82/'סכום נכסי הקרן'!$C$42</f>
        <v>1.9622330411591087E-4</v>
      </c>
    </row>
    <row r="83" spans="2:21" s="89" customFormat="1">
      <c r="B83" s="86" t="s">
        <v>603</v>
      </c>
      <c r="C83" s="86">
        <v>1182831</v>
      </c>
      <c r="D83" s="86" t="s">
        <v>100</v>
      </c>
      <c r="E83" s="86" t="s">
        <v>123</v>
      </c>
      <c r="F83" s="86" t="s">
        <v>598</v>
      </c>
      <c r="G83" s="86" t="s">
        <v>599</v>
      </c>
      <c r="H83" s="86" t="s">
        <v>581</v>
      </c>
      <c r="I83" s="86" t="s">
        <v>150</v>
      </c>
      <c r="J83" s="86" t="s">
        <v>604</v>
      </c>
      <c r="K83" s="87">
        <v>0</v>
      </c>
      <c r="L83" s="86" t="s">
        <v>102</v>
      </c>
      <c r="M83" s="88">
        <v>0</v>
      </c>
      <c r="N83" s="88">
        <v>0</v>
      </c>
      <c r="O83" s="87">
        <v>121000</v>
      </c>
      <c r="P83" s="87">
        <f>R83*1000/O83*100</f>
        <v>93.07</v>
      </c>
      <c r="Q83" s="87">
        <v>0</v>
      </c>
      <c r="R83" s="87">
        <f>112614.7/1000</f>
        <v>112.6147</v>
      </c>
      <c r="S83" s="88">
        <v>0</v>
      </c>
      <c r="T83" s="88">
        <f t="shared" si="1"/>
        <v>2.7547620381870143E-3</v>
      </c>
      <c r="U83" s="88">
        <f>R83/'סכום נכסי הקרן'!$C$42</f>
        <v>3.9741569233326329E-4</v>
      </c>
    </row>
    <row r="84" spans="2:21" s="93" customFormat="1">
      <c r="B84" s="90" t="s">
        <v>605</v>
      </c>
      <c r="C84" s="90">
        <v>11916590</v>
      </c>
      <c r="D84" s="90" t="s">
        <v>100</v>
      </c>
      <c r="E84" s="90" t="s">
        <v>123</v>
      </c>
      <c r="F84" s="90" t="s">
        <v>598</v>
      </c>
      <c r="G84" s="90" t="s">
        <v>599</v>
      </c>
      <c r="H84" s="90" t="s">
        <v>581</v>
      </c>
      <c r="I84" s="90" t="s">
        <v>150</v>
      </c>
      <c r="J84" s="90" t="s">
        <v>604</v>
      </c>
      <c r="K84" s="91">
        <v>2.8</v>
      </c>
      <c r="L84" s="90" t="s">
        <v>102</v>
      </c>
      <c r="M84" s="92">
        <v>3.5400000000000001E-2</v>
      </c>
      <c r="N84" s="92">
        <v>4.41E-2</v>
      </c>
      <c r="O84" s="91">
        <v>60000</v>
      </c>
      <c r="P84" s="87">
        <f>R84*1000/O84*100</f>
        <v>100.90699453551917</v>
      </c>
      <c r="Q84" s="91">
        <v>0</v>
      </c>
      <c r="R84" s="91">
        <f>60544.1967213115/1000</f>
        <v>60.544196721311501</v>
      </c>
      <c r="S84" s="92">
        <v>1E-4</v>
      </c>
      <c r="T84" s="92">
        <f t="shared" si="1"/>
        <v>1.4810220580474451E-3</v>
      </c>
      <c r="U84" s="92">
        <f>R84/'סכום נכסי הקרן'!$C$42</f>
        <v>2.1365961865334898E-4</v>
      </c>
    </row>
    <row r="85" spans="2:21" s="93" customFormat="1">
      <c r="B85" s="90" t="s">
        <v>605</v>
      </c>
      <c r="C85" s="90">
        <v>1191659</v>
      </c>
      <c r="D85" s="90" t="s">
        <v>100</v>
      </c>
      <c r="E85" s="90" t="s">
        <v>123</v>
      </c>
      <c r="F85" s="90" t="s">
        <v>598</v>
      </c>
      <c r="G85" s="90" t="s">
        <v>599</v>
      </c>
      <c r="H85" s="90" t="s">
        <v>581</v>
      </c>
      <c r="I85" s="90" t="s">
        <v>150</v>
      </c>
      <c r="J85" s="90" t="s">
        <v>604</v>
      </c>
      <c r="K85" s="91">
        <v>0</v>
      </c>
      <c r="L85" s="90" t="s">
        <v>102</v>
      </c>
      <c r="M85" s="92">
        <v>0</v>
      </c>
      <c r="N85" s="92">
        <v>0</v>
      </c>
      <c r="O85" s="91">
        <v>37000</v>
      </c>
      <c r="P85" s="87">
        <f>R85*1000/O85*100</f>
        <v>101.14000000000001</v>
      </c>
      <c r="Q85" s="91">
        <v>0</v>
      </c>
      <c r="R85" s="91">
        <f>37421.8/1000</f>
        <v>37.421800000000005</v>
      </c>
      <c r="S85" s="92">
        <v>0</v>
      </c>
      <c r="T85" s="92">
        <f t="shared" si="1"/>
        <v>9.1540583991811747E-4</v>
      </c>
      <c r="U85" s="92">
        <f>R85/'סכום נכסי הקרן'!$C$42</f>
        <v>1.3206100584876499E-4</v>
      </c>
    </row>
    <row r="86" spans="2:21">
      <c r="B86" t="s">
        <v>606</v>
      </c>
      <c r="C86" t="s">
        <v>607</v>
      </c>
      <c r="D86" t="s">
        <v>100</v>
      </c>
      <c r="E86" t="s">
        <v>123</v>
      </c>
      <c r="F86" t="s">
        <v>598</v>
      </c>
      <c r="G86" t="s">
        <v>599</v>
      </c>
      <c r="H86" t="s">
        <v>581</v>
      </c>
      <c r="I86" t="s">
        <v>150</v>
      </c>
      <c r="J86" t="s">
        <v>608</v>
      </c>
      <c r="K86" s="77">
        <v>1.54</v>
      </c>
      <c r="L86" t="s">
        <v>102</v>
      </c>
      <c r="M86" s="78">
        <v>1.8499999999999999E-2</v>
      </c>
      <c r="N86" s="78">
        <v>3.5099999999999999E-2</v>
      </c>
      <c r="O86" s="77">
        <v>190080</v>
      </c>
      <c r="P86" s="77">
        <v>107.74</v>
      </c>
      <c r="Q86" s="77">
        <v>0</v>
      </c>
      <c r="R86" s="77">
        <v>204.792192</v>
      </c>
      <c r="S86" s="78">
        <v>2.9999999999999997E-4</v>
      </c>
      <c r="T86" s="78">
        <f t="shared" si="1"/>
        <v>5.0095924975931769E-3</v>
      </c>
      <c r="U86" s="78">
        <f>R86/'סכום נכסי הקרן'!$C$42</f>
        <v>7.2270876509129432E-4</v>
      </c>
    </row>
    <row r="87" spans="2:21">
      <c r="B87" t="s">
        <v>609</v>
      </c>
      <c r="C87" t="s">
        <v>610</v>
      </c>
      <c r="D87" t="s">
        <v>100</v>
      </c>
      <c r="E87" t="s">
        <v>123</v>
      </c>
      <c r="F87" t="s">
        <v>611</v>
      </c>
      <c r="G87" t="s">
        <v>612</v>
      </c>
      <c r="H87" t="s">
        <v>613</v>
      </c>
      <c r="I87" t="s">
        <v>150</v>
      </c>
      <c r="J87" t="s">
        <v>614</v>
      </c>
      <c r="K87" s="77">
        <v>4.0999999999999996</v>
      </c>
      <c r="L87" t="s">
        <v>102</v>
      </c>
      <c r="M87" s="78">
        <v>2.4500000000000001E-2</v>
      </c>
      <c r="N87" s="78">
        <v>5.2299999999999999E-2</v>
      </c>
      <c r="O87" s="77">
        <v>80000.13</v>
      </c>
      <c r="P87" s="77">
        <v>99.31</v>
      </c>
      <c r="Q87" s="77">
        <v>0</v>
      </c>
      <c r="R87" s="77">
        <v>79.448129102999999</v>
      </c>
      <c r="S87" s="78">
        <v>2.0000000000000001E-4</v>
      </c>
      <c r="T87" s="78">
        <f t="shared" si="1"/>
        <v>1.9434469039825647E-3</v>
      </c>
      <c r="U87" s="78">
        <f>R87/'סכום נכסי הקרן'!$C$42</f>
        <v>2.8037133013763946E-4</v>
      </c>
    </row>
    <row r="88" spans="2:21">
      <c r="B88" t="s">
        <v>615</v>
      </c>
      <c r="C88" t="s">
        <v>616</v>
      </c>
      <c r="D88" t="s">
        <v>100</v>
      </c>
      <c r="E88" t="s">
        <v>123</v>
      </c>
      <c r="F88" t="s">
        <v>617</v>
      </c>
      <c r="G88" t="s">
        <v>612</v>
      </c>
      <c r="H88" t="s">
        <v>613</v>
      </c>
      <c r="I88" t="s">
        <v>150</v>
      </c>
      <c r="J88" t="s">
        <v>618</v>
      </c>
      <c r="K88" s="77">
        <v>1.49</v>
      </c>
      <c r="L88" t="s">
        <v>102</v>
      </c>
      <c r="M88" s="78">
        <v>1.2200000000000001E-2</v>
      </c>
      <c r="N88" s="78">
        <v>3.6299999999999999E-2</v>
      </c>
      <c r="O88" s="77">
        <v>80000</v>
      </c>
      <c r="P88" s="77">
        <v>106.66</v>
      </c>
      <c r="Q88" s="77">
        <v>0</v>
      </c>
      <c r="R88" s="77">
        <v>85.328000000000003</v>
      </c>
      <c r="S88" s="78">
        <v>2.0000000000000001E-4</v>
      </c>
      <c r="T88" s="78">
        <f t="shared" si="1"/>
        <v>2.0872793267168637E-3</v>
      </c>
      <c r="U88" s="78">
        <f>R88/'סכום נכסי הקרן'!$C$42</f>
        <v>3.011213118306286E-4</v>
      </c>
    </row>
    <row r="89" spans="2:21">
      <c r="B89" t="s">
        <v>619</v>
      </c>
      <c r="C89" t="s">
        <v>620</v>
      </c>
      <c r="D89" t="s">
        <v>100</v>
      </c>
      <c r="E89" t="s">
        <v>123</v>
      </c>
      <c r="F89" t="s">
        <v>621</v>
      </c>
      <c r="G89" t="s">
        <v>372</v>
      </c>
      <c r="H89" t="s">
        <v>622</v>
      </c>
      <c r="I89" t="s">
        <v>206</v>
      </c>
      <c r="J89" t="s">
        <v>436</v>
      </c>
      <c r="K89" s="77">
        <v>4.3499999999999996</v>
      </c>
      <c r="L89" t="s">
        <v>102</v>
      </c>
      <c r="M89" s="78">
        <v>2.7E-2</v>
      </c>
      <c r="N89" s="78">
        <v>3.4799999999999998E-2</v>
      </c>
      <c r="O89" s="77">
        <v>37000</v>
      </c>
      <c r="P89" s="77">
        <v>99.29</v>
      </c>
      <c r="Q89" s="77">
        <v>0</v>
      </c>
      <c r="R89" s="77">
        <v>36.737299999999998</v>
      </c>
      <c r="S89" s="78">
        <v>1E-4</v>
      </c>
      <c r="T89" s="78">
        <f t="shared" si="1"/>
        <v>8.9866171490478417E-4</v>
      </c>
      <c r="U89" s="78">
        <f>R89/'סכום נכסי הקרן'!$C$42</f>
        <v>1.2964541497650656E-4</v>
      </c>
    </row>
    <row r="90" spans="2:21" s="97" customFormat="1">
      <c r="B90" s="94" t="s">
        <v>623</v>
      </c>
      <c r="C90" s="94">
        <v>42203720</v>
      </c>
      <c r="D90" s="94" t="s">
        <v>100</v>
      </c>
      <c r="E90" s="94" t="s">
        <v>123</v>
      </c>
      <c r="F90" s="94" t="s">
        <v>624</v>
      </c>
      <c r="G90" s="94" t="s">
        <v>599</v>
      </c>
      <c r="H90" s="94" t="s">
        <v>625</v>
      </c>
      <c r="I90" s="94" t="s">
        <v>150</v>
      </c>
      <c r="J90" s="94" t="s">
        <v>626</v>
      </c>
      <c r="K90" s="95">
        <v>2.17</v>
      </c>
      <c r="L90" s="94" t="s">
        <v>102</v>
      </c>
      <c r="M90" s="96">
        <v>1.2500000000000001E-2</v>
      </c>
      <c r="N90" s="96">
        <v>5.4600000000000003E-2</v>
      </c>
      <c r="O90" s="95">
        <v>26666.67</v>
      </c>
      <c r="P90" s="87">
        <f>R90*1000/O90*100</f>
        <v>95.301598405455948</v>
      </c>
      <c r="Q90" s="95">
        <v>0</v>
      </c>
      <c r="R90" s="95">
        <f>25.509336522-0.0955737704918045</f>
        <v>25.413762751508198</v>
      </c>
      <c r="S90" s="96">
        <v>2.0000000000000001E-4</v>
      </c>
      <c r="T90" s="96">
        <f t="shared" si="1"/>
        <v>6.2166723238925249E-4</v>
      </c>
      <c r="U90" s="96">
        <f>R90/'סכום נכסי הקרן'!$C$42</f>
        <v>8.9684811296251104E-5</v>
      </c>
    </row>
    <row r="91" spans="2:21">
      <c r="B91" t="s">
        <v>627</v>
      </c>
      <c r="C91" t="s">
        <v>628</v>
      </c>
      <c r="D91" t="s">
        <v>100</v>
      </c>
      <c r="E91" t="s">
        <v>123</v>
      </c>
      <c r="F91" t="s">
        <v>629</v>
      </c>
      <c r="G91" t="s">
        <v>612</v>
      </c>
      <c r="H91" t="s">
        <v>630</v>
      </c>
      <c r="I91" t="s">
        <v>206</v>
      </c>
      <c r="J91" t="s">
        <v>631</v>
      </c>
      <c r="K91" s="77">
        <v>2.63</v>
      </c>
      <c r="L91" t="s">
        <v>102</v>
      </c>
      <c r="M91" s="78">
        <v>0.04</v>
      </c>
      <c r="N91" s="78">
        <v>9.3299999999999994E-2</v>
      </c>
      <c r="O91" s="77">
        <v>55800</v>
      </c>
      <c r="P91" s="77">
        <v>96.6</v>
      </c>
      <c r="Q91" s="77">
        <v>0</v>
      </c>
      <c r="R91" s="77">
        <v>53.902799999999999</v>
      </c>
      <c r="S91" s="78">
        <v>0</v>
      </c>
      <c r="T91" s="78">
        <f t="shared" si="1"/>
        <v>1.3185613174122649E-3</v>
      </c>
      <c r="U91" s="78">
        <f>R91/'סכום נכסי הקרן'!$C$42</f>
        <v>1.9022222303750243E-4</v>
      </c>
    </row>
    <row r="92" spans="2:21">
      <c r="B92" t="s">
        <v>632</v>
      </c>
      <c r="C92" t="s">
        <v>633</v>
      </c>
      <c r="D92" t="s">
        <v>100</v>
      </c>
      <c r="E92" t="s">
        <v>123</v>
      </c>
      <c r="F92" t="s">
        <v>629</v>
      </c>
      <c r="G92" t="s">
        <v>612</v>
      </c>
      <c r="H92" t="s">
        <v>630</v>
      </c>
      <c r="I92" t="s">
        <v>206</v>
      </c>
      <c r="J92" t="s">
        <v>293</v>
      </c>
      <c r="K92" s="77">
        <v>4.1100000000000003</v>
      </c>
      <c r="L92" t="s">
        <v>102</v>
      </c>
      <c r="M92" s="78">
        <v>1.2500000000000001E-2</v>
      </c>
      <c r="N92" s="78">
        <v>7.7200000000000005E-2</v>
      </c>
      <c r="O92" s="77">
        <v>29000</v>
      </c>
      <c r="P92" s="77">
        <v>83.8</v>
      </c>
      <c r="Q92" s="77">
        <v>0</v>
      </c>
      <c r="R92" s="77">
        <v>24.302</v>
      </c>
      <c r="S92" s="78">
        <v>0</v>
      </c>
      <c r="T92" s="78">
        <f t="shared" si="1"/>
        <v>5.9447147709864537E-4</v>
      </c>
      <c r="U92" s="78">
        <f>R92/'סכום נכסי הקרן'!$C$42</f>
        <v>8.5761416183526343E-5</v>
      </c>
    </row>
    <row r="93" spans="2:21">
      <c r="B93" t="s">
        <v>634</v>
      </c>
      <c r="C93" t="s">
        <v>635</v>
      </c>
      <c r="D93" t="s">
        <v>100</v>
      </c>
      <c r="E93" t="s">
        <v>123</v>
      </c>
      <c r="F93" t="s">
        <v>629</v>
      </c>
      <c r="G93" t="s">
        <v>612</v>
      </c>
      <c r="H93" t="s">
        <v>630</v>
      </c>
      <c r="I93" t="s">
        <v>206</v>
      </c>
      <c r="J93" t="s">
        <v>636</v>
      </c>
      <c r="K93" s="77">
        <v>4</v>
      </c>
      <c r="L93" t="s">
        <v>102</v>
      </c>
      <c r="M93" s="78">
        <v>1.29E-2</v>
      </c>
      <c r="N93" s="78">
        <v>7.8E-2</v>
      </c>
      <c r="O93" s="77">
        <v>265650</v>
      </c>
      <c r="P93" s="77">
        <v>84.13</v>
      </c>
      <c r="Q93" s="77">
        <v>0</v>
      </c>
      <c r="R93" s="77">
        <v>223.491345</v>
      </c>
      <c r="S93" s="78">
        <v>2.9999999999999997E-4</v>
      </c>
      <c r="T93" s="78">
        <f t="shared" si="1"/>
        <v>5.4670080643944106E-3</v>
      </c>
      <c r="U93" s="78">
        <f>R93/'סכום נכסי הקרן'!$C$42</f>
        <v>7.8869781301790266E-4</v>
      </c>
    </row>
    <row r="94" spans="2:21">
      <c r="B94" t="s">
        <v>637</v>
      </c>
      <c r="C94" t="s">
        <v>638</v>
      </c>
      <c r="D94" t="s">
        <v>100</v>
      </c>
      <c r="E94" t="s">
        <v>123</v>
      </c>
      <c r="F94" t="s">
        <v>621</v>
      </c>
      <c r="G94" t="s">
        <v>372</v>
      </c>
      <c r="H94" t="s">
        <v>630</v>
      </c>
      <c r="I94" t="s">
        <v>206</v>
      </c>
      <c r="J94" t="s">
        <v>281</v>
      </c>
      <c r="K94" s="77">
        <v>3.26</v>
      </c>
      <c r="L94" t="s">
        <v>102</v>
      </c>
      <c r="M94" s="78">
        <v>3.6499999999999998E-2</v>
      </c>
      <c r="N94" s="78">
        <v>5.11E-2</v>
      </c>
      <c r="O94" s="77">
        <v>50000</v>
      </c>
      <c r="P94" s="77">
        <v>98.04</v>
      </c>
      <c r="Q94" s="77">
        <v>0</v>
      </c>
      <c r="R94" s="77">
        <v>49.02</v>
      </c>
      <c r="S94" s="78">
        <v>2.9999999999999997E-4</v>
      </c>
      <c r="T94" s="78">
        <f t="shared" si="1"/>
        <v>1.1991190769227058E-3</v>
      </c>
      <c r="U94" s="78">
        <f>R94/'סכום נכסי הקרן'!$C$42</f>
        <v>1.7299089051586131E-4</v>
      </c>
    </row>
    <row r="95" spans="2:21" s="93" customFormat="1">
      <c r="B95" s="90" t="s">
        <v>639</v>
      </c>
      <c r="C95" s="90">
        <v>61203230</v>
      </c>
      <c r="D95" s="90" t="s">
        <v>100</v>
      </c>
      <c r="E95" s="90" t="s">
        <v>123</v>
      </c>
      <c r="F95" s="90" t="s">
        <v>621</v>
      </c>
      <c r="G95" s="90" t="s">
        <v>372</v>
      </c>
      <c r="H95" s="90" t="s">
        <v>630</v>
      </c>
      <c r="I95" s="90" t="s">
        <v>206</v>
      </c>
      <c r="J95" s="90" t="s">
        <v>457</v>
      </c>
      <c r="K95" s="91">
        <v>3.01</v>
      </c>
      <c r="L95" s="90" t="s">
        <v>102</v>
      </c>
      <c r="M95" s="92">
        <v>3.3000000000000002E-2</v>
      </c>
      <c r="N95" s="92">
        <v>4.9799999999999997E-2</v>
      </c>
      <c r="O95" s="91">
        <v>30000</v>
      </c>
      <c r="P95" s="87">
        <f>R95*1000/O95*100</f>
        <v>104.72409836065574</v>
      </c>
      <c r="Q95" s="91">
        <v>0</v>
      </c>
      <c r="R95" s="91">
        <f>31.512-0.0947704918032772</f>
        <v>31.417229508196723</v>
      </c>
      <c r="S95" s="92">
        <v>0</v>
      </c>
      <c r="T95" s="92">
        <f t="shared" si="1"/>
        <v>7.6852303646139642E-4</v>
      </c>
      <c r="U95" s="92">
        <f>R95/'סכום נכסי הקרן'!$C$42</f>
        <v>1.1087096103966027E-4</v>
      </c>
    </row>
    <row r="96" spans="2:21">
      <c r="B96" t="s">
        <v>640</v>
      </c>
      <c r="C96" t="s">
        <v>641</v>
      </c>
      <c r="D96" t="s">
        <v>100</v>
      </c>
      <c r="E96" t="s">
        <v>123</v>
      </c>
      <c r="F96" t="s">
        <v>621</v>
      </c>
      <c r="G96" t="s">
        <v>372</v>
      </c>
      <c r="H96" t="s">
        <v>630</v>
      </c>
      <c r="I96" t="s">
        <v>206</v>
      </c>
      <c r="J96" t="s">
        <v>281</v>
      </c>
      <c r="K96" s="77">
        <v>2.39</v>
      </c>
      <c r="L96" t="s">
        <v>102</v>
      </c>
      <c r="M96" s="78">
        <v>2.5000000000000001E-2</v>
      </c>
      <c r="N96" s="78">
        <v>4.9700000000000001E-2</v>
      </c>
      <c r="O96" s="77">
        <v>50000</v>
      </c>
      <c r="P96" s="77">
        <v>105.05</v>
      </c>
      <c r="Q96" s="77">
        <v>0</v>
      </c>
      <c r="R96" s="77">
        <v>52.524999999999999</v>
      </c>
      <c r="S96" s="78">
        <v>1E-4</v>
      </c>
      <c r="T96" s="78">
        <f t="shared" si="1"/>
        <v>1.2848578032510225E-3</v>
      </c>
      <c r="U96" s="78">
        <f>R96/'סכום נכסי הקרן'!$C$42</f>
        <v>1.853599862167608E-4</v>
      </c>
    </row>
    <row r="97" spans="2:21">
      <c r="B97" t="s">
        <v>642</v>
      </c>
      <c r="C97" t="s">
        <v>643</v>
      </c>
      <c r="D97" t="s">
        <v>100</v>
      </c>
      <c r="E97" t="s">
        <v>123</v>
      </c>
      <c r="F97" t="s">
        <v>644</v>
      </c>
      <c r="G97" t="s">
        <v>372</v>
      </c>
      <c r="H97" t="s">
        <v>630</v>
      </c>
      <c r="I97" t="s">
        <v>206</v>
      </c>
      <c r="J97" t="s">
        <v>645</v>
      </c>
      <c r="K97" s="77">
        <v>3.73</v>
      </c>
      <c r="L97" t="s">
        <v>102</v>
      </c>
      <c r="M97" s="78">
        <v>3.0000000000000001E-3</v>
      </c>
      <c r="N97" s="78">
        <v>3.6200000000000003E-2</v>
      </c>
      <c r="O97" s="77">
        <v>329000</v>
      </c>
      <c r="P97" s="77">
        <v>94.5</v>
      </c>
      <c r="Q97" s="77">
        <v>0</v>
      </c>
      <c r="R97" s="77">
        <v>310.90499999999997</v>
      </c>
      <c r="S97" s="78">
        <v>5.9999999999999995E-4</v>
      </c>
      <c r="T97" s="78">
        <f t="shared" si="1"/>
        <v>7.6053063364066465E-3</v>
      </c>
      <c r="U97" s="78">
        <f>R97/'סכום נכסי הקרן'!$C$42</f>
        <v>1.0971793720080346E-3</v>
      </c>
    </row>
    <row r="98" spans="2:21">
      <c r="B98" t="s">
        <v>646</v>
      </c>
      <c r="C98" t="s">
        <v>647</v>
      </c>
      <c r="D98" t="s">
        <v>100</v>
      </c>
      <c r="E98" t="s">
        <v>123</v>
      </c>
      <c r="F98" t="s">
        <v>644</v>
      </c>
      <c r="G98" t="s">
        <v>372</v>
      </c>
      <c r="H98" t="s">
        <v>630</v>
      </c>
      <c r="I98" t="s">
        <v>206</v>
      </c>
      <c r="J98" t="s">
        <v>648</v>
      </c>
      <c r="K98" s="77">
        <v>2.5</v>
      </c>
      <c r="L98" t="s">
        <v>102</v>
      </c>
      <c r="M98" s="78">
        <v>1E-3</v>
      </c>
      <c r="N98" s="78">
        <v>2.75E-2</v>
      </c>
      <c r="O98" s="77">
        <v>143000</v>
      </c>
      <c r="P98" s="77">
        <v>103.46</v>
      </c>
      <c r="Q98" s="77">
        <v>0</v>
      </c>
      <c r="R98" s="77">
        <v>147.9478</v>
      </c>
      <c r="S98" s="78">
        <v>2.9999999999999997E-4</v>
      </c>
      <c r="T98" s="78">
        <f t="shared" si="1"/>
        <v>3.619074446526828E-3</v>
      </c>
      <c r="U98" s="78">
        <f>R98/'סכום נכסי הקרן'!$C$42</f>
        <v>5.2210570526035384E-4</v>
      </c>
    </row>
    <row r="99" spans="2:21">
      <c r="B99" t="s">
        <v>649</v>
      </c>
      <c r="C99" t="s">
        <v>650</v>
      </c>
      <c r="D99" t="s">
        <v>100</v>
      </c>
      <c r="E99" t="s">
        <v>123</v>
      </c>
      <c r="F99" t="s">
        <v>644</v>
      </c>
      <c r="G99" t="s">
        <v>372</v>
      </c>
      <c r="H99" t="s">
        <v>630</v>
      </c>
      <c r="I99" t="s">
        <v>206</v>
      </c>
      <c r="J99" t="s">
        <v>240</v>
      </c>
      <c r="K99" s="77">
        <v>5.21</v>
      </c>
      <c r="L99" t="s">
        <v>102</v>
      </c>
      <c r="M99" s="78">
        <v>3.0000000000000001E-3</v>
      </c>
      <c r="N99" s="78">
        <v>3.73E-2</v>
      </c>
      <c r="O99" s="77">
        <v>60000</v>
      </c>
      <c r="P99" s="77">
        <v>91.84</v>
      </c>
      <c r="Q99" s="77">
        <v>0</v>
      </c>
      <c r="R99" s="77">
        <v>55.103999999999999</v>
      </c>
      <c r="S99" s="78">
        <v>2.0000000000000001E-4</v>
      </c>
      <c r="T99" s="78">
        <f t="shared" si="1"/>
        <v>1.3479448717819008E-3</v>
      </c>
      <c r="U99" s="78">
        <f>R99/'סכום נכסי הקרן'!$C$42</f>
        <v>1.9446124094218731E-4</v>
      </c>
    </row>
    <row r="100" spans="2:21">
      <c r="B100" t="s">
        <v>651</v>
      </c>
      <c r="C100" t="s">
        <v>652</v>
      </c>
      <c r="D100" t="s">
        <v>100</v>
      </c>
      <c r="E100" t="s">
        <v>123</v>
      </c>
      <c r="F100" t="s">
        <v>644</v>
      </c>
      <c r="G100" t="s">
        <v>372</v>
      </c>
      <c r="H100" t="s">
        <v>630</v>
      </c>
      <c r="I100" t="s">
        <v>206</v>
      </c>
      <c r="J100" t="s">
        <v>653</v>
      </c>
      <c r="K100" s="77">
        <v>3.24</v>
      </c>
      <c r="L100" t="s">
        <v>102</v>
      </c>
      <c r="M100" s="78">
        <v>3.0000000000000001E-3</v>
      </c>
      <c r="N100" s="78">
        <v>3.5499999999999997E-2</v>
      </c>
      <c r="O100" s="77">
        <v>35000</v>
      </c>
      <c r="P100" s="77">
        <v>92.47</v>
      </c>
      <c r="Q100" s="77">
        <v>0</v>
      </c>
      <c r="R100" s="77">
        <v>32.3645</v>
      </c>
      <c r="S100" s="78">
        <v>1E-4</v>
      </c>
      <c r="T100" s="78">
        <f t="shared" si="1"/>
        <v>7.9169500948724836E-4</v>
      </c>
      <c r="U100" s="78">
        <f>R100/'סכום נכסי הקרן'!$C$42</f>
        <v>1.1421386528152986E-4</v>
      </c>
    </row>
    <row r="101" spans="2:21">
      <c r="B101" t="s">
        <v>654</v>
      </c>
      <c r="C101" t="s">
        <v>655</v>
      </c>
      <c r="D101" t="s">
        <v>123</v>
      </c>
      <c r="E101" s="16"/>
      <c r="F101" t="s">
        <v>656</v>
      </c>
      <c r="G101" t="s">
        <v>612</v>
      </c>
      <c r="H101" t="s">
        <v>657</v>
      </c>
      <c r="I101" t="s">
        <v>206</v>
      </c>
      <c r="J101" t="s">
        <v>552</v>
      </c>
      <c r="K101" s="77">
        <v>0.99</v>
      </c>
      <c r="L101" t="s">
        <v>102</v>
      </c>
      <c r="M101" s="78">
        <v>3.2899999999999999E-2</v>
      </c>
      <c r="N101" s="78">
        <v>4.2799999999999998E-2</v>
      </c>
      <c r="O101" s="77">
        <v>40000.33</v>
      </c>
      <c r="P101" s="77">
        <v>110.72</v>
      </c>
      <c r="Q101" s="77">
        <v>0</v>
      </c>
      <c r="R101" s="77">
        <v>44.288365376000002</v>
      </c>
      <c r="S101" s="78">
        <v>1E-4</v>
      </c>
      <c r="T101" s="78">
        <f t="shared" si="1"/>
        <v>1.0833746186879774E-3</v>
      </c>
      <c r="U101" s="78">
        <f>R101/'סכום נכסי הקרן'!$C$42</f>
        <v>1.5629301847992818E-4</v>
      </c>
    </row>
    <row r="102" spans="2:21">
      <c r="B102" t="s">
        <v>658</v>
      </c>
      <c r="C102" t="s">
        <v>659</v>
      </c>
      <c r="D102" t="s">
        <v>100</v>
      </c>
      <c r="E102" t="s">
        <v>123</v>
      </c>
      <c r="F102" t="s">
        <v>660</v>
      </c>
      <c r="G102" t="s">
        <v>372</v>
      </c>
      <c r="H102" t="s">
        <v>214</v>
      </c>
      <c r="I102" t="s">
        <v>661</v>
      </c>
      <c r="J102" t="s">
        <v>582</v>
      </c>
      <c r="K102" s="77">
        <v>3.42</v>
      </c>
      <c r="L102" t="s">
        <v>102</v>
      </c>
      <c r="M102" s="78">
        <v>1.9E-2</v>
      </c>
      <c r="N102" s="78">
        <v>3.5000000000000003E-2</v>
      </c>
      <c r="O102" s="77">
        <v>9000</v>
      </c>
      <c r="P102" s="77">
        <v>101</v>
      </c>
      <c r="Q102" s="77">
        <v>0</v>
      </c>
      <c r="R102" s="77">
        <v>9.09</v>
      </c>
      <c r="S102" s="78">
        <v>0</v>
      </c>
      <c r="T102" s="78">
        <f t="shared" si="1"/>
        <v>2.2235806628370861E-4</v>
      </c>
      <c r="U102" s="78">
        <f>R102/'סכום נכסי הקרן'!$C$42</f>
        <v>3.2078482145842091E-5</v>
      </c>
    </row>
    <row r="103" spans="2:21" s="93" customFormat="1">
      <c r="B103" s="90" t="s">
        <v>662</v>
      </c>
      <c r="C103" s="90">
        <v>11791340</v>
      </c>
      <c r="D103" s="90" t="s">
        <v>100</v>
      </c>
      <c r="E103" s="90" t="s">
        <v>123</v>
      </c>
      <c r="F103" s="90" t="s">
        <v>663</v>
      </c>
      <c r="G103" s="90" t="s">
        <v>664</v>
      </c>
      <c r="H103" s="90" t="s">
        <v>214</v>
      </c>
      <c r="I103" s="90" t="s">
        <v>661</v>
      </c>
      <c r="J103" s="90" t="s">
        <v>665</v>
      </c>
      <c r="K103" s="91">
        <v>3.41</v>
      </c>
      <c r="L103" s="90" t="s">
        <v>102</v>
      </c>
      <c r="M103" s="92">
        <v>1.5800000000000002E-2</v>
      </c>
      <c r="N103" s="92">
        <v>6.1199999999999997E-2</v>
      </c>
      <c r="O103" s="91">
        <v>50000</v>
      </c>
      <c r="P103" s="87">
        <f t="shared" ref="P103:P109" si="2">R103*1000/O103*100</f>
        <v>93.100000000000009</v>
      </c>
      <c r="Q103" s="91">
        <v>0</v>
      </c>
      <c r="R103" s="91">
        <f>46550/1000</f>
        <v>46.55</v>
      </c>
      <c r="S103" s="92">
        <v>4.0000000000000002E-4</v>
      </c>
      <c r="T103" s="92">
        <f t="shared" si="1"/>
        <v>1.1386983482405539E-3</v>
      </c>
      <c r="U103" s="92">
        <f>R103/'סכום נכסי הקרן'!$C$42</f>
        <v>1.6427429525731014E-4</v>
      </c>
    </row>
    <row r="104" spans="2:21" s="93" customFormat="1">
      <c r="B104" s="90" t="s">
        <v>662</v>
      </c>
      <c r="C104" s="90">
        <v>1179134</v>
      </c>
      <c r="D104" s="90" t="s">
        <v>100</v>
      </c>
      <c r="E104" s="90" t="s">
        <v>123</v>
      </c>
      <c r="F104" s="90" t="s">
        <v>663</v>
      </c>
      <c r="G104" s="90" t="s">
        <v>664</v>
      </c>
      <c r="H104" s="90" t="s">
        <v>214</v>
      </c>
      <c r="I104" s="90" t="s">
        <v>661</v>
      </c>
      <c r="J104" s="90" t="s">
        <v>665</v>
      </c>
      <c r="K104" s="91">
        <v>0</v>
      </c>
      <c r="L104" s="90" t="s">
        <v>102</v>
      </c>
      <c r="M104" s="92">
        <v>0</v>
      </c>
      <c r="N104" s="92">
        <v>0</v>
      </c>
      <c r="O104" s="91">
        <v>176100</v>
      </c>
      <c r="P104" s="87">
        <f t="shared" si="2"/>
        <v>93.54</v>
      </c>
      <c r="Q104" s="91">
        <v>0</v>
      </c>
      <c r="R104" s="91">
        <f>164723.94/1000</f>
        <v>164.72394</v>
      </c>
      <c r="S104" s="92">
        <v>0</v>
      </c>
      <c r="T104" s="92">
        <f t="shared" si="1"/>
        <v>4.0294495895526559E-3</v>
      </c>
      <c r="U104" s="92">
        <f>R104/'סכום נכסי הקרן'!$C$42</f>
        <v>5.8130846735783982E-4</v>
      </c>
    </row>
    <row r="105" spans="2:21">
      <c r="B105" t="s">
        <v>666</v>
      </c>
      <c r="C105" t="s">
        <v>667</v>
      </c>
      <c r="D105" t="s">
        <v>100</v>
      </c>
      <c r="E105" t="s">
        <v>123</v>
      </c>
      <c r="F105" t="s">
        <v>668</v>
      </c>
      <c r="G105" t="s">
        <v>669</v>
      </c>
      <c r="H105" t="s">
        <v>214</v>
      </c>
      <c r="I105" t="s">
        <v>661</v>
      </c>
      <c r="J105" t="s">
        <v>670</v>
      </c>
      <c r="K105" s="77">
        <v>2.57</v>
      </c>
      <c r="L105" t="s">
        <v>102</v>
      </c>
      <c r="M105" s="78">
        <v>3.5000000000000003E-2</v>
      </c>
      <c r="N105" s="78">
        <v>5.0700000000000002E-2</v>
      </c>
      <c r="O105" s="77">
        <v>51000</v>
      </c>
      <c r="P105" s="77">
        <v>100.67</v>
      </c>
      <c r="Q105" s="77">
        <v>0</v>
      </c>
      <c r="R105" s="77">
        <v>51.341700000000003</v>
      </c>
      <c r="S105" s="78">
        <v>2.9999999999999997E-4</v>
      </c>
      <c r="T105" s="78">
        <f t="shared" si="1"/>
        <v>1.2559121157005811E-3</v>
      </c>
      <c r="U105" s="78">
        <f>R105/'סכום נכסי הקרן'!$C$42</f>
        <v>1.8118413716030593E-4</v>
      </c>
    </row>
    <row r="106" spans="2:21" s="93" customFormat="1">
      <c r="B106" s="90" t="s">
        <v>671</v>
      </c>
      <c r="C106" s="90">
        <v>11605060</v>
      </c>
      <c r="D106" s="90" t="s">
        <v>100</v>
      </c>
      <c r="E106" s="90" t="s">
        <v>123</v>
      </c>
      <c r="F106" s="90" t="s">
        <v>672</v>
      </c>
      <c r="G106" s="90" t="s">
        <v>669</v>
      </c>
      <c r="H106" s="90" t="s">
        <v>214</v>
      </c>
      <c r="I106" s="90" t="s">
        <v>661</v>
      </c>
      <c r="J106" s="90" t="s">
        <v>460</v>
      </c>
      <c r="K106" s="91">
        <v>2.46</v>
      </c>
      <c r="L106" s="90" t="s">
        <v>102</v>
      </c>
      <c r="M106" s="92">
        <v>2.35E-2</v>
      </c>
      <c r="N106" s="92">
        <v>4.7199999999999999E-2</v>
      </c>
      <c r="O106" s="91">
        <v>50000</v>
      </c>
      <c r="P106" s="87">
        <f t="shared" si="2"/>
        <v>104.0703825136612</v>
      </c>
      <c r="Q106" s="91">
        <v>0</v>
      </c>
      <c r="R106" s="91">
        <f>52035.1912568306/1000</f>
        <v>52.035191256830601</v>
      </c>
      <c r="S106" s="92">
        <v>6.9999999999999999E-4</v>
      </c>
      <c r="T106" s="92">
        <f t="shared" si="1"/>
        <v>1.2728761833412313E-3</v>
      </c>
      <c r="U106" s="92">
        <f>R106/'סכום נכסי הקרן'!$C$42</f>
        <v>1.8363145805145423E-4</v>
      </c>
    </row>
    <row r="107" spans="2:21" s="93" customFormat="1">
      <c r="B107" s="90" t="s">
        <v>671</v>
      </c>
      <c r="C107" s="90">
        <v>1160506</v>
      </c>
      <c r="D107" s="90" t="s">
        <v>100</v>
      </c>
      <c r="E107" s="90" t="s">
        <v>123</v>
      </c>
      <c r="F107" s="90" t="s">
        <v>672</v>
      </c>
      <c r="G107" s="90" t="s">
        <v>669</v>
      </c>
      <c r="H107" s="90" t="s">
        <v>214</v>
      </c>
      <c r="I107" s="90" t="s">
        <v>661</v>
      </c>
      <c r="J107" s="90" t="s">
        <v>460</v>
      </c>
      <c r="K107" s="91">
        <v>0</v>
      </c>
      <c r="L107" s="90" t="s">
        <v>102</v>
      </c>
      <c r="M107" s="92">
        <v>0</v>
      </c>
      <c r="N107" s="92">
        <v>0</v>
      </c>
      <c r="O107" s="91">
        <v>59663.869999999995</v>
      </c>
      <c r="P107" s="87">
        <f t="shared" si="2"/>
        <v>105.2</v>
      </c>
      <c r="Q107" s="91">
        <v>0</v>
      </c>
      <c r="R107" s="91">
        <f>62766.39124/1000</f>
        <v>62.766391239999997</v>
      </c>
      <c r="S107" s="92">
        <v>0</v>
      </c>
      <c r="T107" s="92">
        <f t="shared" si="1"/>
        <v>1.5353810103116729E-3</v>
      </c>
      <c r="U107" s="92">
        <f>R107/'סכום נכסי הקרן'!$C$42</f>
        <v>2.2150171185382611E-4</v>
      </c>
    </row>
    <row r="108" spans="2:21" s="93" customFormat="1">
      <c r="B108" s="90" t="s">
        <v>673</v>
      </c>
      <c r="C108" s="90">
        <v>11898510</v>
      </c>
      <c r="D108" s="90" t="s">
        <v>100</v>
      </c>
      <c r="E108" s="90" t="s">
        <v>123</v>
      </c>
      <c r="F108" s="90" t="s">
        <v>672</v>
      </c>
      <c r="G108" s="90" t="s">
        <v>669</v>
      </c>
      <c r="H108" s="90" t="s">
        <v>214</v>
      </c>
      <c r="I108" s="90" t="s">
        <v>661</v>
      </c>
      <c r="J108" s="90" t="s">
        <v>399</v>
      </c>
      <c r="K108" s="91">
        <v>4.07</v>
      </c>
      <c r="L108" s="90" t="s">
        <v>102</v>
      </c>
      <c r="M108" s="92">
        <v>3.2899999999999999E-2</v>
      </c>
      <c r="N108" s="92">
        <v>6.6600000000000006E-2</v>
      </c>
      <c r="O108" s="91">
        <v>100000</v>
      </c>
      <c r="P108" s="87">
        <f t="shared" si="2"/>
        <v>88.634972677595584</v>
      </c>
      <c r="Q108" s="91">
        <v>0</v>
      </c>
      <c r="R108" s="91">
        <f>88634.9726775956/1000</f>
        <v>88.634972677595599</v>
      </c>
      <c r="S108" s="92">
        <v>1.5E-3</v>
      </c>
      <c r="T108" s="92">
        <f t="shared" si="1"/>
        <v>2.1681739416611117E-3</v>
      </c>
      <c r="U108" s="92">
        <f>R108/'סכום נכסי הקרן'!$C$42</f>
        <v>3.1279157189608933E-4</v>
      </c>
    </row>
    <row r="109" spans="2:21" s="93" customFormat="1">
      <c r="B109" s="90" t="s">
        <v>673</v>
      </c>
      <c r="C109" s="90">
        <v>1189851</v>
      </c>
      <c r="D109" s="90" t="s">
        <v>100</v>
      </c>
      <c r="E109" s="90" t="s">
        <v>123</v>
      </c>
      <c r="F109" s="90" t="s">
        <v>672</v>
      </c>
      <c r="G109" s="90" t="s">
        <v>669</v>
      </c>
      <c r="H109" s="90" t="s">
        <v>214</v>
      </c>
      <c r="I109" s="90" t="s">
        <v>661</v>
      </c>
      <c r="J109" s="90" t="s">
        <v>399</v>
      </c>
      <c r="K109" s="91">
        <v>0</v>
      </c>
      <c r="L109" s="90" t="s">
        <v>102</v>
      </c>
      <c r="M109" s="92">
        <v>0</v>
      </c>
      <c r="N109" s="92">
        <v>0</v>
      </c>
      <c r="O109" s="91">
        <v>80000</v>
      </c>
      <c r="P109" s="87">
        <f t="shared" si="2"/>
        <v>91.36</v>
      </c>
      <c r="Q109" s="91">
        <v>0</v>
      </c>
      <c r="R109" s="91">
        <f>73088/1000</f>
        <v>73.087999999999994</v>
      </c>
      <c r="S109" s="92">
        <v>0</v>
      </c>
      <c r="T109" s="92">
        <f t="shared" si="1"/>
        <v>1.7878664849883051E-3</v>
      </c>
      <c r="U109" s="92">
        <f>R109/'סכום נכסי הקרן'!$C$42</f>
        <v>2.5792652399068278E-4</v>
      </c>
    </row>
    <row r="110" spans="2:21">
      <c r="B110" t="s">
        <v>674</v>
      </c>
      <c r="C110" t="s">
        <v>675</v>
      </c>
      <c r="D110" t="s">
        <v>100</v>
      </c>
      <c r="E110" t="s">
        <v>123</v>
      </c>
      <c r="F110" t="s">
        <v>676</v>
      </c>
      <c r="G110" t="s">
        <v>669</v>
      </c>
      <c r="H110" t="s">
        <v>214</v>
      </c>
      <c r="I110" t="s">
        <v>661</v>
      </c>
      <c r="J110" t="s">
        <v>270</v>
      </c>
      <c r="K110" s="77">
        <v>1.39</v>
      </c>
      <c r="L110" t="s">
        <v>102</v>
      </c>
      <c r="M110" s="78">
        <v>0.05</v>
      </c>
      <c r="N110" s="78">
        <v>3.0200000000000001E-2</v>
      </c>
      <c r="O110" s="77">
        <v>25004.66</v>
      </c>
      <c r="P110" s="77">
        <v>115.3</v>
      </c>
      <c r="Q110" s="77">
        <v>0</v>
      </c>
      <c r="R110" s="77">
        <v>28.83037298</v>
      </c>
      <c r="S110" s="78">
        <v>1E-4</v>
      </c>
      <c r="T110" s="78">
        <f t="shared" si="1"/>
        <v>7.0524378284608162E-4</v>
      </c>
      <c r="U110" s="78">
        <f>R110/'סכום נכסי הקרן'!$C$42</f>
        <v>1.0174198073673248E-4</v>
      </c>
    </row>
    <row r="111" spans="2:21">
      <c r="B111" t="s">
        <v>677</v>
      </c>
      <c r="C111" t="s">
        <v>678</v>
      </c>
      <c r="D111" t="s">
        <v>100</v>
      </c>
      <c r="E111" t="s">
        <v>123</v>
      </c>
      <c r="F111" t="s">
        <v>679</v>
      </c>
      <c r="G111" t="s">
        <v>372</v>
      </c>
      <c r="H111" t="s">
        <v>214</v>
      </c>
      <c r="I111" t="s">
        <v>661</v>
      </c>
      <c r="J111" t="s">
        <v>680</v>
      </c>
      <c r="K111" s="77">
        <v>3.75</v>
      </c>
      <c r="L111" t="s">
        <v>102</v>
      </c>
      <c r="M111" s="78">
        <v>2.75E-2</v>
      </c>
      <c r="N111" s="78">
        <v>2.87E-2</v>
      </c>
      <c r="O111" s="77">
        <v>186000</v>
      </c>
      <c r="P111" s="77">
        <v>109.41</v>
      </c>
      <c r="Q111" s="77">
        <v>0</v>
      </c>
      <c r="R111" s="77">
        <v>203.5026</v>
      </c>
      <c r="S111" s="78">
        <v>4.0000000000000002E-4</v>
      </c>
      <c r="T111" s="78">
        <f t="shared" si="1"/>
        <v>4.9780467128390585E-3</v>
      </c>
      <c r="U111" s="78">
        <f>R111/'סכום נכסי הקרן'!$C$42</f>
        <v>7.1815781306187507E-4</v>
      </c>
    </row>
    <row r="112" spans="2:21">
      <c r="B112" t="s">
        <v>681</v>
      </c>
      <c r="C112" t="s">
        <v>682</v>
      </c>
      <c r="D112" t="s">
        <v>100</v>
      </c>
      <c r="E112" t="s">
        <v>123</v>
      </c>
      <c r="F112" t="s">
        <v>679</v>
      </c>
      <c r="G112" t="s">
        <v>372</v>
      </c>
      <c r="H112" t="s">
        <v>214</v>
      </c>
      <c r="I112" t="s">
        <v>661</v>
      </c>
      <c r="J112" t="s">
        <v>683</v>
      </c>
      <c r="K112" s="77">
        <v>5.41</v>
      </c>
      <c r="L112" t="s">
        <v>102</v>
      </c>
      <c r="M112" s="78">
        <v>8.5000000000000006E-3</v>
      </c>
      <c r="N112" s="78">
        <v>3.0200000000000001E-2</v>
      </c>
      <c r="O112" s="77">
        <v>181000</v>
      </c>
      <c r="P112" s="77">
        <v>97.44</v>
      </c>
      <c r="Q112" s="77">
        <v>0</v>
      </c>
      <c r="R112" s="77">
        <v>176.3664</v>
      </c>
      <c r="S112" s="78">
        <v>4.0000000000000002E-4</v>
      </c>
      <c r="T112" s="78">
        <f t="shared" si="1"/>
        <v>4.314245507306828E-3</v>
      </c>
      <c r="U112" s="78">
        <f>R112/'סכום נכסי הקרן'!$C$42</f>
        <v>6.2239454494240312E-4</v>
      </c>
    </row>
    <row r="113" spans="2:21">
      <c r="B113" t="s">
        <v>684</v>
      </c>
      <c r="C113" t="s">
        <v>685</v>
      </c>
      <c r="D113" t="s">
        <v>100</v>
      </c>
      <c r="E113" t="s">
        <v>123</v>
      </c>
      <c r="F113" t="s">
        <v>679</v>
      </c>
      <c r="G113" t="s">
        <v>372</v>
      </c>
      <c r="H113" t="s">
        <v>214</v>
      </c>
      <c r="I113" t="s">
        <v>661</v>
      </c>
      <c r="J113" t="s">
        <v>626</v>
      </c>
      <c r="K113" s="77">
        <v>6.73</v>
      </c>
      <c r="L113" t="s">
        <v>102</v>
      </c>
      <c r="M113" s="78">
        <v>3.1800000000000002E-2</v>
      </c>
      <c r="N113" s="78">
        <v>3.61E-2</v>
      </c>
      <c r="O113" s="77">
        <v>59000</v>
      </c>
      <c r="P113" s="77">
        <v>100.16</v>
      </c>
      <c r="Q113" s="77">
        <v>0</v>
      </c>
      <c r="R113" s="77">
        <v>59.0944</v>
      </c>
      <c r="S113" s="78">
        <v>2.9999999999999997E-4</v>
      </c>
      <c r="T113" s="78">
        <f t="shared" si="1"/>
        <v>1.4455573720787668E-3</v>
      </c>
      <c r="U113" s="78">
        <f>R113/'סכום נכסי הקרן'!$C$42</f>
        <v>2.0854330641575917E-4</v>
      </c>
    </row>
    <row r="114" spans="2:21">
      <c r="B114" t="s">
        <v>686</v>
      </c>
      <c r="C114" t="s">
        <v>687</v>
      </c>
      <c r="D114" t="s">
        <v>100</v>
      </c>
      <c r="E114" t="s">
        <v>123</v>
      </c>
      <c r="F114" t="s">
        <v>688</v>
      </c>
      <c r="G114" t="s">
        <v>467</v>
      </c>
      <c r="H114" t="s">
        <v>214</v>
      </c>
      <c r="I114" t="s">
        <v>661</v>
      </c>
      <c r="J114" t="s">
        <v>689</v>
      </c>
      <c r="K114" s="77">
        <v>2.5099999999999998</v>
      </c>
      <c r="L114" t="s">
        <v>102</v>
      </c>
      <c r="M114" s="78">
        <v>1.6400000000000001E-2</v>
      </c>
      <c r="N114" s="78">
        <v>2.8799999999999999E-2</v>
      </c>
      <c r="O114" s="77">
        <v>17852.45</v>
      </c>
      <c r="P114" s="77">
        <v>107.69</v>
      </c>
      <c r="Q114" s="77">
        <v>0</v>
      </c>
      <c r="R114" s="77">
        <v>19.225303404999998</v>
      </c>
      <c r="S114" s="78">
        <v>1E-4</v>
      </c>
      <c r="T114" s="78">
        <f t="shared" si="1"/>
        <v>4.702861703909129E-4</v>
      </c>
      <c r="U114" s="78">
        <f>R114/'סכום נכסי הקרן'!$C$42</f>
        <v>6.7845825305356389E-5</v>
      </c>
    </row>
    <row r="115" spans="2:21" s="93" customFormat="1">
      <c r="B115" s="90" t="s">
        <v>690</v>
      </c>
      <c r="C115" s="90">
        <v>11793400</v>
      </c>
      <c r="D115" s="90" t="s">
        <v>100</v>
      </c>
      <c r="E115" s="90" t="s">
        <v>123</v>
      </c>
      <c r="F115" s="90" t="s">
        <v>691</v>
      </c>
      <c r="G115" s="90" t="s">
        <v>664</v>
      </c>
      <c r="H115" s="90" t="s">
        <v>214</v>
      </c>
      <c r="I115" s="90" t="s">
        <v>661</v>
      </c>
      <c r="J115" s="90" t="s">
        <v>692</v>
      </c>
      <c r="K115" s="91">
        <v>3.27</v>
      </c>
      <c r="L115" s="90" t="s">
        <v>102</v>
      </c>
      <c r="M115" s="92">
        <v>1.4800000000000001E-2</v>
      </c>
      <c r="N115" s="92">
        <v>4.2999999999999997E-2</v>
      </c>
      <c r="O115" s="91">
        <v>70000</v>
      </c>
      <c r="P115" s="87">
        <f t="shared" ref="P115:P116" si="3">R115*1000/O115*100</f>
        <v>97.594590163934413</v>
      </c>
      <c r="Q115" s="91">
        <v>0</v>
      </c>
      <c r="R115" s="91">
        <f>68316.2131147541/1000</f>
        <v>68.316213114754092</v>
      </c>
      <c r="S115" s="92">
        <v>1E-4</v>
      </c>
      <c r="T115" s="92">
        <f t="shared" si="1"/>
        <v>1.6711398288253524E-3</v>
      </c>
      <c r="U115" s="92">
        <f>R115/'סכום נכסי הקרן'!$C$42</f>
        <v>2.4108695518956902E-4</v>
      </c>
    </row>
    <row r="116" spans="2:21" s="93" customFormat="1">
      <c r="B116" s="90" t="s">
        <v>690</v>
      </c>
      <c r="C116" s="90">
        <v>1179340</v>
      </c>
      <c r="D116" s="90" t="s">
        <v>100</v>
      </c>
      <c r="E116" s="90" t="s">
        <v>123</v>
      </c>
      <c r="F116" s="90" t="s">
        <v>691</v>
      </c>
      <c r="G116" s="90" t="s">
        <v>664</v>
      </c>
      <c r="H116" s="90" t="s">
        <v>214</v>
      </c>
      <c r="I116" s="90" t="s">
        <v>661</v>
      </c>
      <c r="J116" s="90" t="s">
        <v>692</v>
      </c>
      <c r="K116" s="91">
        <v>0</v>
      </c>
      <c r="L116" s="90" t="s">
        <v>102</v>
      </c>
      <c r="M116" s="92">
        <v>0</v>
      </c>
      <c r="N116" s="92">
        <v>0</v>
      </c>
      <c r="O116" s="91">
        <v>33500</v>
      </c>
      <c r="P116" s="87">
        <f t="shared" si="3"/>
        <v>99.03</v>
      </c>
      <c r="Q116" s="91">
        <v>0</v>
      </c>
      <c r="R116" s="91">
        <f>33175.05/1000</f>
        <v>33.175050000000006</v>
      </c>
      <c r="S116" s="92">
        <v>0</v>
      </c>
      <c r="T116" s="92">
        <f t="shared" si="1"/>
        <v>8.1152254861004938E-4</v>
      </c>
      <c r="U116" s="92">
        <f>R116/'סכום נכסי הקרן'!$C$42</f>
        <v>1.1707428483084916E-4</v>
      </c>
    </row>
    <row r="117" spans="2:21">
      <c r="B117" t="s">
        <v>693</v>
      </c>
      <c r="C117" t="s">
        <v>694</v>
      </c>
      <c r="D117" t="s">
        <v>100</v>
      </c>
      <c r="E117" t="s">
        <v>123</v>
      </c>
      <c r="F117" t="s">
        <v>695</v>
      </c>
      <c r="G117" t="s">
        <v>664</v>
      </c>
      <c r="H117" t="s">
        <v>214</v>
      </c>
      <c r="I117" t="s">
        <v>661</v>
      </c>
      <c r="J117" t="s">
        <v>342</v>
      </c>
      <c r="K117" s="77">
        <v>2.97</v>
      </c>
      <c r="L117" t="s">
        <v>102</v>
      </c>
      <c r="M117" s="78">
        <v>2.3E-2</v>
      </c>
      <c r="N117" s="78">
        <v>6.0900000000000003E-2</v>
      </c>
      <c r="O117" s="77">
        <v>142000</v>
      </c>
      <c r="P117" s="77">
        <v>96.45</v>
      </c>
      <c r="Q117" s="77">
        <v>0</v>
      </c>
      <c r="R117" s="77">
        <v>136.959</v>
      </c>
      <c r="S117" s="78">
        <v>5.9999999999999995E-4</v>
      </c>
      <c r="T117" s="78">
        <f t="shared" si="1"/>
        <v>3.3502682508416335E-3</v>
      </c>
      <c r="U117" s="78">
        <f>R117/'סכום נכסי הקרן'!$C$42</f>
        <v>4.8332638462182475E-4</v>
      </c>
    </row>
    <row r="118" spans="2:21">
      <c r="B118" t="s">
        <v>696</v>
      </c>
      <c r="C118" t="s">
        <v>697</v>
      </c>
      <c r="D118" t="s">
        <v>100</v>
      </c>
      <c r="E118" t="s">
        <v>123</v>
      </c>
      <c r="F118" t="s">
        <v>698</v>
      </c>
      <c r="G118" t="s">
        <v>664</v>
      </c>
      <c r="H118" t="s">
        <v>214</v>
      </c>
      <c r="I118" t="s">
        <v>661</v>
      </c>
      <c r="J118" t="s">
        <v>699</v>
      </c>
      <c r="K118" s="77">
        <v>2.86</v>
      </c>
      <c r="L118" t="s">
        <v>102</v>
      </c>
      <c r="M118" s="78">
        <v>0.04</v>
      </c>
      <c r="N118" s="78">
        <v>0.2215</v>
      </c>
      <c r="O118" s="77">
        <v>50000</v>
      </c>
      <c r="P118" s="77">
        <v>66.209999999999994</v>
      </c>
      <c r="Q118" s="77">
        <v>0</v>
      </c>
      <c r="R118" s="77">
        <v>33.104999999999997</v>
      </c>
      <c r="S118" s="78">
        <v>8.9999999999999998E-4</v>
      </c>
      <c r="T118" s="78">
        <f t="shared" si="1"/>
        <v>8.0980899717515654E-4</v>
      </c>
      <c r="U118" s="78">
        <f>R118/'סכום נכסי הקרן'!$C$42</f>
        <v>1.1682707936612787E-4</v>
      </c>
    </row>
    <row r="119" spans="2:21" s="93" customFormat="1">
      <c r="B119" s="90" t="s">
        <v>702</v>
      </c>
      <c r="C119" s="90">
        <v>11757690</v>
      </c>
      <c r="D119" s="90" t="s">
        <v>100</v>
      </c>
      <c r="E119" s="90" t="s">
        <v>123</v>
      </c>
      <c r="F119" s="90" t="s">
        <v>700</v>
      </c>
      <c r="G119" s="90" t="s">
        <v>372</v>
      </c>
      <c r="H119" s="90" t="s">
        <v>214</v>
      </c>
      <c r="I119" s="90" t="s">
        <v>661</v>
      </c>
      <c r="J119" s="90" t="s">
        <v>701</v>
      </c>
      <c r="K119" s="91">
        <v>6.33</v>
      </c>
      <c r="L119" s="90" t="s">
        <v>102</v>
      </c>
      <c r="M119" s="92">
        <v>6.4000000000000003E-3</v>
      </c>
      <c r="N119" s="92">
        <v>4.0899999999999999E-2</v>
      </c>
      <c r="O119" s="91">
        <v>74242.42</v>
      </c>
      <c r="P119" s="87">
        <f t="shared" ref="P119" si="4">R119*1000/O119*100</f>
        <v>87.869103357291038</v>
      </c>
      <c r="Q119" s="91">
        <v>0</v>
      </c>
      <c r="R119" s="91">
        <f>65.51893565-0.282786885245902</f>
        <v>65.236148764754105</v>
      </c>
      <c r="S119" s="92">
        <v>2.9999999999999997E-4</v>
      </c>
      <c r="T119" s="92">
        <f t="shared" si="1"/>
        <v>1.595795807604738E-3</v>
      </c>
      <c r="U119" s="92">
        <f>R119/'סכום נכסי הקרן'!$C$42</f>
        <v>2.3021745142064501E-4</v>
      </c>
    </row>
    <row r="120" spans="2:21">
      <c r="B120" s="79" t="s">
        <v>253</v>
      </c>
      <c r="C120" s="16"/>
      <c r="D120" s="16"/>
      <c r="E120" s="16"/>
      <c r="F120" s="16"/>
      <c r="K120" s="81">
        <v>1.48</v>
      </c>
      <c r="N120" s="80">
        <v>6.6400000000000001E-2</v>
      </c>
      <c r="O120" s="81">
        <v>9157766.3300000001</v>
      </c>
      <c r="Q120" s="81">
        <v>174.71197000000001</v>
      </c>
      <c r="R120" s="81">
        <v>8933.3815003937052</v>
      </c>
      <c r="T120" s="80">
        <f t="shared" si="1"/>
        <v>0.21852689062730471</v>
      </c>
      <c r="U120" s="80">
        <f>R120/'סכום נכסי הקרן'!$C$42</f>
        <v>3.1525777663627672E-2</v>
      </c>
    </row>
    <row r="121" spans="2:21">
      <c r="B121" t="s">
        <v>703</v>
      </c>
      <c r="C121" t="s">
        <v>704</v>
      </c>
      <c r="D121" t="s">
        <v>100</v>
      </c>
      <c r="E121" t="s">
        <v>123</v>
      </c>
      <c r="F121" t="s">
        <v>391</v>
      </c>
      <c r="G121" t="s">
        <v>367</v>
      </c>
      <c r="H121" t="s">
        <v>205</v>
      </c>
      <c r="I121" t="s">
        <v>206</v>
      </c>
      <c r="J121" t="s">
        <v>587</v>
      </c>
      <c r="K121" s="77">
        <v>0.92</v>
      </c>
      <c r="L121" t="s">
        <v>102</v>
      </c>
      <c r="M121" s="78">
        <v>1.8700000000000001E-2</v>
      </c>
      <c r="N121" s="78">
        <v>5.0799999999999998E-2</v>
      </c>
      <c r="O121" s="77">
        <v>581000.97</v>
      </c>
      <c r="P121" s="77">
        <v>98.21</v>
      </c>
      <c r="Q121" s="77">
        <v>0</v>
      </c>
      <c r="R121" s="77">
        <v>570.60105263699995</v>
      </c>
      <c r="S121" s="78">
        <v>1.1000000000000001E-3</v>
      </c>
      <c r="T121" s="78">
        <f t="shared" si="1"/>
        <v>1.3957947930012315E-2</v>
      </c>
      <c r="U121" s="78">
        <f>R121/'סכום נכסי הקרן'!$C$42</f>
        <v>2.013643089044522E-3</v>
      </c>
    </row>
    <row r="122" spans="2:21">
      <c r="B122" t="s">
        <v>705</v>
      </c>
      <c r="C122" t="s">
        <v>706</v>
      </c>
      <c r="D122" t="s">
        <v>100</v>
      </c>
      <c r="E122" t="s">
        <v>123</v>
      </c>
      <c r="F122" t="s">
        <v>707</v>
      </c>
      <c r="G122" t="s">
        <v>380</v>
      </c>
      <c r="H122" t="s">
        <v>398</v>
      </c>
      <c r="I122" t="s">
        <v>150</v>
      </c>
      <c r="J122" t="s">
        <v>243</v>
      </c>
      <c r="K122" s="77">
        <v>1.1000000000000001</v>
      </c>
      <c r="L122" t="s">
        <v>102</v>
      </c>
      <c r="M122" s="78">
        <v>4.99E-2</v>
      </c>
      <c r="N122" s="78">
        <v>4.7399999999999998E-2</v>
      </c>
      <c r="O122" s="77">
        <v>6000</v>
      </c>
      <c r="P122" s="77">
        <v>104.81</v>
      </c>
      <c r="Q122" s="77">
        <v>0</v>
      </c>
      <c r="R122" s="77">
        <v>6.2885999999999997</v>
      </c>
      <c r="S122" s="78">
        <v>0</v>
      </c>
      <c r="T122" s="78">
        <f t="shared" si="1"/>
        <v>1.538306859880891E-4</v>
      </c>
      <c r="U122" s="78">
        <f>R122/'סכום נכסי הקרן'!$C$42</f>
        <v>2.2192380948552539E-5</v>
      </c>
    </row>
    <row r="123" spans="2:21">
      <c r="B123" t="s">
        <v>708</v>
      </c>
      <c r="C123" t="s">
        <v>709</v>
      </c>
      <c r="D123" t="s">
        <v>100</v>
      </c>
      <c r="E123" t="s">
        <v>123</v>
      </c>
      <c r="F123" t="s">
        <v>366</v>
      </c>
      <c r="G123" t="s">
        <v>367</v>
      </c>
      <c r="H123" t="s">
        <v>205</v>
      </c>
      <c r="I123" t="s">
        <v>206</v>
      </c>
      <c r="J123" t="s">
        <v>710</v>
      </c>
      <c r="K123" s="77">
        <v>0.75</v>
      </c>
      <c r="L123" t="s">
        <v>102</v>
      </c>
      <c r="M123" s="78">
        <v>3.0099999999999998E-2</v>
      </c>
      <c r="N123" s="78">
        <v>4.9500000000000002E-2</v>
      </c>
      <c r="O123" s="77">
        <v>571000</v>
      </c>
      <c r="P123" s="77">
        <v>99.36</v>
      </c>
      <c r="Q123" s="77">
        <v>0</v>
      </c>
      <c r="R123" s="77">
        <v>567.34559999999999</v>
      </c>
      <c r="S123" s="78">
        <v>5.0000000000000001E-4</v>
      </c>
      <c r="T123" s="78">
        <f t="shared" si="1"/>
        <v>1.3878313589721719E-2</v>
      </c>
      <c r="U123" s="78">
        <f>R123/'סכום נכסי הקרן'!$C$42</f>
        <v>2.0021546424776751E-3</v>
      </c>
    </row>
    <row r="124" spans="2:21">
      <c r="B124" t="s">
        <v>711</v>
      </c>
      <c r="C124" t="s">
        <v>712</v>
      </c>
      <c r="D124" t="s">
        <v>100</v>
      </c>
      <c r="E124" t="s">
        <v>123</v>
      </c>
      <c r="F124" t="s">
        <v>366</v>
      </c>
      <c r="G124" t="s">
        <v>367</v>
      </c>
      <c r="H124" t="s">
        <v>205</v>
      </c>
      <c r="I124" t="s">
        <v>206</v>
      </c>
      <c r="J124" t="s">
        <v>713</v>
      </c>
      <c r="K124" s="77">
        <v>1.65</v>
      </c>
      <c r="L124" t="s">
        <v>102</v>
      </c>
      <c r="M124" s="78">
        <v>2.0199999999999999E-2</v>
      </c>
      <c r="N124" s="78">
        <v>4.6800000000000001E-2</v>
      </c>
      <c r="O124" s="77">
        <v>110000</v>
      </c>
      <c r="P124" s="77">
        <v>96.49</v>
      </c>
      <c r="Q124" s="77">
        <v>0</v>
      </c>
      <c r="R124" s="77">
        <v>106.139</v>
      </c>
      <c r="S124" s="78">
        <v>1E-4</v>
      </c>
      <c r="T124" s="78">
        <f t="shared" si="1"/>
        <v>2.5963545431558358E-3</v>
      </c>
      <c r="U124" s="78">
        <f>R124/'סכום נכסי הקרן'!$C$42</f>
        <v>3.7456303811634034E-4</v>
      </c>
    </row>
    <row r="125" spans="2:21">
      <c r="B125" t="s">
        <v>714</v>
      </c>
      <c r="C125" t="s">
        <v>715</v>
      </c>
      <c r="D125" t="s">
        <v>100</v>
      </c>
      <c r="E125" t="s">
        <v>123</v>
      </c>
      <c r="F125" t="s">
        <v>445</v>
      </c>
      <c r="G125" t="s">
        <v>372</v>
      </c>
      <c r="H125" t="s">
        <v>205</v>
      </c>
      <c r="I125" t="s">
        <v>206</v>
      </c>
      <c r="J125" t="s">
        <v>587</v>
      </c>
      <c r="K125" s="77">
        <v>0.99</v>
      </c>
      <c r="L125" t="s">
        <v>102</v>
      </c>
      <c r="M125" s="78">
        <v>1.6299999999999999E-2</v>
      </c>
      <c r="N125" s="78">
        <v>5.0900000000000001E-2</v>
      </c>
      <c r="O125" s="77">
        <v>280000</v>
      </c>
      <c r="P125" s="77">
        <v>96.72</v>
      </c>
      <c r="Q125" s="77">
        <v>0</v>
      </c>
      <c r="R125" s="77">
        <v>270.81599999999997</v>
      </c>
      <c r="S125" s="78">
        <v>1.2999999999999999E-3</v>
      </c>
      <c r="T125" s="78">
        <f t="shared" si="1"/>
        <v>6.6246558942451954E-3</v>
      </c>
      <c r="U125" s="78">
        <f>R125/'סכום נכסי הקרן'!$C$42</f>
        <v>9.5570585487440829E-4</v>
      </c>
    </row>
    <row r="126" spans="2:21">
      <c r="B126" t="s">
        <v>716</v>
      </c>
      <c r="C126" t="s">
        <v>717</v>
      </c>
      <c r="D126" t="s">
        <v>100</v>
      </c>
      <c r="E126" t="s">
        <v>123</v>
      </c>
      <c r="F126" t="s">
        <v>718</v>
      </c>
      <c r="G126" t="s">
        <v>372</v>
      </c>
      <c r="H126" t="s">
        <v>205</v>
      </c>
      <c r="I126" t="s">
        <v>206</v>
      </c>
      <c r="J126" t="s">
        <v>489</v>
      </c>
      <c r="K126" s="77">
        <v>2.38</v>
      </c>
      <c r="L126" t="s">
        <v>102</v>
      </c>
      <c r="M126" s="78">
        <v>1.44E-2</v>
      </c>
      <c r="N126" s="78">
        <v>4.7100000000000003E-2</v>
      </c>
      <c r="O126" s="77">
        <v>217197.6</v>
      </c>
      <c r="P126" s="77">
        <v>92.96</v>
      </c>
      <c r="Q126" s="77">
        <v>0</v>
      </c>
      <c r="R126" s="77">
        <v>201.90688896</v>
      </c>
      <c r="S126" s="78">
        <v>4.0000000000000002E-4</v>
      </c>
      <c r="T126" s="78">
        <f t="shared" si="1"/>
        <v>4.9390126951050686E-3</v>
      </c>
      <c r="U126" s="78">
        <f>R126/'סכום נכסי הקרן'!$C$42</f>
        <v>7.1252657124597164E-4</v>
      </c>
    </row>
    <row r="127" spans="2:21">
      <c r="B127" t="s">
        <v>719</v>
      </c>
      <c r="C127" t="s">
        <v>720</v>
      </c>
      <c r="D127" t="s">
        <v>100</v>
      </c>
      <c r="E127" t="s">
        <v>123</v>
      </c>
      <c r="F127" t="s">
        <v>466</v>
      </c>
      <c r="G127" t="s">
        <v>467</v>
      </c>
      <c r="H127" t="s">
        <v>468</v>
      </c>
      <c r="I127" t="s">
        <v>150</v>
      </c>
      <c r="J127" t="s">
        <v>395</v>
      </c>
      <c r="K127" s="77">
        <v>0.28000000000000003</v>
      </c>
      <c r="L127" t="s">
        <v>102</v>
      </c>
      <c r="M127" s="78">
        <v>4.8000000000000001E-2</v>
      </c>
      <c r="N127" s="78">
        <v>4.9099999999999998E-2</v>
      </c>
      <c r="O127" s="77">
        <v>633000.01</v>
      </c>
      <c r="P127" s="77">
        <v>101.01</v>
      </c>
      <c r="Q127" s="77">
        <v>0</v>
      </c>
      <c r="R127" s="77">
        <v>639.393310101</v>
      </c>
      <c r="S127" s="78">
        <v>8.9999999999999998E-4</v>
      </c>
      <c r="T127" s="78">
        <f t="shared" si="1"/>
        <v>1.5640732676435426E-2</v>
      </c>
      <c r="U127" s="78">
        <f>R127/'סכום נכסי הקרן'!$C$42</f>
        <v>2.2564099980468431E-3</v>
      </c>
    </row>
    <row r="128" spans="2:21">
      <c r="B128" t="s">
        <v>721</v>
      </c>
      <c r="C128" t="s">
        <v>722</v>
      </c>
      <c r="D128" t="s">
        <v>100</v>
      </c>
      <c r="E128" t="s">
        <v>123</v>
      </c>
      <c r="F128" t="s">
        <v>723</v>
      </c>
      <c r="G128" t="s">
        <v>724</v>
      </c>
      <c r="H128" t="s">
        <v>482</v>
      </c>
      <c r="I128" t="s">
        <v>206</v>
      </c>
      <c r="J128" t="s">
        <v>243</v>
      </c>
      <c r="K128" s="77">
        <v>2.4</v>
      </c>
      <c r="L128" t="s">
        <v>102</v>
      </c>
      <c r="M128" s="78">
        <v>2.6100000000000002E-2</v>
      </c>
      <c r="N128" s="78">
        <v>4.7899999999999998E-2</v>
      </c>
      <c r="O128" s="77">
        <v>208000.22</v>
      </c>
      <c r="P128" s="77">
        <v>95.1</v>
      </c>
      <c r="Q128" s="77">
        <v>0</v>
      </c>
      <c r="R128" s="77">
        <v>197.80820922000001</v>
      </c>
      <c r="S128" s="78">
        <v>4.0000000000000002E-4</v>
      </c>
      <c r="T128" s="78">
        <f t="shared" si="1"/>
        <v>4.8387514738396547E-3</v>
      </c>
      <c r="U128" s="78">
        <f>R128/'סכום נכסי הקרן'!$C$42</f>
        <v>6.9806238809293371E-4</v>
      </c>
    </row>
    <row r="129" spans="2:21">
      <c r="B129" t="s">
        <v>725</v>
      </c>
      <c r="C129" t="s">
        <v>726</v>
      </c>
      <c r="D129" t="s">
        <v>100</v>
      </c>
      <c r="E129" t="s">
        <v>123</v>
      </c>
      <c r="F129" t="s">
        <v>727</v>
      </c>
      <c r="G129" t="s">
        <v>728</v>
      </c>
      <c r="H129" t="s">
        <v>482</v>
      </c>
      <c r="I129" t="s">
        <v>206</v>
      </c>
      <c r="J129" t="s">
        <v>729</v>
      </c>
      <c r="K129" s="77">
        <v>0.42</v>
      </c>
      <c r="L129" t="s">
        <v>102</v>
      </c>
      <c r="M129" s="78">
        <v>5.7000000000000002E-2</v>
      </c>
      <c r="N129" s="78">
        <v>4.8599999999999997E-2</v>
      </c>
      <c r="O129" s="77">
        <v>70001.2</v>
      </c>
      <c r="P129" s="77">
        <v>100.82</v>
      </c>
      <c r="Q129" s="77">
        <v>0</v>
      </c>
      <c r="R129" s="77">
        <v>70.575209839999999</v>
      </c>
      <c r="S129" s="78">
        <v>5.0000000000000001E-4</v>
      </c>
      <c r="T129" s="78">
        <f t="shared" si="1"/>
        <v>1.7263990305378838E-3</v>
      </c>
      <c r="U129" s="78">
        <f>R129/'סכום נכסי הקרן'!$C$42</f>
        <v>2.4905892285935081E-4</v>
      </c>
    </row>
    <row r="130" spans="2:21">
      <c r="B130" t="s">
        <v>730</v>
      </c>
      <c r="C130" t="s">
        <v>731</v>
      </c>
      <c r="D130" t="s">
        <v>100</v>
      </c>
      <c r="E130" t="s">
        <v>123</v>
      </c>
      <c r="F130" t="s">
        <v>732</v>
      </c>
      <c r="G130" t="s">
        <v>586</v>
      </c>
      <c r="H130" t="s">
        <v>497</v>
      </c>
      <c r="I130" t="s">
        <v>206</v>
      </c>
      <c r="J130" t="s">
        <v>234</v>
      </c>
      <c r="K130" s="77">
        <v>7.0000000000000007E-2</v>
      </c>
      <c r="L130" t="s">
        <v>102</v>
      </c>
      <c r="M130" s="78">
        <v>1.9099999999999999E-2</v>
      </c>
      <c r="N130" s="78">
        <v>4.8500000000000001E-2</v>
      </c>
      <c r="O130" s="77">
        <v>200000.29</v>
      </c>
      <c r="P130" s="77">
        <v>100.62</v>
      </c>
      <c r="Q130" s="77">
        <v>0</v>
      </c>
      <c r="R130" s="77">
        <v>201.24029179799999</v>
      </c>
      <c r="S130" s="78">
        <v>6.9999999999999999E-4</v>
      </c>
      <c r="T130" s="78">
        <f t="shared" si="1"/>
        <v>4.9227065063336128E-3</v>
      </c>
      <c r="U130" s="78">
        <f>R130/'סכום נכסי הקרן'!$C$42</f>
        <v>7.1017415923720518E-4</v>
      </c>
    </row>
    <row r="131" spans="2:21">
      <c r="B131" t="s">
        <v>733</v>
      </c>
      <c r="C131" t="s">
        <v>734</v>
      </c>
      <c r="D131" t="s">
        <v>100</v>
      </c>
      <c r="E131" t="s">
        <v>123</v>
      </c>
      <c r="F131" t="s">
        <v>735</v>
      </c>
      <c r="G131" t="s">
        <v>736</v>
      </c>
      <c r="H131" t="s">
        <v>737</v>
      </c>
      <c r="I131" t="s">
        <v>150</v>
      </c>
      <c r="J131" t="s">
        <v>542</v>
      </c>
      <c r="K131" s="77">
        <v>5.63</v>
      </c>
      <c r="L131" t="s">
        <v>102</v>
      </c>
      <c r="M131" s="78">
        <v>1.95E-2</v>
      </c>
      <c r="N131" s="78">
        <v>5.2299999999999999E-2</v>
      </c>
      <c r="O131" s="77">
        <v>17307.990000000002</v>
      </c>
      <c r="P131" s="77">
        <v>83.16</v>
      </c>
      <c r="Q131" s="77">
        <v>0</v>
      </c>
      <c r="R131" s="77">
        <v>14.393324484000001</v>
      </c>
      <c r="S131" s="78">
        <v>0</v>
      </c>
      <c r="T131" s="78">
        <f t="shared" si="1"/>
        <v>3.5208710667284911E-4</v>
      </c>
      <c r="U131" s="78">
        <f>R131/'סכום נכסי הקרן'!$C$42</f>
        <v>5.0793839656689311E-5</v>
      </c>
    </row>
    <row r="132" spans="2:21">
      <c r="B132" t="s">
        <v>738</v>
      </c>
      <c r="C132" t="s">
        <v>739</v>
      </c>
      <c r="D132" t="s">
        <v>100</v>
      </c>
      <c r="E132" t="s">
        <v>123</v>
      </c>
      <c r="F132" t="s">
        <v>740</v>
      </c>
      <c r="G132" t="s">
        <v>741</v>
      </c>
      <c r="H132" t="s">
        <v>497</v>
      </c>
      <c r="I132" t="s">
        <v>206</v>
      </c>
      <c r="J132" t="s">
        <v>243</v>
      </c>
      <c r="K132" s="77">
        <v>0.75</v>
      </c>
      <c r="L132" t="s">
        <v>102</v>
      </c>
      <c r="M132" s="78">
        <v>2.4500000000000001E-2</v>
      </c>
      <c r="N132" s="78">
        <v>4.9399999999999999E-2</v>
      </c>
      <c r="O132" s="77">
        <v>286500</v>
      </c>
      <c r="P132" s="77">
        <v>98.83</v>
      </c>
      <c r="Q132" s="77">
        <v>0</v>
      </c>
      <c r="R132" s="77">
        <v>283.14794999999998</v>
      </c>
      <c r="S132" s="78">
        <v>6.9999999999999999E-4</v>
      </c>
      <c r="T132" s="78">
        <f t="shared" si="1"/>
        <v>6.9263180015617393E-3</v>
      </c>
      <c r="U132" s="78">
        <f>R132/'סכום נכסי הקרן'!$C$42</f>
        <v>9.9922513297104375E-4</v>
      </c>
    </row>
    <row r="133" spans="2:21">
      <c r="B133" t="s">
        <v>742</v>
      </c>
      <c r="C133" t="s">
        <v>743</v>
      </c>
      <c r="D133" t="s">
        <v>100</v>
      </c>
      <c r="E133" t="s">
        <v>123</v>
      </c>
      <c r="F133" t="s">
        <v>744</v>
      </c>
      <c r="G133" t="s">
        <v>745</v>
      </c>
      <c r="H133" t="s">
        <v>497</v>
      </c>
      <c r="I133" t="s">
        <v>206</v>
      </c>
      <c r="J133" t="s">
        <v>281</v>
      </c>
      <c r="K133" s="77">
        <v>0.84</v>
      </c>
      <c r="L133" t="s">
        <v>102</v>
      </c>
      <c r="M133" s="78">
        <v>2.3599999999999999E-2</v>
      </c>
      <c r="N133" s="78">
        <v>5.7099999999999998E-2</v>
      </c>
      <c r="O133" s="77">
        <v>143000.57</v>
      </c>
      <c r="P133" s="77">
        <v>98.3</v>
      </c>
      <c r="Q133" s="77">
        <v>0</v>
      </c>
      <c r="R133" s="77">
        <v>140.56956031000001</v>
      </c>
      <c r="S133" s="78">
        <v>1.1999999999999999E-3</v>
      </c>
      <c r="T133" s="78">
        <f t="shared" si="1"/>
        <v>3.4385891758946931E-3</v>
      </c>
      <c r="U133" s="78">
        <f>R133/'סכום נכסי הקרן'!$C$42</f>
        <v>4.9606800117197008E-4</v>
      </c>
    </row>
    <row r="134" spans="2:21">
      <c r="B134" t="s">
        <v>746</v>
      </c>
      <c r="C134" t="s">
        <v>747</v>
      </c>
      <c r="D134" t="s">
        <v>100</v>
      </c>
      <c r="E134" t="s">
        <v>123</v>
      </c>
      <c r="F134" t="s">
        <v>748</v>
      </c>
      <c r="G134" t="s">
        <v>612</v>
      </c>
      <c r="H134" t="s">
        <v>737</v>
      </c>
      <c r="I134" t="s">
        <v>150</v>
      </c>
      <c r="J134" t="s">
        <v>749</v>
      </c>
      <c r="K134" s="77">
        <v>0.08</v>
      </c>
      <c r="L134" t="s">
        <v>102</v>
      </c>
      <c r="M134" s="78">
        <v>6.4000000000000001E-2</v>
      </c>
      <c r="N134" s="78">
        <v>5.6399999999999999E-2</v>
      </c>
      <c r="O134" s="77">
        <v>11788.14</v>
      </c>
      <c r="P134" s="77">
        <v>102.72</v>
      </c>
      <c r="Q134" s="77">
        <v>0</v>
      </c>
      <c r="R134" s="77">
        <v>12.108777408</v>
      </c>
      <c r="S134" s="78">
        <v>0</v>
      </c>
      <c r="T134" s="78">
        <f t="shared" si="1"/>
        <v>2.9620289653495459E-4</v>
      </c>
      <c r="U134" s="78">
        <f>R134/'סכום נכסי הקרן'!$C$42</f>
        <v>4.2731705158471296E-5</v>
      </c>
    </row>
    <row r="135" spans="2:21">
      <c r="B135" t="s">
        <v>750</v>
      </c>
      <c r="C135" t="s">
        <v>751</v>
      </c>
      <c r="D135" t="s">
        <v>100</v>
      </c>
      <c r="E135" t="s">
        <v>123</v>
      </c>
      <c r="F135" t="s">
        <v>752</v>
      </c>
      <c r="G135" t="s">
        <v>753</v>
      </c>
      <c r="H135" t="s">
        <v>557</v>
      </c>
      <c r="I135" t="s">
        <v>206</v>
      </c>
      <c r="J135" t="s">
        <v>754</v>
      </c>
      <c r="K135" s="77">
        <v>3.51</v>
      </c>
      <c r="L135" t="s">
        <v>102</v>
      </c>
      <c r="M135" s="78">
        <v>2.1000000000000001E-2</v>
      </c>
      <c r="N135" s="78">
        <v>5.2200000000000003E-2</v>
      </c>
      <c r="O135" s="77">
        <v>150000</v>
      </c>
      <c r="P135" s="77">
        <v>89.82</v>
      </c>
      <c r="Q135" s="77">
        <v>0</v>
      </c>
      <c r="R135" s="77">
        <v>134.72999999999999</v>
      </c>
      <c r="S135" s="78">
        <v>4.0000000000000002E-4</v>
      </c>
      <c r="T135" s="78">
        <f t="shared" si="1"/>
        <v>3.2957428240268493E-3</v>
      </c>
      <c r="U135" s="78">
        <f>R135/'סכום נכסי הקרן'!$C$42</f>
        <v>4.7546027497352087E-4</v>
      </c>
    </row>
    <row r="136" spans="2:21">
      <c r="B136" t="s">
        <v>755</v>
      </c>
      <c r="C136" t="s">
        <v>756</v>
      </c>
      <c r="D136" t="s">
        <v>100</v>
      </c>
      <c r="E136" t="s">
        <v>123</v>
      </c>
      <c r="F136" t="s">
        <v>757</v>
      </c>
      <c r="G136" t="s">
        <v>612</v>
      </c>
      <c r="H136" t="s">
        <v>557</v>
      </c>
      <c r="I136" t="s">
        <v>206</v>
      </c>
      <c r="J136" t="s">
        <v>692</v>
      </c>
      <c r="K136" s="77">
        <v>1.97</v>
      </c>
      <c r="L136" t="s">
        <v>102</v>
      </c>
      <c r="M136" s="78">
        <v>5.45E-2</v>
      </c>
      <c r="N136" s="78">
        <v>0.1351</v>
      </c>
      <c r="O136" s="77">
        <v>107131.68</v>
      </c>
      <c r="P136" s="77">
        <v>87</v>
      </c>
      <c r="Q136" s="77">
        <v>0</v>
      </c>
      <c r="R136" s="77">
        <v>93.204561600000005</v>
      </c>
      <c r="S136" s="78">
        <v>4.0000000000000002E-4</v>
      </c>
      <c r="T136" s="78">
        <f t="shared" si="1"/>
        <v>2.2799544649281414E-3</v>
      </c>
      <c r="U136" s="78">
        <f>R136/'סכום נכסי הקרן'!$C$42</f>
        <v>3.2891758693032338E-4</v>
      </c>
    </row>
    <row r="137" spans="2:21">
      <c r="B137" t="s">
        <v>758</v>
      </c>
      <c r="C137" t="s">
        <v>759</v>
      </c>
      <c r="D137" t="s">
        <v>100</v>
      </c>
      <c r="E137" t="s">
        <v>123</v>
      </c>
      <c r="F137" t="s">
        <v>757</v>
      </c>
      <c r="G137" t="s">
        <v>612</v>
      </c>
      <c r="H137" t="s">
        <v>557</v>
      </c>
      <c r="I137" t="s">
        <v>206</v>
      </c>
      <c r="J137" t="s">
        <v>760</v>
      </c>
      <c r="K137" s="77">
        <v>0.9</v>
      </c>
      <c r="L137" t="s">
        <v>102</v>
      </c>
      <c r="M137" s="78">
        <v>3.15E-2</v>
      </c>
      <c r="N137" s="78">
        <v>9.2499999999999999E-2</v>
      </c>
      <c r="O137" s="77">
        <v>13923.63</v>
      </c>
      <c r="P137" s="77">
        <v>95.23</v>
      </c>
      <c r="Q137" s="77">
        <v>0</v>
      </c>
      <c r="R137" s="77">
        <v>13.259472849</v>
      </c>
      <c r="S137" s="78">
        <v>1E-4</v>
      </c>
      <c r="T137" s="78">
        <f t="shared" si="1"/>
        <v>3.2435101679262671E-4</v>
      </c>
      <c r="U137" s="78">
        <f>R137/'סכום נכסי הקרן'!$C$42</f>
        <v>4.6792493184810172E-5</v>
      </c>
    </row>
    <row r="138" spans="2:21">
      <c r="B138" t="s">
        <v>761</v>
      </c>
      <c r="C138" t="s">
        <v>762</v>
      </c>
      <c r="D138" t="s">
        <v>100</v>
      </c>
      <c r="E138" t="s">
        <v>123</v>
      </c>
      <c r="F138" t="s">
        <v>555</v>
      </c>
      <c r="G138" t="s">
        <v>556</v>
      </c>
      <c r="H138" t="s">
        <v>557</v>
      </c>
      <c r="I138" t="s">
        <v>206</v>
      </c>
      <c r="J138" t="s">
        <v>763</v>
      </c>
      <c r="K138" s="77">
        <v>2.67</v>
      </c>
      <c r="L138" t="s">
        <v>102</v>
      </c>
      <c r="M138" s="78">
        <v>2.18E-2</v>
      </c>
      <c r="N138" s="78">
        <v>5.3900000000000003E-2</v>
      </c>
      <c r="O138" s="77">
        <v>125000.44</v>
      </c>
      <c r="P138" s="77">
        <v>92.29</v>
      </c>
      <c r="Q138" s="77">
        <v>0</v>
      </c>
      <c r="R138" s="77">
        <v>115.362906076</v>
      </c>
      <c r="S138" s="78">
        <v>2.9999999999999997E-4</v>
      </c>
      <c r="T138" s="78">
        <f t="shared" si="1"/>
        <v>2.8219881975718878E-3</v>
      </c>
      <c r="U138" s="78">
        <f>R138/'סכום נכסי הקרן'!$C$42</f>
        <v>4.0711407292094877E-4</v>
      </c>
    </row>
    <row r="139" spans="2:21">
      <c r="B139" t="s">
        <v>764</v>
      </c>
      <c r="C139" t="s">
        <v>765</v>
      </c>
      <c r="D139" t="s">
        <v>100</v>
      </c>
      <c r="E139" t="s">
        <v>123</v>
      </c>
      <c r="F139" t="s">
        <v>555</v>
      </c>
      <c r="G139" t="s">
        <v>556</v>
      </c>
      <c r="H139" t="s">
        <v>557</v>
      </c>
      <c r="I139" t="s">
        <v>206</v>
      </c>
      <c r="J139" t="s">
        <v>766</v>
      </c>
      <c r="K139" s="77">
        <v>0.11</v>
      </c>
      <c r="L139" t="s">
        <v>102</v>
      </c>
      <c r="M139" s="78">
        <v>3.4000000000000002E-2</v>
      </c>
      <c r="N139" s="78">
        <v>6.6500000000000004E-2</v>
      </c>
      <c r="O139" s="77">
        <v>63501.66</v>
      </c>
      <c r="P139" s="77">
        <v>100.13</v>
      </c>
      <c r="Q139" s="77">
        <v>0</v>
      </c>
      <c r="R139" s="77">
        <v>63.584212158</v>
      </c>
      <c r="S139" s="78">
        <v>1.8E-3</v>
      </c>
      <c r="T139" s="78">
        <f t="shared" si="1"/>
        <v>1.5553864094197971E-3</v>
      </c>
      <c r="U139" s="78">
        <f>R139/'סכום נכסי הקרן'!$C$42</f>
        <v>2.2438779037049929E-4</v>
      </c>
    </row>
    <row r="140" spans="2:21">
      <c r="B140" t="s">
        <v>767</v>
      </c>
      <c r="C140" t="s">
        <v>768</v>
      </c>
      <c r="D140" t="s">
        <v>100</v>
      </c>
      <c r="E140" t="s">
        <v>123</v>
      </c>
      <c r="F140" t="s">
        <v>769</v>
      </c>
      <c r="G140" t="s">
        <v>736</v>
      </c>
      <c r="H140" t="s">
        <v>557</v>
      </c>
      <c r="I140" t="s">
        <v>206</v>
      </c>
      <c r="J140" t="s">
        <v>770</v>
      </c>
      <c r="K140" s="77">
        <v>4.3899999999999997</v>
      </c>
      <c r="L140" t="s">
        <v>102</v>
      </c>
      <c r="M140" s="78">
        <v>2.8000000000000001E-2</v>
      </c>
      <c r="N140" s="78">
        <v>3.5900000000000001E-2</v>
      </c>
      <c r="O140" s="77">
        <v>20000</v>
      </c>
      <c r="P140" s="77">
        <v>97.7</v>
      </c>
      <c r="Q140" s="77">
        <v>0</v>
      </c>
      <c r="R140" s="77">
        <v>19.54</v>
      </c>
      <c r="S140" s="78">
        <v>1E-4</v>
      </c>
      <c r="T140" s="78">
        <f t="shared" ref="T140:T203" si="5">R140/$R$11</f>
        <v>4.7798422609281253E-4</v>
      </c>
      <c r="U140" s="78">
        <f>R140/'סכום נכסי הקרן'!$C$42</f>
        <v>6.8956385162789272E-5</v>
      </c>
    </row>
    <row r="141" spans="2:21">
      <c r="B141" t="s">
        <v>771</v>
      </c>
      <c r="C141" t="s">
        <v>772</v>
      </c>
      <c r="D141" t="s">
        <v>100</v>
      </c>
      <c r="E141" t="s">
        <v>123</v>
      </c>
      <c r="F141" t="s">
        <v>773</v>
      </c>
      <c r="G141" t="s">
        <v>774</v>
      </c>
      <c r="H141" t="s">
        <v>557</v>
      </c>
      <c r="I141" t="s">
        <v>206</v>
      </c>
      <c r="J141" t="s">
        <v>775</v>
      </c>
      <c r="K141" s="77">
        <v>1</v>
      </c>
      <c r="L141" t="s">
        <v>102</v>
      </c>
      <c r="M141" s="78">
        <v>2.8000000000000001E-2</v>
      </c>
      <c r="N141" s="78">
        <v>5.0500000000000003E-2</v>
      </c>
      <c r="O141" s="77">
        <v>101500.47</v>
      </c>
      <c r="P141" s="77">
        <v>97.85</v>
      </c>
      <c r="Q141" s="77">
        <v>104.34249</v>
      </c>
      <c r="R141" s="77">
        <v>203.66069989499999</v>
      </c>
      <c r="S141" s="78">
        <v>3.0000000000000001E-3</v>
      </c>
      <c r="T141" s="78">
        <f t="shared" si="5"/>
        <v>4.9819141261428926E-3</v>
      </c>
      <c r="U141" s="78">
        <f>R141/'סכום נכסי הקרן'!$C$42</f>
        <v>7.1871574536759748E-4</v>
      </c>
    </row>
    <row r="142" spans="2:21">
      <c r="B142" t="s">
        <v>776</v>
      </c>
      <c r="C142" t="s">
        <v>777</v>
      </c>
      <c r="D142" t="s">
        <v>100</v>
      </c>
      <c r="E142" t="s">
        <v>123</v>
      </c>
      <c r="F142" t="s">
        <v>773</v>
      </c>
      <c r="G142" t="s">
        <v>774</v>
      </c>
      <c r="H142" t="s">
        <v>557</v>
      </c>
      <c r="I142" t="s">
        <v>206</v>
      </c>
      <c r="J142" t="s">
        <v>778</v>
      </c>
      <c r="K142" s="77">
        <v>2.1800000000000002</v>
      </c>
      <c r="L142" t="s">
        <v>102</v>
      </c>
      <c r="M142" s="78">
        <v>2.29E-2</v>
      </c>
      <c r="N142" s="78">
        <v>5.0799999999999998E-2</v>
      </c>
      <c r="O142" s="77">
        <v>116183.52</v>
      </c>
      <c r="P142" s="77">
        <v>94.47</v>
      </c>
      <c r="Q142" s="77">
        <v>0</v>
      </c>
      <c r="R142" s="77">
        <v>109.758571344</v>
      </c>
      <c r="S142" s="78">
        <v>2.0000000000000001E-4</v>
      </c>
      <c r="T142" s="78">
        <f t="shared" si="5"/>
        <v>2.6848958946220367E-3</v>
      </c>
      <c r="U142" s="78">
        <f>R142/'סכום נכסי הקרן'!$C$42</f>
        <v>3.873364544787282E-4</v>
      </c>
    </row>
    <row r="143" spans="2:21">
      <c r="B143" t="s">
        <v>779</v>
      </c>
      <c r="C143" t="s">
        <v>780</v>
      </c>
      <c r="D143" t="s">
        <v>100</v>
      </c>
      <c r="E143" t="s">
        <v>123</v>
      </c>
      <c r="F143" t="s">
        <v>781</v>
      </c>
      <c r="G143" t="s">
        <v>556</v>
      </c>
      <c r="H143" t="s">
        <v>557</v>
      </c>
      <c r="I143" t="s">
        <v>206</v>
      </c>
      <c r="J143" t="s">
        <v>782</v>
      </c>
      <c r="K143" s="77">
        <v>2.2999999999999998</v>
      </c>
      <c r="L143" t="s">
        <v>102</v>
      </c>
      <c r="M143" s="78">
        <v>2.3E-2</v>
      </c>
      <c r="N143" s="78">
        <v>5.8200000000000002E-2</v>
      </c>
      <c r="O143" s="77">
        <v>30000</v>
      </c>
      <c r="P143" s="77">
        <v>93.13</v>
      </c>
      <c r="Q143" s="77">
        <v>0</v>
      </c>
      <c r="R143" s="77">
        <v>27.939</v>
      </c>
      <c r="S143" s="78">
        <v>0</v>
      </c>
      <c r="T143" s="78">
        <f t="shared" si="5"/>
        <v>6.8343916544560338E-4</v>
      </c>
      <c r="U143" s="78">
        <f>R143/'סכום נכסי הקרן'!$C$42</f>
        <v>9.8596338027797826E-5</v>
      </c>
    </row>
    <row r="144" spans="2:21">
      <c r="B144" t="s">
        <v>783</v>
      </c>
      <c r="C144" t="s">
        <v>784</v>
      </c>
      <c r="D144" t="s">
        <v>100</v>
      </c>
      <c r="E144" t="s">
        <v>123</v>
      </c>
      <c r="F144" t="s">
        <v>781</v>
      </c>
      <c r="G144" t="s">
        <v>556</v>
      </c>
      <c r="H144" t="s">
        <v>557</v>
      </c>
      <c r="I144" t="s">
        <v>206</v>
      </c>
      <c r="J144" t="s">
        <v>399</v>
      </c>
      <c r="K144" s="77">
        <v>2.59</v>
      </c>
      <c r="L144" t="s">
        <v>102</v>
      </c>
      <c r="M144" s="78">
        <v>2.1499999999999998E-2</v>
      </c>
      <c r="N144" s="78">
        <v>5.8299999999999998E-2</v>
      </c>
      <c r="O144" s="77">
        <v>288021.71999999997</v>
      </c>
      <c r="P144" s="77">
        <v>91.16</v>
      </c>
      <c r="Q144" s="77">
        <v>8.93567</v>
      </c>
      <c r="R144" s="77">
        <v>271.49626995199998</v>
      </c>
      <c r="S144" s="78">
        <v>5.0000000000000001E-4</v>
      </c>
      <c r="T144" s="78">
        <f t="shared" si="5"/>
        <v>6.6412965445287629E-3</v>
      </c>
      <c r="U144" s="78">
        <f>R144/'סכום נכסי הקרן'!$C$42</f>
        <v>9.5810651796677181E-4</v>
      </c>
    </row>
    <row r="145" spans="2:21">
      <c r="B145" t="s">
        <v>785</v>
      </c>
      <c r="C145" t="s">
        <v>786</v>
      </c>
      <c r="D145" t="s">
        <v>100</v>
      </c>
      <c r="E145" t="s">
        <v>123</v>
      </c>
      <c r="F145" t="s">
        <v>781</v>
      </c>
      <c r="G145" t="s">
        <v>556</v>
      </c>
      <c r="H145" t="s">
        <v>557</v>
      </c>
      <c r="I145" t="s">
        <v>206</v>
      </c>
      <c r="J145" t="s">
        <v>782</v>
      </c>
      <c r="K145" s="77">
        <v>1.6</v>
      </c>
      <c r="L145" t="s">
        <v>102</v>
      </c>
      <c r="M145" s="78">
        <v>2.75E-2</v>
      </c>
      <c r="N145" s="78">
        <v>5.5800000000000002E-2</v>
      </c>
      <c r="O145" s="77">
        <v>78787.05</v>
      </c>
      <c r="P145" s="77">
        <v>96.59</v>
      </c>
      <c r="Q145" s="77">
        <v>0</v>
      </c>
      <c r="R145" s="77">
        <v>76.100411594999997</v>
      </c>
      <c r="S145" s="78">
        <v>2.9999999999999997E-4</v>
      </c>
      <c r="T145" s="78">
        <f t="shared" si="5"/>
        <v>1.8615555957820151E-3</v>
      </c>
      <c r="U145" s="78">
        <f>R145/'סכום נכסי הקרן'!$C$42</f>
        <v>2.6855728213877247E-4</v>
      </c>
    </row>
    <row r="146" spans="2:21">
      <c r="B146" t="s">
        <v>787</v>
      </c>
      <c r="C146" t="s">
        <v>788</v>
      </c>
      <c r="D146" t="s">
        <v>100</v>
      </c>
      <c r="E146" t="s">
        <v>123</v>
      </c>
      <c r="F146" t="s">
        <v>781</v>
      </c>
      <c r="G146" t="s">
        <v>556</v>
      </c>
      <c r="H146" t="s">
        <v>557</v>
      </c>
      <c r="I146" t="s">
        <v>206</v>
      </c>
      <c r="J146" t="s">
        <v>789</v>
      </c>
      <c r="K146" s="77">
        <v>0.54</v>
      </c>
      <c r="L146" t="s">
        <v>102</v>
      </c>
      <c r="M146" s="78">
        <v>2.4E-2</v>
      </c>
      <c r="N146" s="78">
        <v>5.9499999999999997E-2</v>
      </c>
      <c r="O146" s="77">
        <v>149000.48000000001</v>
      </c>
      <c r="P146" s="77">
        <v>98.35</v>
      </c>
      <c r="Q146" s="77">
        <v>0</v>
      </c>
      <c r="R146" s="77">
        <v>146.54197207999999</v>
      </c>
      <c r="S146" s="78">
        <v>1.6000000000000001E-3</v>
      </c>
      <c r="T146" s="78">
        <f t="shared" si="5"/>
        <v>3.5846853180539072E-3</v>
      </c>
      <c r="U146" s="78">
        <f>R146/'סכום נכסי הקרן'!$C$42</f>
        <v>5.1714455830415517E-4</v>
      </c>
    </row>
    <row r="147" spans="2:21">
      <c r="B147" t="s">
        <v>790</v>
      </c>
      <c r="C147" t="s">
        <v>791</v>
      </c>
      <c r="D147" t="s">
        <v>100</v>
      </c>
      <c r="E147" t="s">
        <v>123</v>
      </c>
      <c r="F147" t="s">
        <v>792</v>
      </c>
      <c r="G147" t="s">
        <v>599</v>
      </c>
      <c r="H147" t="s">
        <v>373</v>
      </c>
      <c r="I147" t="s">
        <v>206</v>
      </c>
      <c r="J147" t="s">
        <v>793</v>
      </c>
      <c r="K147" s="77">
        <v>1.56</v>
      </c>
      <c r="L147" t="s">
        <v>102</v>
      </c>
      <c r="M147" s="78">
        <v>4.7500000000000001E-2</v>
      </c>
      <c r="N147" s="78">
        <v>6.9400000000000003E-2</v>
      </c>
      <c r="O147" s="77">
        <v>270065.26</v>
      </c>
      <c r="P147" s="77">
        <v>98.16</v>
      </c>
      <c r="Q147" s="77">
        <v>0</v>
      </c>
      <c r="R147" s="77">
        <v>265.09605921600001</v>
      </c>
      <c r="S147" s="78">
        <v>5.0000000000000001E-4</v>
      </c>
      <c r="T147" s="78">
        <f t="shared" si="5"/>
        <v>6.4847356553026708E-3</v>
      </c>
      <c r="U147" s="78">
        <f>R147/'סכום נכסי הקרן'!$C$42</f>
        <v>9.3552026430072108E-4</v>
      </c>
    </row>
    <row r="148" spans="2:21">
      <c r="B148" t="s">
        <v>794</v>
      </c>
      <c r="C148" t="s">
        <v>795</v>
      </c>
      <c r="D148" t="s">
        <v>100</v>
      </c>
      <c r="E148" t="s">
        <v>123</v>
      </c>
      <c r="F148" t="s">
        <v>796</v>
      </c>
      <c r="G148" t="s">
        <v>669</v>
      </c>
      <c r="H148" t="s">
        <v>581</v>
      </c>
      <c r="I148" t="s">
        <v>150</v>
      </c>
      <c r="J148" t="s">
        <v>381</v>
      </c>
      <c r="K148" s="77">
        <v>1.31</v>
      </c>
      <c r="L148" t="s">
        <v>102</v>
      </c>
      <c r="M148" s="78">
        <v>3.0499999999999999E-2</v>
      </c>
      <c r="N148" s="78">
        <v>5.7000000000000002E-2</v>
      </c>
      <c r="O148" s="77">
        <v>2400</v>
      </c>
      <c r="P148" s="77">
        <v>96.75</v>
      </c>
      <c r="Q148" s="77">
        <v>0</v>
      </c>
      <c r="R148" s="77">
        <v>2.3220000000000001</v>
      </c>
      <c r="S148" s="78">
        <v>0</v>
      </c>
      <c r="T148" s="78">
        <f t="shared" si="5"/>
        <v>5.6800377327917648E-5</v>
      </c>
      <c r="U148" s="78">
        <f>R148/'סכום נכסי הקרן'!$C$42</f>
        <v>8.1943053402250092E-6</v>
      </c>
    </row>
    <row r="149" spans="2:21">
      <c r="B149" t="s">
        <v>797</v>
      </c>
      <c r="C149" t="s">
        <v>798</v>
      </c>
      <c r="D149" t="s">
        <v>100</v>
      </c>
      <c r="E149" t="s">
        <v>123</v>
      </c>
      <c r="F149" t="s">
        <v>799</v>
      </c>
      <c r="G149" t="s">
        <v>724</v>
      </c>
      <c r="H149" t="s">
        <v>581</v>
      </c>
      <c r="I149" t="s">
        <v>150</v>
      </c>
      <c r="J149" t="s">
        <v>514</v>
      </c>
      <c r="K149" s="77">
        <v>0.99</v>
      </c>
      <c r="L149" t="s">
        <v>102</v>
      </c>
      <c r="M149" s="78">
        <v>3.2000000000000001E-2</v>
      </c>
      <c r="N149" s="78">
        <v>4.8899999999999999E-2</v>
      </c>
      <c r="O149" s="77">
        <v>15000.67</v>
      </c>
      <c r="P149" s="77">
        <v>98.41</v>
      </c>
      <c r="Q149" s="77">
        <v>0</v>
      </c>
      <c r="R149" s="77">
        <v>14.762159347000001</v>
      </c>
      <c r="S149" s="78">
        <v>4.0000000000000002E-4</v>
      </c>
      <c r="T149" s="78">
        <f t="shared" si="5"/>
        <v>3.6110948367116554E-4</v>
      </c>
      <c r="U149" s="78">
        <f>R149/'סכום נכסי הקרן'!$C$42</f>
        <v>5.2095452700419742E-5</v>
      </c>
    </row>
    <row r="150" spans="2:21">
      <c r="B150" t="s">
        <v>800</v>
      </c>
      <c r="C150" t="s">
        <v>801</v>
      </c>
      <c r="D150" t="s">
        <v>100</v>
      </c>
      <c r="E150" t="s">
        <v>123</v>
      </c>
      <c r="F150" t="s">
        <v>802</v>
      </c>
      <c r="G150" t="s">
        <v>435</v>
      </c>
      <c r="H150" t="s">
        <v>373</v>
      </c>
      <c r="I150" t="s">
        <v>206</v>
      </c>
      <c r="J150" t="s">
        <v>803</v>
      </c>
      <c r="K150" s="77">
        <v>0.99</v>
      </c>
      <c r="L150" t="s">
        <v>102</v>
      </c>
      <c r="M150" s="78">
        <v>2.9499999999999998E-2</v>
      </c>
      <c r="N150" s="78">
        <v>4.6600000000000003E-2</v>
      </c>
      <c r="O150" s="77">
        <v>17500.080000000002</v>
      </c>
      <c r="P150" s="77">
        <v>98.38</v>
      </c>
      <c r="Q150" s="77">
        <v>0</v>
      </c>
      <c r="R150" s="77">
        <v>17.216578704</v>
      </c>
      <c r="S150" s="78">
        <v>2.9999999999999997E-4</v>
      </c>
      <c r="T150" s="78">
        <f t="shared" si="5"/>
        <v>4.2114908125882487E-4</v>
      </c>
      <c r="U150" s="78">
        <f>R150/'סכום נכסי הקרן'!$C$42</f>
        <v>6.0757064088971307E-5</v>
      </c>
    </row>
    <row r="151" spans="2:21">
      <c r="B151" t="s">
        <v>804</v>
      </c>
      <c r="C151" t="s">
        <v>805</v>
      </c>
      <c r="D151" t="s">
        <v>100</v>
      </c>
      <c r="E151" t="s">
        <v>123</v>
      </c>
      <c r="F151" t="s">
        <v>806</v>
      </c>
      <c r="G151" t="s">
        <v>612</v>
      </c>
      <c r="H151" t="s">
        <v>373</v>
      </c>
      <c r="I151" t="s">
        <v>206</v>
      </c>
      <c r="J151" t="s">
        <v>807</v>
      </c>
      <c r="K151" s="77">
        <v>1.4</v>
      </c>
      <c r="L151" t="s">
        <v>102</v>
      </c>
      <c r="M151" s="78">
        <v>3.9E-2</v>
      </c>
      <c r="N151" s="78">
        <v>6.6000000000000003E-2</v>
      </c>
      <c r="O151" s="77">
        <v>389448.55</v>
      </c>
      <c r="P151" s="77">
        <v>96.89</v>
      </c>
      <c r="Q151" s="77">
        <v>0</v>
      </c>
      <c r="R151" s="77">
        <v>377.33670009500003</v>
      </c>
      <c r="S151" s="78">
        <v>1E-3</v>
      </c>
      <c r="T151" s="78">
        <f t="shared" si="5"/>
        <v>9.230347521562144E-3</v>
      </c>
      <c r="U151" s="78">
        <f>R151/'סכום נכסי הקרן'!$C$42</f>
        <v>1.331615907257253E-3</v>
      </c>
    </row>
    <row r="152" spans="2:21">
      <c r="B152" t="s">
        <v>808</v>
      </c>
      <c r="C152" t="s">
        <v>809</v>
      </c>
      <c r="D152" t="s">
        <v>100</v>
      </c>
      <c r="E152" t="s">
        <v>123</v>
      </c>
      <c r="F152" t="s">
        <v>810</v>
      </c>
      <c r="G152" t="s">
        <v>132</v>
      </c>
      <c r="H152" t="s">
        <v>373</v>
      </c>
      <c r="I152" t="s">
        <v>206</v>
      </c>
      <c r="J152" t="s">
        <v>811</v>
      </c>
      <c r="K152" s="77">
        <v>0.98</v>
      </c>
      <c r="L152" t="s">
        <v>102</v>
      </c>
      <c r="M152" s="78">
        <v>2.1600000000000001E-2</v>
      </c>
      <c r="N152" s="78">
        <v>5.33E-2</v>
      </c>
      <c r="O152" s="77">
        <v>52333.48</v>
      </c>
      <c r="P152" s="77">
        <v>97.08</v>
      </c>
      <c r="Q152" s="77">
        <v>0</v>
      </c>
      <c r="R152" s="77">
        <v>50.805342383999999</v>
      </c>
      <c r="S152" s="78">
        <v>4.0000000000000002E-4</v>
      </c>
      <c r="T152" s="78">
        <f t="shared" si="5"/>
        <v>1.2427918250151797E-3</v>
      </c>
      <c r="U152" s="78">
        <f>R152/'סכום נכסי הקרן'!$C$42</f>
        <v>1.7929133867750698E-4</v>
      </c>
    </row>
    <row r="153" spans="2:21">
      <c r="B153" t="s">
        <v>812</v>
      </c>
      <c r="C153" t="s">
        <v>813</v>
      </c>
      <c r="D153" t="s">
        <v>100</v>
      </c>
      <c r="E153" t="s">
        <v>123</v>
      </c>
      <c r="F153" t="s">
        <v>814</v>
      </c>
      <c r="G153" t="s">
        <v>612</v>
      </c>
      <c r="H153" t="s">
        <v>581</v>
      </c>
      <c r="I153" t="s">
        <v>150</v>
      </c>
      <c r="J153" t="s">
        <v>587</v>
      </c>
      <c r="K153" s="77">
        <v>2.23</v>
      </c>
      <c r="L153" t="s">
        <v>102</v>
      </c>
      <c r="M153" s="78">
        <v>2.8500000000000001E-2</v>
      </c>
      <c r="N153" s="78">
        <v>5.5100000000000003E-2</v>
      </c>
      <c r="O153" s="77">
        <v>2750</v>
      </c>
      <c r="P153" s="77">
        <v>94.47</v>
      </c>
      <c r="Q153" s="77">
        <v>0</v>
      </c>
      <c r="R153" s="77">
        <v>2.597925</v>
      </c>
      <c r="S153" s="78">
        <v>0</v>
      </c>
      <c r="T153" s="78">
        <f t="shared" si="5"/>
        <v>6.3550008729384348E-5</v>
      </c>
      <c r="U153" s="78">
        <f>R153/'סכום נכסי הקרן'!$C$42</f>
        <v>9.168040784239473E-6</v>
      </c>
    </row>
    <row r="154" spans="2:21">
      <c r="B154" t="s">
        <v>815</v>
      </c>
      <c r="C154" t="s">
        <v>816</v>
      </c>
      <c r="D154" t="s">
        <v>100</v>
      </c>
      <c r="E154" t="s">
        <v>123</v>
      </c>
      <c r="F154" t="s">
        <v>817</v>
      </c>
      <c r="G154" t="s">
        <v>664</v>
      </c>
      <c r="H154" t="s">
        <v>613</v>
      </c>
      <c r="I154" t="s">
        <v>150</v>
      </c>
      <c r="J154" t="s">
        <v>818</v>
      </c>
      <c r="K154" s="77">
        <v>5.0599999999999996</v>
      </c>
      <c r="L154" t="s">
        <v>102</v>
      </c>
      <c r="M154" s="78">
        <v>7.4999999999999997E-3</v>
      </c>
      <c r="N154" s="78">
        <v>4.5199999999999997E-2</v>
      </c>
      <c r="O154" s="77">
        <v>228000</v>
      </c>
      <c r="P154" s="77">
        <v>83.2</v>
      </c>
      <c r="Q154" s="77">
        <v>0</v>
      </c>
      <c r="R154" s="77">
        <v>189.696</v>
      </c>
      <c r="S154" s="78">
        <v>4.0000000000000002E-4</v>
      </c>
      <c r="T154" s="78">
        <f t="shared" si="5"/>
        <v>4.6403119627892618E-3</v>
      </c>
      <c r="U154" s="78">
        <f>R154/'סכום נכסי הקרן'!$C$42</f>
        <v>6.6943451585672843E-4</v>
      </c>
    </row>
    <row r="155" spans="2:21">
      <c r="B155" t="s">
        <v>819</v>
      </c>
      <c r="C155" t="s">
        <v>820</v>
      </c>
      <c r="D155" t="s">
        <v>100</v>
      </c>
      <c r="E155" t="s">
        <v>123</v>
      </c>
      <c r="F155" t="s">
        <v>617</v>
      </c>
      <c r="G155" t="s">
        <v>612</v>
      </c>
      <c r="H155" t="s">
        <v>613</v>
      </c>
      <c r="I155" t="s">
        <v>150</v>
      </c>
      <c r="J155" t="s">
        <v>395</v>
      </c>
      <c r="K155" s="77">
        <v>3.56</v>
      </c>
      <c r="L155" t="s">
        <v>102</v>
      </c>
      <c r="M155" s="78">
        <v>2.3E-2</v>
      </c>
      <c r="N155" s="78">
        <v>5.5199999999999999E-2</v>
      </c>
      <c r="O155" s="77">
        <v>55495.94</v>
      </c>
      <c r="P155" s="77">
        <v>90.11</v>
      </c>
      <c r="Q155" s="77">
        <v>0</v>
      </c>
      <c r="R155" s="77">
        <v>50.007391534</v>
      </c>
      <c r="S155" s="78">
        <v>1E-4</v>
      </c>
      <c r="T155" s="78">
        <f t="shared" si="5"/>
        <v>1.2232724842015997E-3</v>
      </c>
      <c r="U155" s="78">
        <f>R155/'סכום נכסי הקרן'!$C$42</f>
        <v>1.7647538135132605E-4</v>
      </c>
    </row>
    <row r="156" spans="2:21">
      <c r="B156" t="s">
        <v>821</v>
      </c>
      <c r="C156" t="s">
        <v>822</v>
      </c>
      <c r="D156" t="s">
        <v>100</v>
      </c>
      <c r="E156" t="s">
        <v>123</v>
      </c>
      <c r="F156" t="s">
        <v>617</v>
      </c>
      <c r="G156" t="s">
        <v>612</v>
      </c>
      <c r="H156" t="s">
        <v>613</v>
      </c>
      <c r="I156" t="s">
        <v>150</v>
      </c>
      <c r="J156" t="s">
        <v>823</v>
      </c>
      <c r="K156" s="77">
        <v>0.38</v>
      </c>
      <c r="L156" t="s">
        <v>102</v>
      </c>
      <c r="M156" s="78">
        <v>4.2000000000000003E-2</v>
      </c>
      <c r="N156" s="78">
        <v>6.6900000000000001E-2</v>
      </c>
      <c r="O156" s="77">
        <v>503703.85</v>
      </c>
      <c r="P156" s="77">
        <v>99.63</v>
      </c>
      <c r="Q156" s="77">
        <v>0</v>
      </c>
      <c r="R156" s="77">
        <v>501.84014575499998</v>
      </c>
      <c r="S156" s="78">
        <v>1.2999999999999999E-3</v>
      </c>
      <c r="T156" s="78">
        <f t="shared" si="5"/>
        <v>1.2275930076305421E-2</v>
      </c>
      <c r="U156" s="78">
        <f>R156/'סכום נכסי הקרן'!$C$42</f>
        <v>1.770986815805122E-3</v>
      </c>
    </row>
    <row r="157" spans="2:21">
      <c r="B157" t="s">
        <v>824</v>
      </c>
      <c r="C157" t="s">
        <v>825</v>
      </c>
      <c r="D157" t="s">
        <v>100</v>
      </c>
      <c r="E157" t="s">
        <v>123</v>
      </c>
      <c r="F157" t="s">
        <v>826</v>
      </c>
      <c r="G157" t="s">
        <v>435</v>
      </c>
      <c r="H157" t="s">
        <v>613</v>
      </c>
      <c r="I157" t="s">
        <v>150</v>
      </c>
      <c r="J157" t="s">
        <v>827</v>
      </c>
      <c r="K157" s="77">
        <v>0.5</v>
      </c>
      <c r="L157" t="s">
        <v>102</v>
      </c>
      <c r="M157" s="78">
        <v>2.75E-2</v>
      </c>
      <c r="N157" s="78">
        <v>4.7699999999999999E-2</v>
      </c>
      <c r="O157" s="77">
        <v>26333.49</v>
      </c>
      <c r="P157" s="77">
        <v>99.02</v>
      </c>
      <c r="Q157" s="77">
        <v>0</v>
      </c>
      <c r="R157" s="77">
        <v>26.075421798000001</v>
      </c>
      <c r="S157" s="78">
        <v>4.1999999999999997E-3</v>
      </c>
      <c r="T157" s="78">
        <f t="shared" si="5"/>
        <v>6.37852625801468E-4</v>
      </c>
      <c r="U157" s="78">
        <f>R157/'סכום נכסי הקרן'!$C$42</f>
        <v>9.20197967648454E-5</v>
      </c>
    </row>
    <row r="158" spans="2:21">
      <c r="B158" t="s">
        <v>828</v>
      </c>
      <c r="C158" t="s">
        <v>829</v>
      </c>
      <c r="D158" t="s">
        <v>100</v>
      </c>
      <c r="E158" t="s">
        <v>123</v>
      </c>
      <c r="F158" t="s">
        <v>830</v>
      </c>
      <c r="G158" t="s">
        <v>612</v>
      </c>
      <c r="H158" t="s">
        <v>622</v>
      </c>
      <c r="I158" t="s">
        <v>206</v>
      </c>
      <c r="J158" t="s">
        <v>831</v>
      </c>
      <c r="K158" s="77">
        <v>3.04</v>
      </c>
      <c r="L158" t="s">
        <v>102</v>
      </c>
      <c r="M158" s="78">
        <v>6.8000000000000005E-2</v>
      </c>
      <c r="N158" s="78">
        <v>7.0900000000000005E-2</v>
      </c>
      <c r="O158" s="77">
        <v>30000</v>
      </c>
      <c r="P158" s="77">
        <v>99.49</v>
      </c>
      <c r="Q158" s="77">
        <v>0</v>
      </c>
      <c r="R158" s="77">
        <v>29.847000000000001</v>
      </c>
      <c r="S158" s="78">
        <v>1E-4</v>
      </c>
      <c r="T158" s="78">
        <f t="shared" si="5"/>
        <v>7.3011234371505511E-4</v>
      </c>
      <c r="U158" s="78">
        <f>R158/'סכום נכסי הקרן'!$C$42</f>
        <v>1.0532964319108349E-4</v>
      </c>
    </row>
    <row r="159" spans="2:21">
      <c r="B159" t="s">
        <v>832</v>
      </c>
      <c r="C159" t="s">
        <v>833</v>
      </c>
      <c r="D159" t="s">
        <v>100</v>
      </c>
      <c r="E159" t="s">
        <v>123</v>
      </c>
      <c r="F159" t="s">
        <v>834</v>
      </c>
      <c r="G159" t="s">
        <v>753</v>
      </c>
      <c r="H159" t="s">
        <v>613</v>
      </c>
      <c r="I159" t="s">
        <v>150</v>
      </c>
      <c r="J159" t="s">
        <v>766</v>
      </c>
      <c r="K159" s="77">
        <v>0.17</v>
      </c>
      <c r="L159" t="s">
        <v>102</v>
      </c>
      <c r="M159" s="78">
        <v>3.5000000000000003E-2</v>
      </c>
      <c r="N159" s="78">
        <v>6.0499999999999998E-2</v>
      </c>
      <c r="O159" s="77">
        <v>34000.33</v>
      </c>
      <c r="P159" s="77">
        <v>100.74</v>
      </c>
      <c r="Q159" s="77">
        <v>0</v>
      </c>
      <c r="R159" s="77">
        <v>34.251932441999998</v>
      </c>
      <c r="S159" s="78">
        <v>2.3E-3</v>
      </c>
      <c r="T159" s="78">
        <f t="shared" si="5"/>
        <v>8.3786506757792571E-4</v>
      </c>
      <c r="U159" s="78">
        <f>R159/'סכום נכסי הקרן'!$C$42</f>
        <v>1.208745878219237E-4</v>
      </c>
    </row>
    <row r="160" spans="2:21">
      <c r="B160" t="s">
        <v>835</v>
      </c>
      <c r="C160" t="s">
        <v>836</v>
      </c>
      <c r="D160" t="s">
        <v>100</v>
      </c>
      <c r="E160" t="s">
        <v>123</v>
      </c>
      <c r="F160" t="s">
        <v>837</v>
      </c>
      <c r="G160" t="s">
        <v>132</v>
      </c>
      <c r="H160" t="s">
        <v>622</v>
      </c>
      <c r="I160" t="s">
        <v>206</v>
      </c>
      <c r="J160" t="s">
        <v>838</v>
      </c>
      <c r="K160" s="77">
        <v>2.5299999999999998</v>
      </c>
      <c r="L160" t="s">
        <v>102</v>
      </c>
      <c r="M160" s="78">
        <v>2.5000000000000001E-2</v>
      </c>
      <c r="N160" s="78">
        <v>5.5800000000000002E-2</v>
      </c>
      <c r="O160" s="77">
        <v>80000</v>
      </c>
      <c r="P160" s="77">
        <v>93.8</v>
      </c>
      <c r="Q160" s="77">
        <v>0</v>
      </c>
      <c r="R160" s="77">
        <v>75.040000000000006</v>
      </c>
      <c r="S160" s="78">
        <v>1E-4</v>
      </c>
      <c r="T160" s="78">
        <f t="shared" si="5"/>
        <v>1.8356159839306376E-3</v>
      </c>
      <c r="U160" s="78">
        <f>R160/'סכום נכסי הקרן'!$C$42</f>
        <v>2.648151045350925E-4</v>
      </c>
    </row>
    <row r="161" spans="2:21">
      <c r="B161" t="s">
        <v>839</v>
      </c>
      <c r="C161" t="s">
        <v>840</v>
      </c>
      <c r="D161" t="s">
        <v>100</v>
      </c>
      <c r="E161" t="s">
        <v>123</v>
      </c>
      <c r="F161" t="s">
        <v>841</v>
      </c>
      <c r="G161" t="s">
        <v>599</v>
      </c>
      <c r="H161" t="s">
        <v>622</v>
      </c>
      <c r="I161" t="s">
        <v>206</v>
      </c>
      <c r="J161" t="s">
        <v>842</v>
      </c>
      <c r="K161" s="77">
        <v>0.51</v>
      </c>
      <c r="L161" t="s">
        <v>102</v>
      </c>
      <c r="M161" s="78">
        <v>0.02</v>
      </c>
      <c r="N161" s="78">
        <v>7.6200000000000004E-2</v>
      </c>
      <c r="O161" s="77">
        <v>15000</v>
      </c>
      <c r="P161" s="77">
        <v>97.3</v>
      </c>
      <c r="Q161" s="77">
        <v>5.0999999999999996</v>
      </c>
      <c r="R161" s="77">
        <v>19.695</v>
      </c>
      <c r="S161" s="78">
        <v>1E-4</v>
      </c>
      <c r="T161" s="78">
        <f t="shared" si="5"/>
        <v>4.8177581028136868E-4</v>
      </c>
      <c r="U161" s="78">
        <f>R161/'סכום נכסי הקרן'!$C$42</f>
        <v>6.950337798265787E-5</v>
      </c>
    </row>
    <row r="162" spans="2:21">
      <c r="B162" t="s">
        <v>843</v>
      </c>
      <c r="C162" t="s">
        <v>844</v>
      </c>
      <c r="D162" t="s">
        <v>100</v>
      </c>
      <c r="E162" t="s">
        <v>123</v>
      </c>
      <c r="F162" t="s">
        <v>845</v>
      </c>
      <c r="G162" t="s">
        <v>669</v>
      </c>
      <c r="H162" t="s">
        <v>625</v>
      </c>
      <c r="I162" t="s">
        <v>150</v>
      </c>
      <c r="J162" t="s">
        <v>614</v>
      </c>
      <c r="K162" s="77">
        <v>0.08</v>
      </c>
      <c r="L162" t="s">
        <v>102</v>
      </c>
      <c r="M162" s="78">
        <v>5.6500000000000002E-2</v>
      </c>
      <c r="N162" s="78">
        <v>8.7800000000000003E-2</v>
      </c>
      <c r="O162" s="77">
        <v>95000</v>
      </c>
      <c r="P162" s="77">
        <v>102.07</v>
      </c>
      <c r="Q162" s="77">
        <v>0</v>
      </c>
      <c r="R162" s="77">
        <v>96.966499999999996</v>
      </c>
      <c r="S162" s="78">
        <v>3.0000000000000001E-3</v>
      </c>
      <c r="T162" s="78">
        <f t="shared" si="5"/>
        <v>2.3719783756104766E-3</v>
      </c>
      <c r="U162" s="78">
        <f>R162/'סכום נכסי הקרן'!$C$42</f>
        <v>3.4219341463089079E-4</v>
      </c>
    </row>
    <row r="163" spans="2:21">
      <c r="B163" t="s">
        <v>846</v>
      </c>
      <c r="C163" t="s">
        <v>847</v>
      </c>
      <c r="D163" t="s">
        <v>100</v>
      </c>
      <c r="E163" t="s">
        <v>123</v>
      </c>
      <c r="F163" t="s">
        <v>848</v>
      </c>
      <c r="G163" t="s">
        <v>435</v>
      </c>
      <c r="H163" t="s">
        <v>630</v>
      </c>
      <c r="I163" t="s">
        <v>206</v>
      </c>
      <c r="J163" t="s">
        <v>849</v>
      </c>
      <c r="K163" s="77">
        <v>1.99</v>
      </c>
      <c r="L163" t="s">
        <v>102</v>
      </c>
      <c r="M163" s="78">
        <v>3.2500000000000001E-2</v>
      </c>
      <c r="N163" s="78">
        <v>5.4100000000000002E-2</v>
      </c>
      <c r="O163" s="77">
        <v>165000.18</v>
      </c>
      <c r="P163" s="77">
        <v>95.99</v>
      </c>
      <c r="Q163" s="77">
        <v>0</v>
      </c>
      <c r="R163" s="77">
        <v>158.38367278199999</v>
      </c>
      <c r="S163" s="78">
        <v>2E-3</v>
      </c>
      <c r="T163" s="78">
        <f t="shared" si="5"/>
        <v>3.874355028681757E-3</v>
      </c>
      <c r="U163" s="78">
        <f>R163/'סכום נכסי הקרן'!$C$42</f>
        <v>5.5893375352368351E-4</v>
      </c>
    </row>
    <row r="164" spans="2:21">
      <c r="B164" t="s">
        <v>850</v>
      </c>
      <c r="C164" t="s">
        <v>851</v>
      </c>
      <c r="D164" t="s">
        <v>100</v>
      </c>
      <c r="E164" t="s">
        <v>123</v>
      </c>
      <c r="F164" t="s">
        <v>852</v>
      </c>
      <c r="G164" t="s">
        <v>599</v>
      </c>
      <c r="H164" t="s">
        <v>625</v>
      </c>
      <c r="I164" t="s">
        <v>150</v>
      </c>
      <c r="J164" t="s">
        <v>803</v>
      </c>
      <c r="K164" s="77">
        <v>0.52</v>
      </c>
      <c r="L164" t="s">
        <v>102</v>
      </c>
      <c r="M164" s="78">
        <v>3.61E-2</v>
      </c>
      <c r="N164" s="78">
        <v>9.2299999999999993E-2</v>
      </c>
      <c r="O164" s="77">
        <v>43246</v>
      </c>
      <c r="P164" s="77">
        <v>97.27</v>
      </c>
      <c r="Q164" s="77">
        <v>44.807180000000002</v>
      </c>
      <c r="R164" s="77">
        <v>86.872564199999999</v>
      </c>
      <c r="S164" s="78">
        <v>1.1000000000000001E-3</v>
      </c>
      <c r="T164" s="78">
        <f t="shared" si="5"/>
        <v>2.1250621989680231E-3</v>
      </c>
      <c r="U164" s="78">
        <f>R164/'סכום נכסי הקרן'!$C$42</f>
        <v>3.0657205716757104E-4</v>
      </c>
    </row>
    <row r="165" spans="2:21">
      <c r="B165" t="s">
        <v>853</v>
      </c>
      <c r="C165" t="s">
        <v>854</v>
      </c>
      <c r="D165" t="s">
        <v>100</v>
      </c>
      <c r="E165" t="s">
        <v>123</v>
      </c>
      <c r="F165" t="s">
        <v>855</v>
      </c>
      <c r="G165" t="s">
        <v>612</v>
      </c>
      <c r="H165" t="s">
        <v>625</v>
      </c>
      <c r="I165" t="s">
        <v>150</v>
      </c>
      <c r="J165" t="s">
        <v>618</v>
      </c>
      <c r="K165" s="77">
        <v>0.48</v>
      </c>
      <c r="L165" t="s">
        <v>102</v>
      </c>
      <c r="M165" s="78">
        <v>4.8000000000000001E-2</v>
      </c>
      <c r="N165" s="78">
        <v>0.1109</v>
      </c>
      <c r="O165" s="77">
        <v>10946.06</v>
      </c>
      <c r="P165" s="77">
        <v>99.45</v>
      </c>
      <c r="Q165" s="77">
        <v>11.526630000000001</v>
      </c>
      <c r="R165" s="77">
        <v>22.41248667</v>
      </c>
      <c r="S165" s="78">
        <v>2.9999999999999997E-4</v>
      </c>
      <c r="T165" s="78">
        <f t="shared" si="5"/>
        <v>5.4825051667223279E-4</v>
      </c>
      <c r="U165" s="78">
        <f>R165/'סכום נכסי הקרן'!$C$42</f>
        <v>7.9093350218648945E-5</v>
      </c>
    </row>
    <row r="166" spans="2:21">
      <c r="B166" t="s">
        <v>856</v>
      </c>
      <c r="C166" t="s">
        <v>857</v>
      </c>
      <c r="D166" t="s">
        <v>100</v>
      </c>
      <c r="E166" t="s">
        <v>123</v>
      </c>
      <c r="F166" t="s">
        <v>624</v>
      </c>
      <c r="G166" t="s">
        <v>599</v>
      </c>
      <c r="H166" t="s">
        <v>625</v>
      </c>
      <c r="I166" t="s">
        <v>150</v>
      </c>
      <c r="J166" t="s">
        <v>858</v>
      </c>
      <c r="K166" s="77">
        <v>0.74</v>
      </c>
      <c r="L166" t="s">
        <v>102</v>
      </c>
      <c r="M166" s="78">
        <v>3.2399999999999998E-2</v>
      </c>
      <c r="N166" s="78">
        <v>9.9900000000000003E-2</v>
      </c>
      <c r="O166" s="77">
        <v>122924.79</v>
      </c>
      <c r="P166" s="77">
        <v>95.44</v>
      </c>
      <c r="Q166" s="77">
        <v>0</v>
      </c>
      <c r="R166" s="77">
        <v>117.319419576</v>
      </c>
      <c r="S166" s="78">
        <v>5.9999999999999995E-4</v>
      </c>
      <c r="T166" s="78">
        <f t="shared" si="5"/>
        <v>2.8698481049996075E-3</v>
      </c>
      <c r="U166" s="78">
        <f>R166/'סכום נכסי הקרן'!$C$42</f>
        <v>4.1401858154337438E-4</v>
      </c>
    </row>
    <row r="167" spans="2:21">
      <c r="B167" t="s">
        <v>859</v>
      </c>
      <c r="C167" t="s">
        <v>860</v>
      </c>
      <c r="D167" t="s">
        <v>100</v>
      </c>
      <c r="E167" t="s">
        <v>123</v>
      </c>
      <c r="F167" t="s">
        <v>861</v>
      </c>
      <c r="G167" t="s">
        <v>586</v>
      </c>
      <c r="H167" t="s">
        <v>625</v>
      </c>
      <c r="I167" t="s">
        <v>150</v>
      </c>
      <c r="J167" t="s">
        <v>862</v>
      </c>
      <c r="K167" s="77">
        <v>0.5</v>
      </c>
      <c r="L167" t="s">
        <v>102</v>
      </c>
      <c r="M167" s="78">
        <v>2.4500000000000001E-2</v>
      </c>
      <c r="N167" s="78">
        <v>6.6500000000000004E-2</v>
      </c>
      <c r="O167" s="77">
        <v>65500</v>
      </c>
      <c r="P167" s="77">
        <v>98</v>
      </c>
      <c r="Q167" s="77">
        <v>0</v>
      </c>
      <c r="R167" s="77">
        <v>64.19</v>
      </c>
      <c r="S167" s="78">
        <v>1.1000000000000001E-3</v>
      </c>
      <c r="T167" s="78">
        <f t="shared" si="5"/>
        <v>1.5702050907317113E-3</v>
      </c>
      <c r="U167" s="78">
        <f>R167/'סכום נכסי הקרן'!$C$42</f>
        <v>2.2652560714429083E-4</v>
      </c>
    </row>
    <row r="168" spans="2:21">
      <c r="B168" t="s">
        <v>863</v>
      </c>
      <c r="C168" t="s">
        <v>864</v>
      </c>
      <c r="D168" t="s">
        <v>100</v>
      </c>
      <c r="E168" t="s">
        <v>123</v>
      </c>
      <c r="F168" t="s">
        <v>865</v>
      </c>
      <c r="G168" t="s">
        <v>599</v>
      </c>
      <c r="H168" t="s">
        <v>630</v>
      </c>
      <c r="I168" t="s">
        <v>206</v>
      </c>
      <c r="J168" t="s">
        <v>866</v>
      </c>
      <c r="K168" s="77">
        <v>1.5</v>
      </c>
      <c r="L168" t="s">
        <v>102</v>
      </c>
      <c r="M168" s="78">
        <v>3.15E-2</v>
      </c>
      <c r="N168" s="78">
        <v>0.13370000000000001</v>
      </c>
      <c r="O168" s="77">
        <v>4000.8</v>
      </c>
      <c r="P168" s="77">
        <v>87.28</v>
      </c>
      <c r="Q168" s="77">
        <v>0</v>
      </c>
      <c r="R168" s="77">
        <v>3.4918982399999998</v>
      </c>
      <c r="S168" s="78">
        <v>0</v>
      </c>
      <c r="T168" s="78">
        <f t="shared" si="5"/>
        <v>8.5418233256973091E-5</v>
      </c>
      <c r="U168" s="78">
        <f>R168/'סכום נכסי הקרן'!$C$42</f>
        <v>1.2322859774140531E-5</v>
      </c>
    </row>
    <row r="169" spans="2:21">
      <c r="B169" t="s">
        <v>867</v>
      </c>
      <c r="C169" t="s">
        <v>868</v>
      </c>
      <c r="D169" t="s">
        <v>100</v>
      </c>
      <c r="E169" t="s">
        <v>123</v>
      </c>
      <c r="F169" t="s">
        <v>869</v>
      </c>
      <c r="G169" t="s">
        <v>599</v>
      </c>
      <c r="H169" t="s">
        <v>625</v>
      </c>
      <c r="I169" t="s">
        <v>150</v>
      </c>
      <c r="J169" t="s">
        <v>870</v>
      </c>
      <c r="K169" s="77">
        <v>2.0699999999999998</v>
      </c>
      <c r="L169" t="s">
        <v>102</v>
      </c>
      <c r="M169" s="78">
        <v>7.1499999999999994E-2</v>
      </c>
      <c r="N169" s="78">
        <v>7.9399999999999998E-2</v>
      </c>
      <c r="O169" s="77">
        <v>80000</v>
      </c>
      <c r="P169" s="77">
        <v>100.39</v>
      </c>
      <c r="Q169" s="77">
        <v>0</v>
      </c>
      <c r="R169" s="77">
        <v>80.311999999999998</v>
      </c>
      <c r="S169" s="78">
        <v>2.9999999999999997E-4</v>
      </c>
      <c r="T169" s="78">
        <f t="shared" si="5"/>
        <v>1.9645787700084934E-3</v>
      </c>
      <c r="U169" s="78">
        <f>R169/'סכום נכסי הקרן'!$C$42</f>
        <v>2.8341991838249395E-4</v>
      </c>
    </row>
    <row r="170" spans="2:21">
      <c r="B170" t="s">
        <v>871</v>
      </c>
      <c r="C170" t="s">
        <v>872</v>
      </c>
      <c r="D170" t="s">
        <v>100</v>
      </c>
      <c r="E170" t="s">
        <v>123</v>
      </c>
      <c r="F170" t="s">
        <v>873</v>
      </c>
      <c r="G170" t="s">
        <v>745</v>
      </c>
      <c r="H170" t="s">
        <v>630</v>
      </c>
      <c r="I170" t="s">
        <v>206</v>
      </c>
      <c r="J170" t="s">
        <v>874</v>
      </c>
      <c r="K170" s="77">
        <v>3.39</v>
      </c>
      <c r="L170" t="s">
        <v>102</v>
      </c>
      <c r="M170" s="78">
        <v>5.2499999999999998E-2</v>
      </c>
      <c r="N170" s="78">
        <v>7.7299999999999994E-2</v>
      </c>
      <c r="O170" s="77">
        <v>23000</v>
      </c>
      <c r="P170" s="77">
        <v>94.77</v>
      </c>
      <c r="Q170" s="77">
        <v>0</v>
      </c>
      <c r="R170" s="77">
        <v>21.7971</v>
      </c>
      <c r="S170" s="78">
        <v>1E-4</v>
      </c>
      <c r="T170" s="78">
        <f t="shared" si="5"/>
        <v>5.3319703042823156E-4</v>
      </c>
      <c r="U170" s="78">
        <f>R170/'סכום נכסי הקרן'!$C$42</f>
        <v>7.6921659315856404E-5</v>
      </c>
    </row>
    <row r="171" spans="2:21" s="93" customFormat="1">
      <c r="B171" s="90" t="s">
        <v>878</v>
      </c>
      <c r="C171" s="90">
        <v>11508120</v>
      </c>
      <c r="D171" s="90" t="s">
        <v>100</v>
      </c>
      <c r="E171" s="90" t="s">
        <v>123</v>
      </c>
      <c r="F171" s="90" t="s">
        <v>875</v>
      </c>
      <c r="G171" s="90" t="s">
        <v>876</v>
      </c>
      <c r="H171" s="90" t="s">
        <v>625</v>
      </c>
      <c r="I171" s="90" t="s">
        <v>150</v>
      </c>
      <c r="J171" s="90" t="s">
        <v>877</v>
      </c>
      <c r="K171" s="91">
        <v>1.92</v>
      </c>
      <c r="L171" s="90" t="s">
        <v>102</v>
      </c>
      <c r="M171" s="92">
        <v>3.2500000000000001E-2</v>
      </c>
      <c r="N171" s="92">
        <v>5.2999999999999999E-2</v>
      </c>
      <c r="O171" s="91">
        <v>43753.05</v>
      </c>
      <c r="P171" s="91">
        <f>R171*1000/O171*100</f>
        <v>95.802877580874707</v>
      </c>
      <c r="Q171" s="91">
        <v>0</v>
      </c>
      <c r="R171" s="91">
        <f>42.14293776-0.226256830601096</f>
        <v>41.916680929398908</v>
      </c>
      <c r="S171" s="92">
        <v>1E-4</v>
      </c>
      <c r="T171" s="92">
        <f t="shared" si="5"/>
        <v>1.0253588687010283E-3</v>
      </c>
      <c r="U171" s="92">
        <f>R171/'סכום נכסי הקרן'!$C$42</f>
        <v>1.4792337742647774E-4</v>
      </c>
    </row>
    <row r="172" spans="2:21">
      <c r="B172" t="s">
        <v>879</v>
      </c>
      <c r="C172" t="s">
        <v>880</v>
      </c>
      <c r="D172" t="s">
        <v>100</v>
      </c>
      <c r="E172" t="s">
        <v>123</v>
      </c>
      <c r="F172" t="s">
        <v>881</v>
      </c>
      <c r="G172" t="s">
        <v>669</v>
      </c>
      <c r="H172" t="s">
        <v>630</v>
      </c>
      <c r="I172" t="s">
        <v>206</v>
      </c>
      <c r="J172" t="s">
        <v>882</v>
      </c>
      <c r="K172" s="77">
        <v>0.5</v>
      </c>
      <c r="L172" t="s">
        <v>102</v>
      </c>
      <c r="M172" s="78">
        <v>4.3999999999999997E-2</v>
      </c>
      <c r="N172" s="78">
        <v>6.5600000000000006E-2</v>
      </c>
      <c r="O172" s="77">
        <v>10274.040000000001</v>
      </c>
      <c r="P172" s="77">
        <v>99</v>
      </c>
      <c r="Q172" s="77">
        <v>0</v>
      </c>
      <c r="R172" s="77">
        <v>10.171299599999999</v>
      </c>
      <c r="S172" s="78">
        <v>5.9999999999999995E-4</v>
      </c>
      <c r="T172" s="78">
        <f t="shared" si="5"/>
        <v>2.4880863703501197E-4</v>
      </c>
      <c r="U172" s="78">
        <f>R172/'סכום נכסי הקרן'!$C$42</f>
        <v>3.5894373225369723E-5</v>
      </c>
    </row>
    <row r="173" spans="2:21">
      <c r="B173" t="s">
        <v>883</v>
      </c>
      <c r="C173" t="s">
        <v>884</v>
      </c>
      <c r="D173" t="s">
        <v>100</v>
      </c>
      <c r="E173" t="s">
        <v>123</v>
      </c>
      <c r="F173" t="s">
        <v>881</v>
      </c>
      <c r="G173" t="s">
        <v>669</v>
      </c>
      <c r="H173" t="s">
        <v>630</v>
      </c>
      <c r="I173" t="s">
        <v>206</v>
      </c>
      <c r="J173" t="s">
        <v>885</v>
      </c>
      <c r="K173" s="77">
        <v>1.59</v>
      </c>
      <c r="L173" t="s">
        <v>102</v>
      </c>
      <c r="M173" s="78">
        <v>4.9500000000000002E-2</v>
      </c>
      <c r="N173" s="78">
        <v>5.7000000000000002E-2</v>
      </c>
      <c r="O173" s="77">
        <v>48000</v>
      </c>
      <c r="P173" s="77">
        <v>98.96</v>
      </c>
      <c r="Q173" s="77">
        <v>0</v>
      </c>
      <c r="R173" s="77">
        <v>47.500799999999998</v>
      </c>
      <c r="S173" s="78">
        <v>5.0000000000000001E-4</v>
      </c>
      <c r="T173" s="78">
        <f t="shared" si="5"/>
        <v>1.1619566595081612E-3</v>
      </c>
      <c r="U173" s="78">
        <f>R173/'סכום נכסי הקרן'!$C$42</f>
        <v>1.6762965508396215E-4</v>
      </c>
    </row>
    <row r="174" spans="2:21">
      <c r="B174" t="s">
        <v>886</v>
      </c>
      <c r="C174" t="s">
        <v>887</v>
      </c>
      <c r="D174" t="s">
        <v>100</v>
      </c>
      <c r="E174" t="s">
        <v>123</v>
      </c>
      <c r="F174" t="s">
        <v>888</v>
      </c>
      <c r="G174" t="s">
        <v>612</v>
      </c>
      <c r="H174" t="s">
        <v>889</v>
      </c>
      <c r="I174" t="s">
        <v>150</v>
      </c>
      <c r="J174" t="s">
        <v>257</v>
      </c>
      <c r="K174" s="77">
        <v>1.49</v>
      </c>
      <c r="L174" t="s">
        <v>102</v>
      </c>
      <c r="M174" s="78">
        <v>7.7499999999999999E-2</v>
      </c>
      <c r="N174" s="78">
        <v>7.2900000000000006E-2</v>
      </c>
      <c r="O174" s="77">
        <v>69000</v>
      </c>
      <c r="P174" s="77">
        <v>103.7</v>
      </c>
      <c r="Q174" s="77">
        <v>0</v>
      </c>
      <c r="R174" s="77">
        <v>71.552999999999997</v>
      </c>
      <c r="S174" s="78">
        <v>5.0000000000000001E-4</v>
      </c>
      <c r="T174" s="78">
        <f t="shared" si="5"/>
        <v>1.7503175706048628E-3</v>
      </c>
      <c r="U174" s="78">
        <f>R174/'סכום נכסי הקרן'!$C$42</f>
        <v>2.525095305810164E-4</v>
      </c>
    </row>
    <row r="175" spans="2:21">
      <c r="B175" t="s">
        <v>890</v>
      </c>
      <c r="C175" t="s">
        <v>891</v>
      </c>
      <c r="D175" t="s">
        <v>100</v>
      </c>
      <c r="E175" t="s">
        <v>123</v>
      </c>
      <c r="F175" t="s">
        <v>892</v>
      </c>
      <c r="G175" t="s">
        <v>745</v>
      </c>
      <c r="H175" t="s">
        <v>889</v>
      </c>
      <c r="I175" t="s">
        <v>150</v>
      </c>
      <c r="J175" t="s">
        <v>457</v>
      </c>
      <c r="K175" s="77">
        <v>3.66</v>
      </c>
      <c r="L175" t="s">
        <v>102</v>
      </c>
      <c r="M175" s="78">
        <v>6.7500000000000004E-2</v>
      </c>
      <c r="N175" s="78">
        <v>6.5500000000000003E-2</v>
      </c>
      <c r="O175" s="77">
        <v>63000.959999999999</v>
      </c>
      <c r="P175" s="77">
        <v>103.71</v>
      </c>
      <c r="Q175" s="77">
        <v>0</v>
      </c>
      <c r="R175" s="77">
        <v>65.338295615999996</v>
      </c>
      <c r="S175" s="78">
        <v>0</v>
      </c>
      <c r="T175" s="78">
        <f t="shared" si="5"/>
        <v>1.5982945068698652E-3</v>
      </c>
      <c r="U175" s="78">
        <f>R175/'סכום נכסי הקרן'!$C$42</f>
        <v>2.3057792622195914E-4</v>
      </c>
    </row>
    <row r="176" spans="2:21">
      <c r="B176" t="s">
        <v>893</v>
      </c>
      <c r="C176" t="s">
        <v>894</v>
      </c>
      <c r="D176" t="s">
        <v>100</v>
      </c>
      <c r="E176" t="s">
        <v>123</v>
      </c>
      <c r="F176" t="s">
        <v>895</v>
      </c>
      <c r="G176" t="s">
        <v>612</v>
      </c>
      <c r="H176" t="s">
        <v>889</v>
      </c>
      <c r="I176" t="s">
        <v>150</v>
      </c>
      <c r="J176" t="s">
        <v>286</v>
      </c>
      <c r="K176" s="77">
        <v>2.41</v>
      </c>
      <c r="L176" t="s">
        <v>102</v>
      </c>
      <c r="M176" s="78">
        <v>4.7E-2</v>
      </c>
      <c r="N176" s="78">
        <v>0.14879999999999999</v>
      </c>
      <c r="O176" s="77">
        <v>11000</v>
      </c>
      <c r="P176" s="77">
        <v>81.150000000000006</v>
      </c>
      <c r="Q176" s="77">
        <v>0</v>
      </c>
      <c r="R176" s="77">
        <v>8.9265000000000008</v>
      </c>
      <c r="S176" s="78">
        <v>1E-4</v>
      </c>
      <c r="T176" s="78">
        <f t="shared" si="5"/>
        <v>2.1835855651061882E-4</v>
      </c>
      <c r="U176" s="78">
        <f>R176/'סכום נכסי הקרן'!$C$42</f>
        <v>3.1501492945529091E-5</v>
      </c>
    </row>
    <row r="177" spans="2:21">
      <c r="B177" t="s">
        <v>896</v>
      </c>
      <c r="C177" t="s">
        <v>897</v>
      </c>
      <c r="D177" t="s">
        <v>100</v>
      </c>
      <c r="E177" t="s">
        <v>123</v>
      </c>
      <c r="F177" t="s">
        <v>898</v>
      </c>
      <c r="G177" t="s">
        <v>669</v>
      </c>
      <c r="H177" t="s">
        <v>889</v>
      </c>
      <c r="I177" t="s">
        <v>150</v>
      </c>
      <c r="J177" t="s">
        <v>416</v>
      </c>
      <c r="K177" s="77">
        <v>0.09</v>
      </c>
      <c r="L177" t="s">
        <v>102</v>
      </c>
      <c r="M177" s="78">
        <v>5.1499999999999997E-2</v>
      </c>
      <c r="N177" s="78">
        <v>6.7299999999999999E-2</v>
      </c>
      <c r="O177" s="77">
        <v>39866</v>
      </c>
      <c r="P177" s="77">
        <v>101.97</v>
      </c>
      <c r="Q177" s="77">
        <v>0</v>
      </c>
      <c r="R177" s="77">
        <v>40.651360199999999</v>
      </c>
      <c r="S177" s="78">
        <v>1.4E-3</v>
      </c>
      <c r="T177" s="78">
        <f t="shared" si="5"/>
        <v>9.9440680372656922E-4</v>
      </c>
      <c r="U177" s="78">
        <f>R177/'סכום נכסי הקרן'!$C$42</f>
        <v>1.4345807836962549E-4</v>
      </c>
    </row>
    <row r="178" spans="2:21" s="93" customFormat="1">
      <c r="B178" s="90" t="s">
        <v>899</v>
      </c>
      <c r="C178" s="90">
        <v>11864020</v>
      </c>
      <c r="D178" s="90" t="s">
        <v>100</v>
      </c>
      <c r="E178" s="90" t="s">
        <v>123</v>
      </c>
      <c r="F178" s="90" t="s">
        <v>898</v>
      </c>
      <c r="G178" s="90" t="s">
        <v>669</v>
      </c>
      <c r="H178" s="90" t="s">
        <v>889</v>
      </c>
      <c r="I178" s="90" t="s">
        <v>150</v>
      </c>
      <c r="J178" s="90" t="s">
        <v>431</v>
      </c>
      <c r="K178" s="91">
        <v>2.99</v>
      </c>
      <c r="L178" s="90" t="s">
        <v>102</v>
      </c>
      <c r="M178" s="92">
        <v>5.5500000000000001E-2</v>
      </c>
      <c r="N178" s="92">
        <v>7.2599999999999998E-2</v>
      </c>
      <c r="O178" s="91">
        <v>50000</v>
      </c>
      <c r="P178" s="91">
        <f>R178*1000/O178*100</f>
        <v>97.501202185792351</v>
      </c>
      <c r="Q178" s="91">
        <v>0</v>
      </c>
      <c r="R178" s="91">
        <f>48.92-0.169398907103824</f>
        <v>48.750601092896176</v>
      </c>
      <c r="S178" s="92">
        <v>2.9999999999999997E-4</v>
      </c>
      <c r="T178" s="92">
        <f t="shared" si="5"/>
        <v>1.192529085718905E-3</v>
      </c>
      <c r="U178" s="92">
        <f>R178/'סכום נכסי הקרן'!$C$42</f>
        <v>1.7204018556188559E-4</v>
      </c>
    </row>
    <row r="179" spans="2:21">
      <c r="B179" t="s">
        <v>900</v>
      </c>
      <c r="C179" t="s">
        <v>901</v>
      </c>
      <c r="D179" t="s">
        <v>100</v>
      </c>
      <c r="E179" t="s">
        <v>123</v>
      </c>
      <c r="F179" t="s">
        <v>902</v>
      </c>
      <c r="G179" t="s">
        <v>669</v>
      </c>
      <c r="H179" t="s">
        <v>903</v>
      </c>
      <c r="I179" t="s">
        <v>206</v>
      </c>
      <c r="J179" t="s">
        <v>904</v>
      </c>
      <c r="K179" s="77">
        <v>1.19</v>
      </c>
      <c r="L179" t="s">
        <v>102</v>
      </c>
      <c r="M179" s="78">
        <v>4.8000000000000001E-2</v>
      </c>
      <c r="N179" s="78">
        <v>6.9199999999999998E-2</v>
      </c>
      <c r="O179" s="77">
        <v>70000</v>
      </c>
      <c r="P179" s="77">
        <v>98.86</v>
      </c>
      <c r="Q179" s="77">
        <v>0</v>
      </c>
      <c r="R179" s="77">
        <v>69.201999999999998</v>
      </c>
      <c r="S179" s="78">
        <v>4.0000000000000002E-4</v>
      </c>
      <c r="T179" s="78">
        <f t="shared" si="5"/>
        <v>1.6928078001061829E-3</v>
      </c>
      <c r="U179" s="78">
        <f>R179/'סכום נכסי הקרן'!$C$42</f>
        <v>2.4421288464868693E-4</v>
      </c>
    </row>
    <row r="180" spans="2:21">
      <c r="B180" t="s">
        <v>905</v>
      </c>
      <c r="C180" t="s">
        <v>906</v>
      </c>
      <c r="D180" t="s">
        <v>100</v>
      </c>
      <c r="E180" t="s">
        <v>123</v>
      </c>
      <c r="F180" t="s">
        <v>907</v>
      </c>
      <c r="G180" t="s">
        <v>586</v>
      </c>
      <c r="H180" t="s">
        <v>903</v>
      </c>
      <c r="I180" t="s">
        <v>206</v>
      </c>
      <c r="J180" t="s">
        <v>908</v>
      </c>
      <c r="K180" s="77">
        <v>1.83</v>
      </c>
      <c r="L180" t="s">
        <v>102</v>
      </c>
      <c r="M180" s="78">
        <v>4.8000000000000001E-2</v>
      </c>
      <c r="N180" s="78">
        <v>0.1172</v>
      </c>
      <c r="O180" s="77">
        <v>30000.97</v>
      </c>
      <c r="P180" s="77">
        <v>88.83</v>
      </c>
      <c r="Q180" s="77">
        <v>0</v>
      </c>
      <c r="R180" s="77">
        <v>26.649861650999998</v>
      </c>
      <c r="S180" s="78">
        <v>0</v>
      </c>
      <c r="T180" s="78">
        <f t="shared" si="5"/>
        <v>6.5190447782670206E-4</v>
      </c>
      <c r="U180" s="78">
        <f>R180/'סכום נכסי הקרן'!$C$42</f>
        <v>9.4046986926376818E-5</v>
      </c>
    </row>
    <row r="181" spans="2:21">
      <c r="B181" t="s">
        <v>909</v>
      </c>
      <c r="C181" t="s">
        <v>910</v>
      </c>
      <c r="D181" t="s">
        <v>100</v>
      </c>
      <c r="E181" t="s">
        <v>123</v>
      </c>
      <c r="F181" t="s">
        <v>911</v>
      </c>
      <c r="G181" t="s">
        <v>612</v>
      </c>
      <c r="H181" t="s">
        <v>214</v>
      </c>
      <c r="I181" t="s">
        <v>661</v>
      </c>
      <c r="J181" t="s">
        <v>912</v>
      </c>
      <c r="K181" s="77">
        <v>0</v>
      </c>
      <c r="L181" t="s">
        <v>102</v>
      </c>
      <c r="M181" s="78">
        <v>0.03</v>
      </c>
      <c r="N181" s="78">
        <v>0</v>
      </c>
      <c r="O181" s="77">
        <v>52000</v>
      </c>
      <c r="P181" s="77">
        <v>4.51</v>
      </c>
      <c r="Q181" s="77">
        <v>0</v>
      </c>
      <c r="R181" s="77">
        <v>2.3452000000000002</v>
      </c>
      <c r="S181" s="78">
        <v>5.9999999999999995E-4</v>
      </c>
      <c r="T181" s="78">
        <f t="shared" si="5"/>
        <v>5.7367891864527334E-5</v>
      </c>
      <c r="U181" s="78">
        <f>R181/'סכום נכסי הקרן'!$C$42</f>
        <v>8.2761778139085677E-6</v>
      </c>
    </row>
    <row r="182" spans="2:21">
      <c r="B182" t="s">
        <v>913</v>
      </c>
      <c r="C182" t="s">
        <v>914</v>
      </c>
      <c r="D182" t="s">
        <v>100</v>
      </c>
      <c r="E182" t="s">
        <v>123</v>
      </c>
      <c r="F182" t="s">
        <v>911</v>
      </c>
      <c r="G182" t="s">
        <v>612</v>
      </c>
      <c r="H182" t="s">
        <v>214</v>
      </c>
      <c r="I182" t="s">
        <v>661</v>
      </c>
      <c r="J182" t="s">
        <v>912</v>
      </c>
      <c r="K182" s="77">
        <v>0.64</v>
      </c>
      <c r="L182" t="s">
        <v>102</v>
      </c>
      <c r="M182" s="78">
        <v>3.95E-2</v>
      </c>
      <c r="N182" s="78">
        <v>0.69550000000000001</v>
      </c>
      <c r="O182" s="77">
        <v>114000.6</v>
      </c>
      <c r="P182" s="77">
        <v>73.84</v>
      </c>
      <c r="Q182" s="77">
        <v>0</v>
      </c>
      <c r="R182" s="77">
        <v>84.178043040000006</v>
      </c>
      <c r="S182" s="78">
        <v>2.0000000000000001E-4</v>
      </c>
      <c r="T182" s="78">
        <f t="shared" si="5"/>
        <v>2.0591492710584375E-3</v>
      </c>
      <c r="U182" s="78">
        <f>R182/'סכום נכסי הקרן'!$C$42</f>
        <v>2.9706312989335174E-4</v>
      </c>
    </row>
    <row r="183" spans="2:21">
      <c r="B183" t="s">
        <v>915</v>
      </c>
      <c r="C183" t="s">
        <v>916</v>
      </c>
      <c r="D183" t="s">
        <v>100</v>
      </c>
      <c r="E183" t="s">
        <v>123</v>
      </c>
      <c r="F183" t="s">
        <v>917</v>
      </c>
      <c r="G183" t="s">
        <v>876</v>
      </c>
      <c r="H183" t="s">
        <v>214</v>
      </c>
      <c r="I183" t="s">
        <v>661</v>
      </c>
      <c r="J183" t="s">
        <v>493</v>
      </c>
      <c r="K183" s="77">
        <v>4.5</v>
      </c>
      <c r="L183" t="s">
        <v>102</v>
      </c>
      <c r="M183" s="78">
        <v>4.8500000000000001E-2</v>
      </c>
      <c r="N183" s="78">
        <v>5.0099999999999999E-2</v>
      </c>
      <c r="O183" s="77">
        <v>72000</v>
      </c>
      <c r="P183" s="77">
        <v>99.6</v>
      </c>
      <c r="Q183" s="77">
        <v>0</v>
      </c>
      <c r="R183" s="77">
        <v>71.712000000000003</v>
      </c>
      <c r="S183" s="78">
        <v>2.9999999999999997E-4</v>
      </c>
      <c r="T183" s="78">
        <f t="shared" si="5"/>
        <v>1.7542070021273172E-3</v>
      </c>
      <c r="U183" s="78">
        <f>R183/'סכום נכסי הקרן'!$C$42</f>
        <v>2.5307063934462356E-4</v>
      </c>
    </row>
    <row r="184" spans="2:21">
      <c r="B184" t="s">
        <v>918</v>
      </c>
      <c r="C184" t="s">
        <v>919</v>
      </c>
      <c r="D184" t="s">
        <v>123</v>
      </c>
      <c r="E184" t="s">
        <v>123</v>
      </c>
      <c r="F184" t="s">
        <v>920</v>
      </c>
      <c r="G184" t="s">
        <v>586</v>
      </c>
      <c r="H184" t="s">
        <v>214</v>
      </c>
      <c r="I184" t="s">
        <v>661</v>
      </c>
      <c r="J184" t="s">
        <v>921</v>
      </c>
      <c r="K184" s="77">
        <v>3.18</v>
      </c>
      <c r="L184" t="s">
        <v>102</v>
      </c>
      <c r="M184" s="78">
        <v>8.2500000000000004E-2</v>
      </c>
      <c r="N184" s="78">
        <v>7.4099999999999999E-2</v>
      </c>
      <c r="O184" s="77">
        <v>52000</v>
      </c>
      <c r="P184" s="77">
        <v>103</v>
      </c>
      <c r="Q184" s="77">
        <v>0</v>
      </c>
      <c r="R184" s="77">
        <v>53.56</v>
      </c>
      <c r="S184" s="78">
        <v>5.9999999999999995E-4</v>
      </c>
      <c r="T184" s="78">
        <f t="shared" si="5"/>
        <v>1.3101758008971873E-3</v>
      </c>
      <c r="U184" s="78">
        <f>R184/'סכום נכסי הקרן'!$C$42</f>
        <v>1.8901248665910918E-4</v>
      </c>
    </row>
    <row r="185" spans="2:21">
      <c r="B185" t="s">
        <v>922</v>
      </c>
      <c r="C185" t="s">
        <v>923</v>
      </c>
      <c r="D185" t="s">
        <v>100</v>
      </c>
      <c r="E185" t="s">
        <v>123</v>
      </c>
      <c r="F185" t="s">
        <v>924</v>
      </c>
      <c r="G185" t="s">
        <v>664</v>
      </c>
      <c r="H185" t="s">
        <v>214</v>
      </c>
      <c r="I185" t="s">
        <v>661</v>
      </c>
      <c r="J185" t="s">
        <v>925</v>
      </c>
      <c r="K185" s="77">
        <v>3.75</v>
      </c>
      <c r="L185" t="s">
        <v>102</v>
      </c>
      <c r="M185" s="78">
        <v>6.0499999999999998E-2</v>
      </c>
      <c r="N185" s="78">
        <v>6.0600000000000001E-2</v>
      </c>
      <c r="O185" s="77">
        <v>57966</v>
      </c>
      <c r="P185" s="77">
        <v>101.87</v>
      </c>
      <c r="Q185" s="77">
        <v>0</v>
      </c>
      <c r="R185" s="77">
        <v>59.049964199999998</v>
      </c>
      <c r="S185" s="78">
        <v>2.9999999999999997E-4</v>
      </c>
      <c r="T185" s="78">
        <f t="shared" si="5"/>
        <v>1.4444703909388581E-3</v>
      </c>
      <c r="U185" s="78">
        <f>R185/'סכום נכסי הקרן'!$C$42</f>
        <v>2.0838649310256485E-4</v>
      </c>
    </row>
    <row r="186" spans="2:21">
      <c r="B186" t="s">
        <v>926</v>
      </c>
      <c r="C186" t="s">
        <v>927</v>
      </c>
      <c r="D186" t="s">
        <v>100</v>
      </c>
      <c r="E186" t="s">
        <v>123</v>
      </c>
      <c r="F186" t="s">
        <v>924</v>
      </c>
      <c r="G186" t="s">
        <v>664</v>
      </c>
      <c r="H186" t="s">
        <v>214</v>
      </c>
      <c r="I186" t="s">
        <v>661</v>
      </c>
      <c r="J186" t="s">
        <v>928</v>
      </c>
      <c r="K186" s="77">
        <v>1.47</v>
      </c>
      <c r="L186" t="s">
        <v>102</v>
      </c>
      <c r="M186" s="78">
        <v>3.3000000000000002E-2</v>
      </c>
      <c r="N186" s="78">
        <v>6.7000000000000004E-2</v>
      </c>
      <c r="O186" s="77">
        <v>279047.46000000002</v>
      </c>
      <c r="P186" s="77">
        <v>95.38</v>
      </c>
      <c r="Q186" s="77">
        <v>0</v>
      </c>
      <c r="R186" s="77">
        <v>266.155467348</v>
      </c>
      <c r="S186" s="78">
        <v>1E-3</v>
      </c>
      <c r="T186" s="78">
        <f t="shared" si="5"/>
        <v>6.5106507206092439E-3</v>
      </c>
      <c r="U186" s="78">
        <f>R186/'סכום נכסי הקרן'!$C$42</f>
        <v>9.3925890069758813E-4</v>
      </c>
    </row>
    <row r="187" spans="2:21">
      <c r="B187" t="s">
        <v>929</v>
      </c>
      <c r="C187" t="s">
        <v>930</v>
      </c>
      <c r="D187" t="s">
        <v>100</v>
      </c>
      <c r="E187" t="s">
        <v>123</v>
      </c>
      <c r="F187" t="s">
        <v>931</v>
      </c>
      <c r="G187" t="s">
        <v>612</v>
      </c>
      <c r="H187" t="s">
        <v>214</v>
      </c>
      <c r="I187" t="s">
        <v>661</v>
      </c>
      <c r="J187" t="s">
        <v>532</v>
      </c>
      <c r="K187" s="77">
        <v>1.58</v>
      </c>
      <c r="L187" t="s">
        <v>102</v>
      </c>
      <c r="M187" s="78">
        <v>7.2499999999999995E-2</v>
      </c>
      <c r="N187" s="78">
        <v>8.1799999999999998E-2</v>
      </c>
      <c r="O187" s="77">
        <v>148500</v>
      </c>
      <c r="P187" s="77">
        <v>100.9</v>
      </c>
      <c r="Q187" s="77">
        <v>0</v>
      </c>
      <c r="R187" s="77">
        <v>149.8365</v>
      </c>
      <c r="S187" s="78">
        <v>1E-3</v>
      </c>
      <c r="T187" s="78">
        <f t="shared" si="5"/>
        <v>3.6652755114102206E-3</v>
      </c>
      <c r="U187" s="78">
        <f>R187/'סכום נכסי הקרן'!$C$42</f>
        <v>5.2877090099510103E-4</v>
      </c>
    </row>
    <row r="188" spans="2:21">
      <c r="B188" t="s">
        <v>932</v>
      </c>
      <c r="C188" t="s">
        <v>933</v>
      </c>
      <c r="D188" t="s">
        <v>100</v>
      </c>
      <c r="E188" t="s">
        <v>123</v>
      </c>
      <c r="F188" t="s">
        <v>817</v>
      </c>
      <c r="G188" t="s">
        <v>664</v>
      </c>
      <c r="H188" t="s">
        <v>214</v>
      </c>
      <c r="I188" t="s">
        <v>661</v>
      </c>
      <c r="J188" t="s">
        <v>431</v>
      </c>
      <c r="K188" s="77">
        <v>1.47</v>
      </c>
      <c r="L188" t="s">
        <v>102</v>
      </c>
      <c r="M188" s="78">
        <v>4.2500000000000003E-2</v>
      </c>
      <c r="N188" s="78">
        <v>4.7600000000000003E-2</v>
      </c>
      <c r="O188" s="77">
        <v>53000.62</v>
      </c>
      <c r="P188" s="77">
        <v>100.73</v>
      </c>
      <c r="Q188" s="77">
        <v>0</v>
      </c>
      <c r="R188" s="77">
        <v>53.387524526</v>
      </c>
      <c r="S188" s="78">
        <v>5.9999999999999995E-4</v>
      </c>
      <c r="T188" s="78">
        <f t="shared" si="5"/>
        <v>1.3059567345737543E-3</v>
      </c>
      <c r="U188" s="78">
        <f>R188/'סכום נכסי הקרן'!$C$42</f>
        <v>1.8840382313729348E-4</v>
      </c>
    </row>
    <row r="189" spans="2:21">
      <c r="B189" t="s">
        <v>934</v>
      </c>
      <c r="C189" t="s">
        <v>935</v>
      </c>
      <c r="D189" t="s">
        <v>100</v>
      </c>
      <c r="E189" t="s">
        <v>123</v>
      </c>
      <c r="F189" t="s">
        <v>936</v>
      </c>
      <c r="G189" t="s">
        <v>669</v>
      </c>
      <c r="H189" t="s">
        <v>214</v>
      </c>
      <c r="I189" t="s">
        <v>661</v>
      </c>
      <c r="J189" t="s">
        <v>937</v>
      </c>
      <c r="K189" s="77">
        <v>0.75</v>
      </c>
      <c r="L189" t="s">
        <v>102</v>
      </c>
      <c r="M189" s="78">
        <v>3.1800000000000002E-2</v>
      </c>
      <c r="N189" s="78">
        <v>7.9200000000000007E-2</v>
      </c>
      <c r="O189" s="77">
        <v>33500</v>
      </c>
      <c r="P189" s="77">
        <v>96.7</v>
      </c>
      <c r="Q189" s="77">
        <v>0</v>
      </c>
      <c r="R189" s="77">
        <v>32.394500000000001</v>
      </c>
      <c r="S189" s="78">
        <v>5.9999999999999995E-4</v>
      </c>
      <c r="T189" s="78">
        <f t="shared" si="5"/>
        <v>7.9242886449148499E-4</v>
      </c>
      <c r="U189" s="78">
        <f>R189/'סכום נכסי הקרן'!$C$42</f>
        <v>1.1431973485956894E-4</v>
      </c>
    </row>
    <row r="190" spans="2:21">
      <c r="B190" t="s">
        <v>938</v>
      </c>
      <c r="C190" t="s">
        <v>939</v>
      </c>
      <c r="D190" t="s">
        <v>100</v>
      </c>
      <c r="E190" t="s">
        <v>123</v>
      </c>
      <c r="F190" t="s">
        <v>940</v>
      </c>
      <c r="G190" t="s">
        <v>664</v>
      </c>
      <c r="H190" t="s">
        <v>214</v>
      </c>
      <c r="I190" t="s">
        <v>661</v>
      </c>
      <c r="J190" t="s">
        <v>257</v>
      </c>
      <c r="K190" s="77">
        <v>2.9</v>
      </c>
      <c r="L190" t="s">
        <v>102</v>
      </c>
      <c r="M190" s="78">
        <v>2.5000000000000001E-2</v>
      </c>
      <c r="N190" s="78">
        <v>0.1013</v>
      </c>
      <c r="O190" s="77">
        <v>97000</v>
      </c>
      <c r="P190" s="77">
        <v>81.2</v>
      </c>
      <c r="Q190" s="77">
        <v>0</v>
      </c>
      <c r="R190" s="77">
        <v>78.763999999999996</v>
      </c>
      <c r="S190" s="78">
        <v>2.9999999999999997E-4</v>
      </c>
      <c r="T190" s="78">
        <f t="shared" si="5"/>
        <v>1.9267118517898817E-3</v>
      </c>
      <c r="U190" s="78">
        <f>R190/'סכום נכסי הקרן'!$C$42</f>
        <v>2.7795704815567726E-4</v>
      </c>
    </row>
    <row r="191" spans="2:21">
      <c r="B191" t="s">
        <v>941</v>
      </c>
      <c r="C191" t="s">
        <v>942</v>
      </c>
      <c r="D191" t="s">
        <v>100</v>
      </c>
      <c r="E191" t="s">
        <v>123</v>
      </c>
      <c r="F191" t="s">
        <v>943</v>
      </c>
      <c r="G191" t="s">
        <v>132</v>
      </c>
      <c r="H191" t="s">
        <v>214</v>
      </c>
      <c r="I191" t="s">
        <v>661</v>
      </c>
      <c r="J191" t="s">
        <v>944</v>
      </c>
      <c r="K191" s="77">
        <v>3.23</v>
      </c>
      <c r="L191" t="s">
        <v>102</v>
      </c>
      <c r="M191" s="78">
        <v>3.6499999999999998E-2</v>
      </c>
      <c r="N191" s="78">
        <v>6.25E-2</v>
      </c>
      <c r="O191" s="77">
        <v>142000</v>
      </c>
      <c r="P191" s="77">
        <v>92.65</v>
      </c>
      <c r="Q191" s="77">
        <v>0</v>
      </c>
      <c r="R191" s="77">
        <v>131.56299999999999</v>
      </c>
      <c r="S191" s="78">
        <v>1E-4</v>
      </c>
      <c r="T191" s="78">
        <f t="shared" si="5"/>
        <v>3.2182721974129322E-3</v>
      </c>
      <c r="U191" s="78">
        <f>R191/'סכום נכסי הקרן'!$C$42</f>
        <v>4.6428397651852833E-4</v>
      </c>
    </row>
    <row r="192" spans="2:21">
      <c r="B192" t="s">
        <v>945</v>
      </c>
      <c r="C192" t="s">
        <v>946</v>
      </c>
      <c r="D192" t="s">
        <v>100</v>
      </c>
      <c r="E192" t="s">
        <v>123</v>
      </c>
      <c r="F192" t="s">
        <v>947</v>
      </c>
      <c r="G192" t="s">
        <v>669</v>
      </c>
      <c r="H192" t="s">
        <v>214</v>
      </c>
      <c r="I192" t="s">
        <v>661</v>
      </c>
      <c r="J192" t="s">
        <v>948</v>
      </c>
      <c r="K192" s="77">
        <v>0</v>
      </c>
      <c r="L192" t="s">
        <v>102</v>
      </c>
      <c r="M192" s="78">
        <v>9.8500000000000004E-2</v>
      </c>
      <c r="N192" s="78">
        <v>0</v>
      </c>
      <c r="O192" s="77">
        <v>42240</v>
      </c>
      <c r="P192" s="77">
        <v>5.27</v>
      </c>
      <c r="Q192" s="77">
        <v>0</v>
      </c>
      <c r="R192" s="77">
        <v>2.226048</v>
      </c>
      <c r="S192" s="78">
        <v>6.9999999999999999E-4</v>
      </c>
      <c r="T192" s="78">
        <f t="shared" si="5"/>
        <v>5.4453215482367107E-5</v>
      </c>
      <c r="U192" s="78">
        <f>R192/'סכום נכסי הקרן'!$C$42</f>
        <v>7.8556920818248072E-6</v>
      </c>
    </row>
    <row r="193" spans="2:21" s="93" customFormat="1" ht="21" customHeight="1">
      <c r="B193" s="90" t="s">
        <v>949</v>
      </c>
      <c r="C193" s="90">
        <v>11583690</v>
      </c>
      <c r="D193" s="90" t="s">
        <v>100</v>
      </c>
      <c r="E193" s="90" t="s">
        <v>123</v>
      </c>
      <c r="F193" s="90" t="s">
        <v>950</v>
      </c>
      <c r="G193" s="90" t="s">
        <v>951</v>
      </c>
      <c r="H193" s="90" t="s">
        <v>214</v>
      </c>
      <c r="I193" s="90" t="s">
        <v>661</v>
      </c>
      <c r="J193" s="90" t="s">
        <v>952</v>
      </c>
      <c r="K193" s="91">
        <v>1.45</v>
      </c>
      <c r="L193" s="90" t="s">
        <v>102</v>
      </c>
      <c r="M193" s="92">
        <v>5.6000000000000001E-2</v>
      </c>
      <c r="N193" s="92">
        <v>4.6399999999999997E-2</v>
      </c>
      <c r="O193" s="91">
        <v>50000</v>
      </c>
      <c r="P193" s="91">
        <f t="shared" ref="P193:P194" si="6">R193*1000/O193*100</f>
        <v>100.95262295081959</v>
      </c>
      <c r="Q193" s="91">
        <v>0</v>
      </c>
      <c r="R193" s="91">
        <f>50476.3114754098/1000</f>
        <v>50.476311475409801</v>
      </c>
      <c r="S193" s="92">
        <v>4.0000000000000001E-3</v>
      </c>
      <c r="T193" s="92">
        <f t="shared" si="5"/>
        <v>1.2347431257212645E-3</v>
      </c>
      <c r="U193" s="92">
        <f>R193/'סכום נכסי הקרן'!$C$42</f>
        <v>1.7813019322903163E-4</v>
      </c>
    </row>
    <row r="194" spans="2:21" s="93" customFormat="1">
      <c r="B194" s="90" t="s">
        <v>949</v>
      </c>
      <c r="C194" s="90">
        <v>1158369</v>
      </c>
      <c r="D194" s="90" t="s">
        <v>100</v>
      </c>
      <c r="E194" s="90" t="s">
        <v>123</v>
      </c>
      <c r="F194" s="90" t="s">
        <v>950</v>
      </c>
      <c r="G194" s="90" t="s">
        <v>951</v>
      </c>
      <c r="H194" s="90" t="s">
        <v>214</v>
      </c>
      <c r="I194" s="90" t="s">
        <v>661</v>
      </c>
      <c r="J194" s="90" t="s">
        <v>952</v>
      </c>
      <c r="K194" s="91">
        <v>0</v>
      </c>
      <c r="L194" s="90" t="s">
        <v>102</v>
      </c>
      <c r="M194" s="92">
        <v>0</v>
      </c>
      <c r="N194" s="92">
        <v>0</v>
      </c>
      <c r="O194" s="91">
        <v>187500</v>
      </c>
      <c r="P194" s="91">
        <f t="shared" si="6"/>
        <v>101.42999999999999</v>
      </c>
      <c r="Q194" s="91">
        <v>0</v>
      </c>
      <c r="R194" s="91">
        <f>190181.25/1000</f>
        <v>190.18125000000001</v>
      </c>
      <c r="S194" s="92">
        <v>0</v>
      </c>
      <c r="T194" s="92">
        <f t="shared" si="5"/>
        <v>4.6521820674827897E-3</v>
      </c>
      <c r="U194" s="92">
        <f>R194/'סכום נכסי הקרן'!$C$42</f>
        <v>6.7114695628151064E-4</v>
      </c>
    </row>
    <row r="195" spans="2:21">
      <c r="B195" t="s">
        <v>953</v>
      </c>
      <c r="C195" t="s">
        <v>954</v>
      </c>
      <c r="D195" t="s">
        <v>100</v>
      </c>
      <c r="E195" t="s">
        <v>123</v>
      </c>
      <c r="F195" t="s">
        <v>955</v>
      </c>
      <c r="G195" t="s">
        <v>669</v>
      </c>
      <c r="H195" t="s">
        <v>214</v>
      </c>
      <c r="I195" t="s">
        <v>661</v>
      </c>
      <c r="J195" t="s">
        <v>956</v>
      </c>
      <c r="K195" s="77">
        <v>2.75</v>
      </c>
      <c r="L195" t="s">
        <v>102</v>
      </c>
      <c r="M195" s="78">
        <v>3.8699999999999998E-2</v>
      </c>
      <c r="N195" s="78">
        <v>5.8500000000000003E-2</v>
      </c>
      <c r="O195" s="77">
        <v>60440.1</v>
      </c>
      <c r="P195" s="77">
        <v>95.02</v>
      </c>
      <c r="Q195" s="77">
        <v>0</v>
      </c>
      <c r="R195" s="77">
        <v>57.430183020000001</v>
      </c>
      <c r="S195" s="78">
        <v>2.0000000000000001E-4</v>
      </c>
      <c r="T195" s="78">
        <f t="shared" si="5"/>
        <v>1.4048475734484793E-3</v>
      </c>
      <c r="U195" s="78">
        <f>R195/'סכום נכסי הקרן'!$C$42</f>
        <v>2.0267030810115663E-4</v>
      </c>
    </row>
    <row r="196" spans="2:21">
      <c r="B196" t="s">
        <v>957</v>
      </c>
      <c r="C196" t="s">
        <v>958</v>
      </c>
      <c r="D196" t="s">
        <v>100</v>
      </c>
      <c r="E196" t="s">
        <v>123</v>
      </c>
      <c r="F196" t="s">
        <v>892</v>
      </c>
      <c r="G196" t="s">
        <v>745</v>
      </c>
      <c r="H196" t="s">
        <v>214</v>
      </c>
      <c r="I196" t="s">
        <v>661</v>
      </c>
      <c r="J196" t="s">
        <v>249</v>
      </c>
      <c r="K196" s="77">
        <v>2.96</v>
      </c>
      <c r="L196" t="s">
        <v>102</v>
      </c>
      <c r="M196" s="78">
        <v>6.2E-2</v>
      </c>
      <c r="N196" s="78">
        <v>7.0300000000000001E-2</v>
      </c>
      <c r="O196" s="77">
        <v>26182</v>
      </c>
      <c r="P196" s="77">
        <v>98.97</v>
      </c>
      <c r="Q196" s="77">
        <v>0</v>
      </c>
      <c r="R196" s="77">
        <v>25.9123254</v>
      </c>
      <c r="S196" s="78">
        <v>0</v>
      </c>
      <c r="T196" s="78">
        <f t="shared" si="5"/>
        <v>6.3386298887329218E-4</v>
      </c>
      <c r="U196" s="78">
        <f>R196/'סכום נכסי הקרן'!$C$42</f>
        <v>9.1444231870313586E-5</v>
      </c>
    </row>
    <row r="197" spans="2:21">
      <c r="B197" t="s">
        <v>959</v>
      </c>
      <c r="C197" t="s">
        <v>960</v>
      </c>
      <c r="D197" t="s">
        <v>100</v>
      </c>
      <c r="E197" t="s">
        <v>123</v>
      </c>
      <c r="F197" t="s">
        <v>672</v>
      </c>
      <c r="G197" t="s">
        <v>669</v>
      </c>
      <c r="H197" t="s">
        <v>214</v>
      </c>
      <c r="I197" t="s">
        <v>661</v>
      </c>
      <c r="J197" t="s">
        <v>961</v>
      </c>
      <c r="K197" s="77">
        <v>2.44</v>
      </c>
      <c r="L197" t="s">
        <v>102</v>
      </c>
      <c r="M197" s="78">
        <v>3.9E-2</v>
      </c>
      <c r="N197" s="78">
        <v>0.1047</v>
      </c>
      <c r="O197" s="77">
        <v>69000</v>
      </c>
      <c r="P197" s="77">
        <v>86.11</v>
      </c>
      <c r="Q197" s="77">
        <v>0</v>
      </c>
      <c r="R197" s="77">
        <v>59.415900000000001</v>
      </c>
      <c r="S197" s="78">
        <v>4.0000000000000002E-4</v>
      </c>
      <c r="T197" s="78">
        <f t="shared" si="5"/>
        <v>1.4534218515408364E-3</v>
      </c>
      <c r="U197" s="78">
        <f>R197/'סכום נכסי הקרן'!$C$42</f>
        <v>2.0967787539374468E-4</v>
      </c>
    </row>
    <row r="198" spans="2:21">
      <c r="B198" t="s">
        <v>962</v>
      </c>
      <c r="C198" t="s">
        <v>963</v>
      </c>
      <c r="D198" t="s">
        <v>100</v>
      </c>
      <c r="E198" t="s">
        <v>123</v>
      </c>
      <c r="F198" t="s">
        <v>964</v>
      </c>
      <c r="G198" t="s">
        <v>669</v>
      </c>
      <c r="H198" t="s">
        <v>214</v>
      </c>
      <c r="I198" t="s">
        <v>661</v>
      </c>
      <c r="J198" t="s">
        <v>965</v>
      </c>
      <c r="K198" s="77">
        <v>2.86</v>
      </c>
      <c r="L198" t="s">
        <v>102</v>
      </c>
      <c r="M198" s="78">
        <v>3.95E-2</v>
      </c>
      <c r="N198" s="78">
        <v>8.5999999999999993E-2</v>
      </c>
      <c r="O198" s="77">
        <v>1000</v>
      </c>
      <c r="P198" s="77">
        <v>88.26</v>
      </c>
      <c r="Q198" s="77">
        <v>0</v>
      </c>
      <c r="R198" s="77">
        <v>0.88260000000000005</v>
      </c>
      <c r="S198" s="78">
        <v>0</v>
      </c>
      <c r="T198" s="78">
        <f t="shared" si="5"/>
        <v>2.1590014224642601E-5</v>
      </c>
      <c r="U198" s="78">
        <f>R198/'סכום נכסי הקרן'!$C$42</f>
        <v>3.1146829859098163E-6</v>
      </c>
    </row>
    <row r="199" spans="2:21">
      <c r="B199" t="s">
        <v>966</v>
      </c>
      <c r="C199" t="s">
        <v>967</v>
      </c>
      <c r="D199" t="s">
        <v>100</v>
      </c>
      <c r="E199" t="s">
        <v>123</v>
      </c>
      <c r="F199" t="s">
        <v>968</v>
      </c>
      <c r="G199" t="s">
        <v>669</v>
      </c>
      <c r="H199" t="s">
        <v>214</v>
      </c>
      <c r="I199" t="s">
        <v>661</v>
      </c>
      <c r="J199" t="s">
        <v>969</v>
      </c>
      <c r="K199" s="77">
        <v>2.3199999999999998</v>
      </c>
      <c r="L199" t="s">
        <v>102</v>
      </c>
      <c r="M199" s="78">
        <v>7.0000000000000007E-2</v>
      </c>
      <c r="N199" s="78">
        <v>8.7599999999999997E-2</v>
      </c>
      <c r="O199" s="77">
        <v>62189</v>
      </c>
      <c r="P199" s="77">
        <v>98.18</v>
      </c>
      <c r="Q199" s="77">
        <v>0</v>
      </c>
      <c r="R199" s="77">
        <v>61.057160199999998</v>
      </c>
      <c r="S199" s="78">
        <v>8.0000000000000004E-4</v>
      </c>
      <c r="T199" s="78">
        <f t="shared" si="5"/>
        <v>1.4935700852416519E-3</v>
      </c>
      <c r="U199" s="78">
        <f>R199/'סכום נכסי הקרן'!$C$42</f>
        <v>2.1546985955462269E-4</v>
      </c>
    </row>
    <row r="200" spans="2:21">
      <c r="B200" t="s">
        <v>970</v>
      </c>
      <c r="C200" t="s">
        <v>971</v>
      </c>
      <c r="D200" t="s">
        <v>100</v>
      </c>
      <c r="E200" t="s">
        <v>123</v>
      </c>
      <c r="F200" t="s">
        <v>972</v>
      </c>
      <c r="G200" t="s">
        <v>669</v>
      </c>
      <c r="H200" t="s">
        <v>214</v>
      </c>
      <c r="I200" t="s">
        <v>661</v>
      </c>
      <c r="J200" t="s">
        <v>388</v>
      </c>
      <c r="K200" s="77">
        <v>0.42</v>
      </c>
      <c r="L200" t="s">
        <v>102</v>
      </c>
      <c r="M200" s="78">
        <v>4.6800000000000001E-2</v>
      </c>
      <c r="N200" s="78">
        <v>0.02</v>
      </c>
      <c r="O200" s="77">
        <v>17142.86</v>
      </c>
      <c r="P200" s="77">
        <v>101.5</v>
      </c>
      <c r="Q200" s="77">
        <v>0</v>
      </c>
      <c r="R200" s="77">
        <v>17.4000029</v>
      </c>
      <c r="S200" s="78">
        <v>5.9999999999999995E-4</v>
      </c>
      <c r="T200" s="78">
        <f t="shared" si="5"/>
        <v>4.2563597339658111E-4</v>
      </c>
      <c r="U200" s="78">
        <f>R200/'סכום נכסי הקרן'!$C$42</f>
        <v>6.1404365496727241E-5</v>
      </c>
    </row>
    <row r="201" spans="2:21">
      <c r="B201" t="s">
        <v>973</v>
      </c>
      <c r="C201" t="s">
        <v>974</v>
      </c>
      <c r="D201" t="s">
        <v>100</v>
      </c>
      <c r="E201" t="s">
        <v>123</v>
      </c>
      <c r="F201" t="s">
        <v>972</v>
      </c>
      <c r="G201" t="s">
        <v>669</v>
      </c>
      <c r="H201" t="s">
        <v>214</v>
      </c>
      <c r="I201" t="s">
        <v>661</v>
      </c>
      <c r="J201" t="s">
        <v>975</v>
      </c>
      <c r="K201" s="77">
        <v>2.85</v>
      </c>
      <c r="L201" t="s">
        <v>102</v>
      </c>
      <c r="M201" s="78">
        <v>4.4999999999999998E-2</v>
      </c>
      <c r="N201" s="78">
        <v>8.9800000000000005E-2</v>
      </c>
      <c r="O201" s="77">
        <v>48000</v>
      </c>
      <c r="P201" s="77">
        <v>89</v>
      </c>
      <c r="Q201" s="77">
        <v>0</v>
      </c>
      <c r="R201" s="77">
        <v>42.72</v>
      </c>
      <c r="S201" s="78">
        <v>5.0000000000000001E-4</v>
      </c>
      <c r="T201" s="78">
        <f t="shared" si="5"/>
        <v>1.0450095260330068E-3</v>
      </c>
      <c r="U201" s="78">
        <f>R201/'סכום נכסי הקרן'!$C$42</f>
        <v>1.5075827912765393E-4</v>
      </c>
    </row>
    <row r="202" spans="2:21">
      <c r="B202" t="s">
        <v>976</v>
      </c>
      <c r="C202" t="s">
        <v>977</v>
      </c>
      <c r="D202" t="s">
        <v>100</v>
      </c>
      <c r="E202" t="s">
        <v>123</v>
      </c>
      <c r="F202" t="s">
        <v>978</v>
      </c>
      <c r="G202" t="s">
        <v>876</v>
      </c>
      <c r="H202" t="s">
        <v>214</v>
      </c>
      <c r="I202" t="s">
        <v>661</v>
      </c>
      <c r="J202" t="s">
        <v>979</v>
      </c>
      <c r="K202" s="77">
        <v>3.17</v>
      </c>
      <c r="L202" t="s">
        <v>102</v>
      </c>
      <c r="M202" s="78">
        <v>5.2999999999999999E-2</v>
      </c>
      <c r="N202" s="78">
        <v>8.7499999999999994E-2</v>
      </c>
      <c r="O202" s="77">
        <v>8000</v>
      </c>
      <c r="P202" s="77">
        <v>90.4</v>
      </c>
      <c r="Q202" s="77">
        <v>0</v>
      </c>
      <c r="R202" s="77">
        <v>7.2320000000000002</v>
      </c>
      <c r="S202" s="78">
        <v>0</v>
      </c>
      <c r="T202" s="78">
        <f t="shared" si="5"/>
        <v>1.7690797968798467E-4</v>
      </c>
      <c r="U202" s="78">
        <f>R202/'סכום נכסי הקרן'!$C$42</f>
        <v>2.5521626279288231E-5</v>
      </c>
    </row>
    <row r="203" spans="2:21">
      <c r="B203" t="s">
        <v>980</v>
      </c>
      <c r="C203" t="s">
        <v>981</v>
      </c>
      <c r="D203" t="s">
        <v>100</v>
      </c>
      <c r="E203" t="s">
        <v>123</v>
      </c>
      <c r="F203" t="s">
        <v>982</v>
      </c>
      <c r="G203" t="s">
        <v>467</v>
      </c>
      <c r="H203" t="s">
        <v>214</v>
      </c>
      <c r="I203" t="s">
        <v>661</v>
      </c>
      <c r="J203" t="s">
        <v>983</v>
      </c>
      <c r="K203" s="77">
        <v>3.84</v>
      </c>
      <c r="L203" t="s">
        <v>102</v>
      </c>
      <c r="M203" s="78">
        <v>7.4999999999999997E-2</v>
      </c>
      <c r="N203" s="78">
        <v>8.7400000000000005E-2</v>
      </c>
      <c r="O203" s="77">
        <v>43965.55</v>
      </c>
      <c r="P203" s="77">
        <v>101.39</v>
      </c>
      <c r="Q203" s="77">
        <v>0</v>
      </c>
      <c r="R203" s="77">
        <v>44.576671144999999</v>
      </c>
      <c r="S203" s="78">
        <v>1E-4</v>
      </c>
      <c r="T203" s="78">
        <f t="shared" si="5"/>
        <v>1.0904271063990089E-3</v>
      </c>
      <c r="U203" s="78">
        <f>R203/'סכום נכסי הקרן'!$C$42</f>
        <v>1.5731044548360362E-4</v>
      </c>
    </row>
    <row r="204" spans="2:21">
      <c r="B204" t="s">
        <v>984</v>
      </c>
      <c r="C204" t="s">
        <v>985</v>
      </c>
      <c r="D204" t="s">
        <v>100</v>
      </c>
      <c r="E204" t="s">
        <v>123</v>
      </c>
      <c r="F204" t="s">
        <v>986</v>
      </c>
      <c r="G204" t="s">
        <v>987</v>
      </c>
      <c r="H204" t="s">
        <v>214</v>
      </c>
      <c r="I204" t="s">
        <v>661</v>
      </c>
      <c r="J204" t="s">
        <v>988</v>
      </c>
      <c r="K204" s="77">
        <v>2.46</v>
      </c>
      <c r="L204" t="s">
        <v>102</v>
      </c>
      <c r="M204" s="78">
        <v>1.9900000000000001E-2</v>
      </c>
      <c r="N204" s="78">
        <v>5.5899999999999998E-2</v>
      </c>
      <c r="O204" s="77">
        <v>21000</v>
      </c>
      <c r="P204" s="77">
        <v>91.84</v>
      </c>
      <c r="Q204" s="77">
        <v>0</v>
      </c>
      <c r="R204" s="77">
        <v>19.2864</v>
      </c>
      <c r="S204" s="78">
        <v>1E-4</v>
      </c>
      <c r="T204" s="78">
        <f t="shared" ref="T204:T263" si="7">R204/$R$11</f>
        <v>4.7178070512366533E-4</v>
      </c>
      <c r="U204" s="78">
        <f>R204/'סכום נכסי הקרן'!$C$42</f>
        <v>6.8061434329765564E-5</v>
      </c>
    </row>
    <row r="205" spans="2:21">
      <c r="B205" t="s">
        <v>989</v>
      </c>
      <c r="C205" t="s">
        <v>990</v>
      </c>
      <c r="D205" t="s">
        <v>100</v>
      </c>
      <c r="E205" t="s">
        <v>123</v>
      </c>
      <c r="F205" t="s">
        <v>991</v>
      </c>
      <c r="G205" t="s">
        <v>669</v>
      </c>
      <c r="H205" t="s">
        <v>214</v>
      </c>
      <c r="I205" t="s">
        <v>661</v>
      </c>
      <c r="J205" t="s">
        <v>992</v>
      </c>
      <c r="K205" s="77">
        <v>0.98</v>
      </c>
      <c r="L205" t="s">
        <v>102</v>
      </c>
      <c r="M205" s="78">
        <v>3.56E-2</v>
      </c>
      <c r="N205" s="78">
        <v>7.6899999999999996E-2</v>
      </c>
      <c r="O205" s="77">
        <v>13000</v>
      </c>
      <c r="P205" s="77">
        <v>97.78</v>
      </c>
      <c r="Q205" s="77">
        <v>0</v>
      </c>
      <c r="R205" s="77">
        <v>12.711399999999999</v>
      </c>
      <c r="S205" s="78">
        <v>1E-4</v>
      </c>
      <c r="T205" s="78">
        <f t="shared" si="7"/>
        <v>3.1094415002846351E-4</v>
      </c>
      <c r="U205" s="78">
        <f>R205/'סכום נכסי הקרן'!$C$42</f>
        <v>4.4858351809533237E-5</v>
      </c>
    </row>
    <row r="206" spans="2:21">
      <c r="B206" t="s">
        <v>993</v>
      </c>
      <c r="C206" t="s">
        <v>994</v>
      </c>
      <c r="D206" t="s">
        <v>100</v>
      </c>
      <c r="E206" t="s">
        <v>123</v>
      </c>
      <c r="F206" t="s">
        <v>991</v>
      </c>
      <c r="G206" t="s">
        <v>669</v>
      </c>
      <c r="H206" t="s">
        <v>214</v>
      </c>
      <c r="I206" t="s">
        <v>661</v>
      </c>
      <c r="J206" t="s">
        <v>995</v>
      </c>
      <c r="K206" s="77">
        <v>1.83</v>
      </c>
      <c r="L206" t="s">
        <v>102</v>
      </c>
      <c r="M206" s="78">
        <v>4.48E-2</v>
      </c>
      <c r="N206" s="78">
        <v>7.9899999999999999E-2</v>
      </c>
      <c r="O206" s="77">
        <v>65000</v>
      </c>
      <c r="P206" s="77">
        <v>96.03</v>
      </c>
      <c r="Q206" s="77">
        <v>0</v>
      </c>
      <c r="R206" s="77">
        <v>62.419499999999999</v>
      </c>
      <c r="S206" s="78">
        <v>4.0000000000000002E-4</v>
      </c>
      <c r="T206" s="78">
        <f t="shared" si="7"/>
        <v>1.5268954145650109E-3</v>
      </c>
      <c r="U206" s="78">
        <f>R206/'סכום נכסי הקרן'!$C$42</f>
        <v>2.2027753754701765E-4</v>
      </c>
    </row>
    <row r="207" spans="2:21">
      <c r="B207" s="79" t="s">
        <v>374</v>
      </c>
      <c r="C207" s="16"/>
      <c r="D207" s="16"/>
      <c r="E207" s="16"/>
      <c r="F207" s="16"/>
      <c r="K207" s="81">
        <v>1.68</v>
      </c>
      <c r="N207" s="80">
        <v>6.7299999999999999E-2</v>
      </c>
      <c r="O207" s="81">
        <v>2862864.3</v>
      </c>
      <c r="Q207" s="81">
        <v>4.4078900000000001</v>
      </c>
      <c r="R207" s="81">
        <v>2906.891634048</v>
      </c>
      <c r="T207" s="80">
        <f t="shared" si="7"/>
        <v>7.1107899080660425E-2</v>
      </c>
      <c r="U207" s="80">
        <f>R207/'סכום נכסי הקרן'!$C$42</f>
        <v>1.0258379690066722E-2</v>
      </c>
    </row>
    <row r="208" spans="2:21">
      <c r="B208" t="s">
        <v>996</v>
      </c>
      <c r="C208" t="s">
        <v>997</v>
      </c>
      <c r="D208" t="s">
        <v>100</v>
      </c>
      <c r="E208" t="s">
        <v>123</v>
      </c>
      <c r="F208" t="s">
        <v>379</v>
      </c>
      <c r="G208" t="s">
        <v>380</v>
      </c>
      <c r="H208" t="s">
        <v>205</v>
      </c>
      <c r="I208" t="s">
        <v>206</v>
      </c>
      <c r="J208" t="s">
        <v>998</v>
      </c>
      <c r="K208" s="77">
        <v>0.14000000000000001</v>
      </c>
      <c r="L208" t="s">
        <v>102</v>
      </c>
      <c r="M208" s="78">
        <v>2.9000000000000001E-2</v>
      </c>
      <c r="N208" s="78">
        <v>8.8099999999999998E-2</v>
      </c>
      <c r="O208" s="77">
        <v>817000</v>
      </c>
      <c r="P208" s="77">
        <v>103.83</v>
      </c>
      <c r="Q208" s="77">
        <v>0</v>
      </c>
      <c r="R208" s="77">
        <v>848.29110000000003</v>
      </c>
      <c r="S208" s="78">
        <v>5.9999999999999995E-4</v>
      </c>
      <c r="T208" s="78">
        <f t="shared" si="7"/>
        <v>2.0750755626147425E-2</v>
      </c>
      <c r="U208" s="78">
        <f>R208/'סכום נכסי הקרן'!$C$42</f>
        <v>2.9936073603769801E-3</v>
      </c>
    </row>
    <row r="209" spans="2:21">
      <c r="B209" t="s">
        <v>999</v>
      </c>
      <c r="C209" t="s">
        <v>1000</v>
      </c>
      <c r="D209" t="s">
        <v>100</v>
      </c>
      <c r="E209" t="s">
        <v>123</v>
      </c>
      <c r="F209" t="s">
        <v>379</v>
      </c>
      <c r="G209" t="s">
        <v>380</v>
      </c>
      <c r="H209" t="s">
        <v>205</v>
      </c>
      <c r="I209" t="s">
        <v>206</v>
      </c>
      <c r="J209" t="s">
        <v>1001</v>
      </c>
      <c r="K209" s="77">
        <v>2.67</v>
      </c>
      <c r="L209" t="s">
        <v>102</v>
      </c>
      <c r="M209" s="78">
        <v>3.15E-2</v>
      </c>
      <c r="N209" s="78">
        <v>3.44E-2</v>
      </c>
      <c r="O209" s="77">
        <v>540000</v>
      </c>
      <c r="P209" s="77">
        <v>106.96</v>
      </c>
      <c r="Q209" s="77">
        <v>0</v>
      </c>
      <c r="R209" s="77">
        <v>577.58399999999995</v>
      </c>
      <c r="S209" s="78">
        <v>1.9E-3</v>
      </c>
      <c r="T209" s="78">
        <f t="shared" si="7"/>
        <v>1.4128763625567607E-2</v>
      </c>
      <c r="U209" s="78">
        <f>R209/'סכום נכסי הקרן'!$C$42</f>
        <v>2.0382858120708532E-3</v>
      </c>
    </row>
    <row r="210" spans="2:21">
      <c r="B210" t="s">
        <v>1002</v>
      </c>
      <c r="C210" t="s">
        <v>1003</v>
      </c>
      <c r="D210" t="s">
        <v>100</v>
      </c>
      <c r="E210" t="s">
        <v>123</v>
      </c>
      <c r="F210" t="s">
        <v>1004</v>
      </c>
      <c r="G210" t="s">
        <v>728</v>
      </c>
      <c r="H210" t="s">
        <v>497</v>
      </c>
      <c r="I210" t="s">
        <v>206</v>
      </c>
      <c r="J210" t="s">
        <v>1005</v>
      </c>
      <c r="K210" s="77">
        <v>5.6</v>
      </c>
      <c r="L210" t="s">
        <v>102</v>
      </c>
      <c r="M210" s="78">
        <v>2.6700000000000002E-2</v>
      </c>
      <c r="N210" s="78">
        <v>5.16E-2</v>
      </c>
      <c r="O210" s="77">
        <v>182843.92</v>
      </c>
      <c r="P210" s="77">
        <v>98.6</v>
      </c>
      <c r="Q210" s="77">
        <v>0</v>
      </c>
      <c r="R210" s="77">
        <v>180.28410511999999</v>
      </c>
      <c r="S210" s="78">
        <v>1.1000000000000001E-3</v>
      </c>
      <c r="T210" s="78">
        <f t="shared" si="7"/>
        <v>4.4100797575546812E-3</v>
      </c>
      <c r="U210" s="78">
        <f>R210/'סכום נכסי הקרן'!$C$42</f>
        <v>6.3622007120693494E-4</v>
      </c>
    </row>
    <row r="211" spans="2:21">
      <c r="B211" t="s">
        <v>1006</v>
      </c>
      <c r="C211" t="s">
        <v>1007</v>
      </c>
      <c r="D211" t="s">
        <v>100</v>
      </c>
      <c r="E211" t="s">
        <v>123</v>
      </c>
      <c r="F211" t="s">
        <v>1008</v>
      </c>
      <c r="G211" t="s">
        <v>745</v>
      </c>
      <c r="H211" t="s">
        <v>497</v>
      </c>
      <c r="I211" t="s">
        <v>206</v>
      </c>
      <c r="J211" t="s">
        <v>286</v>
      </c>
      <c r="K211" s="77">
        <v>1.23</v>
      </c>
      <c r="L211" t="s">
        <v>102</v>
      </c>
      <c r="M211" s="78">
        <v>3.49E-2</v>
      </c>
      <c r="N211" s="78">
        <v>6.7199999999999996E-2</v>
      </c>
      <c r="O211" s="77">
        <v>322500.13</v>
      </c>
      <c r="P211" s="77">
        <v>99.45</v>
      </c>
      <c r="Q211" s="77">
        <v>0</v>
      </c>
      <c r="R211" s="77">
        <v>320.72637928500001</v>
      </c>
      <c r="S211" s="78">
        <v>4.0000000000000002E-4</v>
      </c>
      <c r="T211" s="78">
        <f t="shared" si="7"/>
        <v>7.8455552809667661E-3</v>
      </c>
      <c r="U211" s="78">
        <f>R211/'סכום נכסי הקרן'!$C$42</f>
        <v>1.131838881363526E-3</v>
      </c>
    </row>
    <row r="212" spans="2:21">
      <c r="B212" t="s">
        <v>1009</v>
      </c>
      <c r="C212" t="s">
        <v>1010</v>
      </c>
      <c r="D212" t="s">
        <v>100</v>
      </c>
      <c r="E212" t="s">
        <v>123</v>
      </c>
      <c r="F212" t="s">
        <v>1011</v>
      </c>
      <c r="G212" t="s">
        <v>745</v>
      </c>
      <c r="H212" t="s">
        <v>570</v>
      </c>
      <c r="I212" t="s">
        <v>150</v>
      </c>
      <c r="J212" t="s">
        <v>1012</v>
      </c>
      <c r="K212" s="77">
        <v>3.26</v>
      </c>
      <c r="L212" t="s">
        <v>102</v>
      </c>
      <c r="M212" s="78">
        <v>5.4800000000000001E-2</v>
      </c>
      <c r="N212" s="78">
        <v>6.2899999999999998E-2</v>
      </c>
      <c r="O212" s="77">
        <v>25000.35</v>
      </c>
      <c r="P212" s="77">
        <v>102.58</v>
      </c>
      <c r="Q212" s="77">
        <v>0</v>
      </c>
      <c r="R212" s="77">
        <v>25.645359030000002</v>
      </c>
      <c r="S212" s="78">
        <v>1E-4</v>
      </c>
      <c r="T212" s="78">
        <f t="shared" si="7"/>
        <v>6.2733250198704577E-4</v>
      </c>
      <c r="U212" s="78">
        <f>R212/'סכום נכסי הקרן'!$C$42</f>
        <v>9.0502111305562744E-5</v>
      </c>
    </row>
    <row r="213" spans="2:21">
      <c r="B213" t="s">
        <v>1013</v>
      </c>
      <c r="C213" t="s">
        <v>1014</v>
      </c>
      <c r="D213" t="s">
        <v>100</v>
      </c>
      <c r="E213" t="s">
        <v>123</v>
      </c>
      <c r="F213" t="s">
        <v>1015</v>
      </c>
      <c r="G213" t="s">
        <v>129</v>
      </c>
      <c r="H213" t="s">
        <v>557</v>
      </c>
      <c r="I213" t="s">
        <v>206</v>
      </c>
      <c r="J213" t="s">
        <v>965</v>
      </c>
      <c r="K213" s="77">
        <v>1.45</v>
      </c>
      <c r="L213" t="s">
        <v>102</v>
      </c>
      <c r="M213" s="78">
        <v>3.3700000000000001E-2</v>
      </c>
      <c r="N213" s="78">
        <v>6.9500000000000006E-2</v>
      </c>
      <c r="O213" s="77">
        <v>250000.55</v>
      </c>
      <c r="P213" s="77">
        <v>99.93</v>
      </c>
      <c r="Q213" s="77">
        <v>4.4078900000000001</v>
      </c>
      <c r="R213" s="77">
        <v>254.23343961500001</v>
      </c>
      <c r="S213" s="78">
        <v>1.1999999999999999E-3</v>
      </c>
      <c r="T213" s="78">
        <f t="shared" si="7"/>
        <v>6.2190160635255667E-3</v>
      </c>
      <c r="U213" s="78">
        <f>R213/'סכום נכסי הקרן'!$C$42</f>
        <v>8.9718623251548973E-4</v>
      </c>
    </row>
    <row r="214" spans="2:21">
      <c r="B214" t="s">
        <v>1016</v>
      </c>
      <c r="C214" t="s">
        <v>1017</v>
      </c>
      <c r="D214" t="s">
        <v>100</v>
      </c>
      <c r="E214" t="s">
        <v>123</v>
      </c>
      <c r="F214" t="s">
        <v>1018</v>
      </c>
      <c r="G214" t="s">
        <v>612</v>
      </c>
      <c r="H214" t="s">
        <v>570</v>
      </c>
      <c r="I214" t="s">
        <v>150</v>
      </c>
      <c r="J214" t="s">
        <v>1019</v>
      </c>
      <c r="K214" s="77">
        <v>3.65</v>
      </c>
      <c r="L214" t="s">
        <v>102</v>
      </c>
      <c r="M214" s="78">
        <v>4.2999999999999997E-2</v>
      </c>
      <c r="N214" s="78">
        <v>9.4799999999999995E-2</v>
      </c>
      <c r="O214" s="77">
        <v>70232.5</v>
      </c>
      <c r="P214" s="77">
        <v>84.45</v>
      </c>
      <c r="Q214" s="77">
        <v>0</v>
      </c>
      <c r="R214" s="77">
        <v>59.31134625</v>
      </c>
      <c r="S214" s="78">
        <v>1E-4</v>
      </c>
      <c r="T214" s="78">
        <f t="shared" si="7"/>
        <v>1.4508642751191961E-3</v>
      </c>
      <c r="U214" s="78">
        <f>R214/'סכום נכסי הקרן'!$C$42</f>
        <v>2.0930890668058121E-4</v>
      </c>
    </row>
    <row r="215" spans="2:21">
      <c r="B215" t="s">
        <v>1020</v>
      </c>
      <c r="C215" t="s">
        <v>1021</v>
      </c>
      <c r="D215" t="s">
        <v>100</v>
      </c>
      <c r="E215" t="s">
        <v>123</v>
      </c>
      <c r="F215" t="s">
        <v>1022</v>
      </c>
      <c r="G215" t="s">
        <v>467</v>
      </c>
      <c r="H215" t="s">
        <v>373</v>
      </c>
      <c r="I215" t="s">
        <v>206</v>
      </c>
      <c r="J215" t="s">
        <v>587</v>
      </c>
      <c r="K215" s="77">
        <v>1.39</v>
      </c>
      <c r="L215" t="s">
        <v>102</v>
      </c>
      <c r="M215" s="78">
        <v>4.7E-2</v>
      </c>
      <c r="N215" s="78">
        <v>7.2599999999999998E-2</v>
      </c>
      <c r="O215" s="77">
        <v>3000</v>
      </c>
      <c r="P215" s="77">
        <v>99.24</v>
      </c>
      <c r="Q215" s="77">
        <v>0</v>
      </c>
      <c r="R215" s="77">
        <v>2.9771999999999998</v>
      </c>
      <c r="S215" s="78">
        <v>0</v>
      </c>
      <c r="T215" s="78">
        <f t="shared" si="7"/>
        <v>7.2827770620446347E-5</v>
      </c>
      <c r="U215" s="78">
        <f>R215/'סכום נכסי הקרן'!$C$42</f>
        <v>1.0506496924598577E-5</v>
      </c>
    </row>
    <row r="216" spans="2:21">
      <c r="B216" t="s">
        <v>1023</v>
      </c>
      <c r="C216" t="s">
        <v>1024</v>
      </c>
      <c r="D216" t="s">
        <v>100</v>
      </c>
      <c r="E216" t="s">
        <v>123</v>
      </c>
      <c r="F216" t="s">
        <v>1025</v>
      </c>
      <c r="G216" t="s">
        <v>599</v>
      </c>
      <c r="H216" t="s">
        <v>581</v>
      </c>
      <c r="I216" t="s">
        <v>150</v>
      </c>
      <c r="J216" t="s">
        <v>1026</v>
      </c>
      <c r="K216" s="77">
        <v>2.9</v>
      </c>
      <c r="L216" t="s">
        <v>102</v>
      </c>
      <c r="M216" s="78">
        <v>6.0199999999999997E-2</v>
      </c>
      <c r="N216" s="78">
        <v>6.2300000000000001E-2</v>
      </c>
      <c r="O216" s="77">
        <v>41000</v>
      </c>
      <c r="P216" s="77">
        <v>101.2</v>
      </c>
      <c r="Q216" s="77">
        <v>0</v>
      </c>
      <c r="R216" s="77">
        <v>41.491999999999997</v>
      </c>
      <c r="S216" s="78">
        <v>1E-4</v>
      </c>
      <c r="T216" s="78">
        <f t="shared" si="7"/>
        <v>1.0149703945262526E-3</v>
      </c>
      <c r="U216" s="78">
        <f>R216/'סכום נכסי הקרן'!$C$42</f>
        <v>1.4642468439992078E-4</v>
      </c>
    </row>
    <row r="217" spans="2:21">
      <c r="B217" t="s">
        <v>1027</v>
      </c>
      <c r="C217" t="s">
        <v>1028</v>
      </c>
      <c r="D217" t="s">
        <v>100</v>
      </c>
      <c r="E217" t="s">
        <v>123</v>
      </c>
      <c r="F217" t="s">
        <v>1029</v>
      </c>
      <c r="G217" t="s">
        <v>745</v>
      </c>
      <c r="H217" t="s">
        <v>581</v>
      </c>
      <c r="I217" t="s">
        <v>150</v>
      </c>
      <c r="J217" t="s">
        <v>381</v>
      </c>
      <c r="K217" s="77">
        <v>3.51</v>
      </c>
      <c r="L217" t="s">
        <v>102</v>
      </c>
      <c r="M217" s="78">
        <v>4.6899999999999997E-2</v>
      </c>
      <c r="N217" s="78">
        <v>8.4900000000000003E-2</v>
      </c>
      <c r="O217" s="77">
        <v>232000.51</v>
      </c>
      <c r="P217" s="77">
        <v>94.1</v>
      </c>
      <c r="Q217" s="77">
        <v>0</v>
      </c>
      <c r="R217" s="77">
        <v>218.31247991000001</v>
      </c>
      <c r="S217" s="78">
        <v>2.0000000000000001E-4</v>
      </c>
      <c r="T217" s="78">
        <f t="shared" si="7"/>
        <v>5.3403235289756421E-3</v>
      </c>
      <c r="U217" s="78">
        <f>R217/'סכום נכסי הקרן'!$C$42</f>
        <v>7.7042167095791475E-4</v>
      </c>
    </row>
    <row r="218" spans="2:21">
      <c r="B218" t="s">
        <v>1030</v>
      </c>
      <c r="C218" t="s">
        <v>1031</v>
      </c>
      <c r="D218" t="s">
        <v>100</v>
      </c>
      <c r="E218" t="s">
        <v>123</v>
      </c>
      <c r="F218" t="s">
        <v>1032</v>
      </c>
      <c r="G218" t="s">
        <v>586</v>
      </c>
      <c r="H218" t="s">
        <v>622</v>
      </c>
      <c r="I218" t="s">
        <v>206</v>
      </c>
      <c r="J218" t="s">
        <v>281</v>
      </c>
      <c r="K218" s="77">
        <v>0.91</v>
      </c>
      <c r="L218" t="s">
        <v>102</v>
      </c>
      <c r="M218" s="78">
        <v>5.2499999999999998E-2</v>
      </c>
      <c r="N218" s="78">
        <v>6.2300000000000001E-2</v>
      </c>
      <c r="O218" s="77">
        <v>196000.48</v>
      </c>
      <c r="P218" s="77">
        <v>95.63</v>
      </c>
      <c r="Q218" s="77">
        <v>0</v>
      </c>
      <c r="R218" s="77">
        <v>187.435259024</v>
      </c>
      <c r="S218" s="78">
        <v>5.9999999999999995E-4</v>
      </c>
      <c r="T218" s="78">
        <f t="shared" si="7"/>
        <v>4.5850100935052457E-3</v>
      </c>
      <c r="U218" s="78">
        <f>R218/'סכום נכסי הקרן'!$C$42</f>
        <v>6.6145639275056898E-4</v>
      </c>
    </row>
    <row r="219" spans="2:21">
      <c r="B219" t="s">
        <v>1033</v>
      </c>
      <c r="C219" t="s">
        <v>1034</v>
      </c>
      <c r="D219" t="s">
        <v>100</v>
      </c>
      <c r="E219" t="s">
        <v>123</v>
      </c>
      <c r="F219" t="s">
        <v>1035</v>
      </c>
      <c r="G219" t="s">
        <v>599</v>
      </c>
      <c r="H219" t="s">
        <v>630</v>
      </c>
      <c r="I219" t="s">
        <v>206</v>
      </c>
      <c r="J219" t="s">
        <v>1036</v>
      </c>
      <c r="K219" s="77">
        <v>0.46</v>
      </c>
      <c r="L219" t="s">
        <v>102</v>
      </c>
      <c r="M219" s="78">
        <v>3.8300000000000001E-2</v>
      </c>
      <c r="N219" s="78">
        <v>6.3500000000000001E-2</v>
      </c>
      <c r="O219" s="77">
        <v>183285.86</v>
      </c>
      <c r="P219" s="77">
        <v>103.99</v>
      </c>
      <c r="Q219" s="77">
        <v>0</v>
      </c>
      <c r="R219" s="77">
        <v>190.598965814</v>
      </c>
      <c r="S219" s="78">
        <v>6.9999999999999999E-4</v>
      </c>
      <c r="T219" s="78">
        <f t="shared" si="7"/>
        <v>4.6624001621645463E-3</v>
      </c>
      <c r="U219" s="78">
        <f>R219/'סכום נכסי הקרן'!$C$42</f>
        <v>6.7262106951379162E-4</v>
      </c>
    </row>
    <row r="220" spans="2:21">
      <c r="B220" s="79" t="s">
        <v>1037</v>
      </c>
      <c r="C220" s="16"/>
      <c r="D220" s="16"/>
      <c r="E220" s="16"/>
      <c r="F220" s="16"/>
      <c r="K220" s="81">
        <v>0</v>
      </c>
      <c r="N220" s="80">
        <v>0</v>
      </c>
      <c r="O220" s="81">
        <v>0</v>
      </c>
      <c r="Q220" s="81">
        <v>0</v>
      </c>
      <c r="R220" s="81">
        <v>0</v>
      </c>
      <c r="T220" s="80">
        <f t="shared" si="7"/>
        <v>0</v>
      </c>
      <c r="U220" s="80">
        <f>R220/'סכום נכסי הקרן'!$C$42</f>
        <v>0</v>
      </c>
    </row>
    <row r="221" spans="2:21">
      <c r="B221" t="s">
        <v>214</v>
      </c>
      <c r="C221" t="s">
        <v>214</v>
      </c>
      <c r="D221" s="16"/>
      <c r="E221" s="16"/>
      <c r="F221" s="16"/>
      <c r="G221" t="s">
        <v>214</v>
      </c>
      <c r="H221" t="s">
        <v>214</v>
      </c>
      <c r="K221" s="77">
        <v>0</v>
      </c>
      <c r="L221" t="s">
        <v>214</v>
      </c>
      <c r="M221" s="78">
        <v>0</v>
      </c>
      <c r="N221" s="78">
        <v>0</v>
      </c>
      <c r="O221" s="77">
        <v>0</v>
      </c>
      <c r="P221" s="77">
        <v>0</v>
      </c>
      <c r="R221" s="77">
        <v>0</v>
      </c>
      <c r="S221" s="78">
        <v>0</v>
      </c>
      <c r="T221" s="78">
        <f t="shared" si="7"/>
        <v>0</v>
      </c>
      <c r="U221" s="78">
        <f>R221/'סכום נכסי הקרן'!$C$42</f>
        <v>0</v>
      </c>
    </row>
    <row r="222" spans="2:21">
      <c r="B222" s="79" t="s">
        <v>223</v>
      </c>
      <c r="C222" s="16"/>
      <c r="D222" s="16"/>
      <c r="E222" s="16"/>
      <c r="F222" s="16"/>
      <c r="K222" s="81">
        <v>4.68</v>
      </c>
      <c r="N222" s="80">
        <v>6.2199999999999998E-2</v>
      </c>
      <c r="O222" s="81">
        <v>930000</v>
      </c>
      <c r="Q222" s="81">
        <v>0.999</v>
      </c>
      <c r="R222" s="81">
        <v>3237.8295184854001</v>
      </c>
      <c r="T222" s="80">
        <f t="shared" si="7"/>
        <v>7.9203246500189756E-2</v>
      </c>
      <c r="U222" s="80">
        <f>R222/'סכום נכסי הקרן'!$C$42</f>
        <v>1.1426254829484533E-2</v>
      </c>
    </row>
    <row r="223" spans="2:21">
      <c r="B223" s="79" t="s">
        <v>375</v>
      </c>
      <c r="C223" s="16"/>
      <c r="D223" s="16"/>
      <c r="E223" s="16"/>
      <c r="F223" s="16"/>
      <c r="K223" s="81">
        <v>4.2</v>
      </c>
      <c r="N223" s="80">
        <v>5.7599999999999998E-2</v>
      </c>
      <c r="O223" s="81">
        <v>286000</v>
      </c>
      <c r="Q223" s="81">
        <v>0</v>
      </c>
      <c r="R223" s="81">
        <v>1062.3443692746</v>
      </c>
      <c r="T223" s="80">
        <f t="shared" si="7"/>
        <v>2.5986891053826858E-2</v>
      </c>
      <c r="U223" s="80">
        <f>R223/'סכום נכסי הקרן'!$C$42</f>
        <v>3.7489983369099157E-3</v>
      </c>
    </row>
    <row r="224" spans="2:21">
      <c r="B224" t="s">
        <v>1038</v>
      </c>
      <c r="C224" t="s">
        <v>1039</v>
      </c>
      <c r="D224" t="s">
        <v>100</v>
      </c>
      <c r="E224" t="s">
        <v>1040</v>
      </c>
      <c r="F224" t="s">
        <v>1041</v>
      </c>
      <c r="G224" t="s">
        <v>1042</v>
      </c>
      <c r="H224" t="s">
        <v>1043</v>
      </c>
      <c r="I224" t="s">
        <v>329</v>
      </c>
      <c r="J224" t="s">
        <v>590</v>
      </c>
      <c r="K224" s="77">
        <v>4.0199999999999996</v>
      </c>
      <c r="L224" t="s">
        <v>106</v>
      </c>
      <c r="M224" s="78">
        <v>5.3800000000000001E-2</v>
      </c>
      <c r="N224" s="78">
        <v>5.8999999999999997E-2</v>
      </c>
      <c r="O224" s="77">
        <v>75000</v>
      </c>
      <c r="P224" s="77">
        <v>100.54823613333333</v>
      </c>
      <c r="Q224" s="77">
        <v>0</v>
      </c>
      <c r="R224" s="77">
        <v>279.02135527000002</v>
      </c>
      <c r="S224" s="78">
        <v>1E-4</v>
      </c>
      <c r="T224" s="78">
        <f t="shared" si="7"/>
        <v>6.825373928459502E-3</v>
      </c>
      <c r="U224" s="78">
        <f>R224/'סכום נכסי הקרן'!$C$42</f>
        <v>9.8466243821093051E-4</v>
      </c>
    </row>
    <row r="225" spans="2:21">
      <c r="B225" t="s">
        <v>1044</v>
      </c>
      <c r="C225" t="s">
        <v>1045</v>
      </c>
      <c r="D225" t="s">
        <v>100</v>
      </c>
      <c r="E225" t="s">
        <v>1040</v>
      </c>
      <c r="F225" t="s">
        <v>366</v>
      </c>
      <c r="G225" t="s">
        <v>1042</v>
      </c>
      <c r="H225" t="s">
        <v>1046</v>
      </c>
      <c r="I225" t="s">
        <v>1047</v>
      </c>
      <c r="J225" t="s">
        <v>1048</v>
      </c>
      <c r="K225" s="77">
        <v>3.58</v>
      </c>
      <c r="L225" t="s">
        <v>106</v>
      </c>
      <c r="M225" s="78">
        <v>5.1299999999999998E-2</v>
      </c>
      <c r="N225" s="78">
        <v>5.4199999999999998E-2</v>
      </c>
      <c r="O225" s="77">
        <v>140000</v>
      </c>
      <c r="P225" s="77">
        <v>101.382125</v>
      </c>
      <c r="Q225" s="77">
        <v>0</v>
      </c>
      <c r="R225" s="77">
        <v>525.15940750000004</v>
      </c>
      <c r="S225" s="78">
        <v>2.9999999999999997E-4</v>
      </c>
      <c r="T225" s="78">
        <f t="shared" si="7"/>
        <v>1.2846361973861183E-2</v>
      </c>
      <c r="U225" s="78">
        <f>R225/'סכום נכסי הקרן'!$C$42</f>
        <v>1.8532801625093249E-3</v>
      </c>
    </row>
    <row r="226" spans="2:21">
      <c r="B226" t="s">
        <v>1049</v>
      </c>
      <c r="C226" t="s">
        <v>1050</v>
      </c>
      <c r="D226" t="s">
        <v>123</v>
      </c>
      <c r="E226" t="s">
        <v>1040</v>
      </c>
      <c r="F226" t="s">
        <v>1051</v>
      </c>
      <c r="G226" t="s">
        <v>1052</v>
      </c>
      <c r="H226" t="s">
        <v>1053</v>
      </c>
      <c r="I226" t="s">
        <v>1047</v>
      </c>
      <c r="J226" t="s">
        <v>1054</v>
      </c>
      <c r="K226" s="77">
        <v>1.91</v>
      </c>
      <c r="L226" t="s">
        <v>106</v>
      </c>
      <c r="M226" s="78">
        <v>6.13E-2</v>
      </c>
      <c r="N226" s="78">
        <v>7.51E-2</v>
      </c>
      <c r="O226" s="77">
        <v>5000</v>
      </c>
      <c r="P226" s="77">
        <v>97.7</v>
      </c>
      <c r="Q226" s="77">
        <v>0</v>
      </c>
      <c r="R226" s="77">
        <v>18.0745</v>
      </c>
      <c r="S226" s="78">
        <v>0</v>
      </c>
      <c r="T226" s="78">
        <f t="shared" si="7"/>
        <v>4.4213540913585163E-4</v>
      </c>
      <c r="U226" s="78">
        <f>R226/'סכום נכסי הקרן'!$C$42</f>
        <v>6.3784656275580075E-5</v>
      </c>
    </row>
    <row r="227" spans="2:21">
      <c r="B227" t="s">
        <v>1055</v>
      </c>
      <c r="C227" t="s">
        <v>1056</v>
      </c>
      <c r="D227" t="s">
        <v>123</v>
      </c>
      <c r="E227" t="s">
        <v>1040</v>
      </c>
      <c r="F227" t="s">
        <v>1057</v>
      </c>
      <c r="G227" t="s">
        <v>1058</v>
      </c>
      <c r="H227" t="s">
        <v>1053</v>
      </c>
      <c r="I227" t="s">
        <v>1047</v>
      </c>
      <c r="J227" t="s">
        <v>1059</v>
      </c>
      <c r="K227" s="77">
        <v>6.03</v>
      </c>
      <c r="L227" t="s">
        <v>110</v>
      </c>
      <c r="M227" s="78">
        <v>3.7499999999999999E-2</v>
      </c>
      <c r="N227" s="78">
        <v>5.5399999999999998E-2</v>
      </c>
      <c r="O227" s="77">
        <v>40000</v>
      </c>
      <c r="P227" s="77">
        <v>90.779250000000005</v>
      </c>
      <c r="Q227" s="77">
        <v>0</v>
      </c>
      <c r="R227" s="77">
        <v>145.91856644999999</v>
      </c>
      <c r="S227" s="78">
        <v>0</v>
      </c>
      <c r="T227" s="78">
        <f t="shared" si="7"/>
        <v>3.5694356733457465E-3</v>
      </c>
      <c r="U227" s="78">
        <f>R227/'סכום נכסי הקרן'!$C$42</f>
        <v>5.1494456860431211E-4</v>
      </c>
    </row>
    <row r="228" spans="2:21">
      <c r="B228" t="s">
        <v>1060</v>
      </c>
      <c r="C228" t="s">
        <v>1061</v>
      </c>
      <c r="D228" t="s">
        <v>123</v>
      </c>
      <c r="E228" t="s">
        <v>1040</v>
      </c>
      <c r="F228" t="s">
        <v>1057</v>
      </c>
      <c r="G228" t="s">
        <v>1058</v>
      </c>
      <c r="H228" t="s">
        <v>1053</v>
      </c>
      <c r="I228" t="s">
        <v>1047</v>
      </c>
      <c r="J228" t="s">
        <v>1059</v>
      </c>
      <c r="K228" s="77">
        <v>5.87</v>
      </c>
      <c r="L228" t="s">
        <v>110</v>
      </c>
      <c r="M228" s="78">
        <v>4.3799999999999999E-2</v>
      </c>
      <c r="N228" s="78">
        <v>7.2800000000000004E-2</v>
      </c>
      <c r="O228" s="77">
        <v>20000</v>
      </c>
      <c r="P228" s="77">
        <v>85.7227915</v>
      </c>
      <c r="Q228" s="77">
        <v>0</v>
      </c>
      <c r="R228" s="77">
        <v>68.895407528549995</v>
      </c>
      <c r="S228" s="78">
        <v>0</v>
      </c>
      <c r="T228" s="78">
        <f t="shared" si="7"/>
        <v>1.6853079861250207E-3</v>
      </c>
      <c r="U228" s="78">
        <f>R228/'סכום נכסי הקרן'!$C$42</f>
        <v>2.4313092412927458E-4</v>
      </c>
    </row>
    <row r="229" spans="2:21">
      <c r="B229" t="s">
        <v>1062</v>
      </c>
      <c r="C229" t="s">
        <v>1063</v>
      </c>
      <c r="D229" t="s">
        <v>123</v>
      </c>
      <c r="E229" t="s">
        <v>1040</v>
      </c>
      <c r="F229" t="s">
        <v>1057</v>
      </c>
      <c r="G229" t="s">
        <v>1058</v>
      </c>
      <c r="H229" t="s">
        <v>1053</v>
      </c>
      <c r="I229" t="s">
        <v>1047</v>
      </c>
      <c r="J229" t="s">
        <v>648</v>
      </c>
      <c r="K229" s="77">
        <v>5</v>
      </c>
      <c r="L229" t="s">
        <v>110</v>
      </c>
      <c r="M229" s="78">
        <v>7.3800000000000004E-2</v>
      </c>
      <c r="N229" s="78">
        <v>7.1400000000000005E-2</v>
      </c>
      <c r="O229" s="77">
        <v>3000</v>
      </c>
      <c r="P229" s="77">
        <v>104.03344333333334</v>
      </c>
      <c r="Q229" s="77">
        <v>0</v>
      </c>
      <c r="R229" s="77">
        <v>12.54175176105</v>
      </c>
      <c r="S229" s="78">
        <v>0</v>
      </c>
      <c r="T229" s="78">
        <f t="shared" si="7"/>
        <v>3.0679424305801706E-4</v>
      </c>
      <c r="U229" s="78">
        <f>R229/'סכום נכסי הקרן'!$C$42</f>
        <v>4.4259665560442904E-5</v>
      </c>
    </row>
    <row r="230" spans="2:21">
      <c r="B230" t="s">
        <v>1064</v>
      </c>
      <c r="C230" t="s">
        <v>1065</v>
      </c>
      <c r="D230" t="s">
        <v>123</v>
      </c>
      <c r="E230" t="s">
        <v>1040</v>
      </c>
      <c r="F230" t="s">
        <v>1057</v>
      </c>
      <c r="G230" t="s">
        <v>1058</v>
      </c>
      <c r="H230" t="s">
        <v>1053</v>
      </c>
      <c r="I230" t="s">
        <v>1047</v>
      </c>
      <c r="J230" t="s">
        <v>648</v>
      </c>
      <c r="K230" s="77">
        <v>6.1</v>
      </c>
      <c r="L230" t="s">
        <v>110</v>
      </c>
      <c r="M230" s="78">
        <v>7.8799999999999995E-2</v>
      </c>
      <c r="N230" s="78">
        <v>7.4800000000000005E-2</v>
      </c>
      <c r="O230" s="77">
        <v>3000</v>
      </c>
      <c r="P230" s="77">
        <v>105.623</v>
      </c>
      <c r="Q230" s="77">
        <v>0</v>
      </c>
      <c r="R230" s="77">
        <v>12.733380765</v>
      </c>
      <c r="S230" s="78">
        <v>0</v>
      </c>
      <c r="T230" s="78">
        <f t="shared" si="7"/>
        <v>3.1148183984153687E-4</v>
      </c>
      <c r="U230" s="78">
        <f>R230/'סכום נכסי הקרן'!$C$42</f>
        <v>4.4935921620050779E-5</v>
      </c>
    </row>
    <row r="231" spans="2:21">
      <c r="B231" s="79" t="s">
        <v>376</v>
      </c>
      <c r="C231" s="16"/>
      <c r="D231" s="16"/>
      <c r="E231" s="16"/>
      <c r="F231" s="16"/>
      <c r="K231" s="81">
        <v>4.92</v>
      </c>
      <c r="N231" s="80">
        <v>6.4399999999999999E-2</v>
      </c>
      <c r="O231" s="81">
        <v>644000</v>
      </c>
      <c r="Q231" s="81">
        <v>0.999</v>
      </c>
      <c r="R231" s="81">
        <v>2175.4851492108</v>
      </c>
      <c r="T231" s="80">
        <f t="shared" si="7"/>
        <v>5.3216355446362905E-2</v>
      </c>
      <c r="U231" s="80">
        <f>R231/'סכום נכסי הקרן'!$C$42</f>
        <v>7.6772564925746169E-3</v>
      </c>
    </row>
    <row r="232" spans="2:21">
      <c r="B232" t="s">
        <v>1066</v>
      </c>
      <c r="C232" t="s">
        <v>1067</v>
      </c>
      <c r="D232" t="s">
        <v>123</v>
      </c>
      <c r="E232" t="s">
        <v>1040</v>
      </c>
      <c r="F232" t="s">
        <v>1068</v>
      </c>
      <c r="G232" t="s">
        <v>1069</v>
      </c>
      <c r="H232" t="s">
        <v>1070</v>
      </c>
      <c r="I232" t="s">
        <v>1047</v>
      </c>
      <c r="J232" t="s">
        <v>904</v>
      </c>
      <c r="K232" s="77">
        <v>3.62</v>
      </c>
      <c r="L232" t="s">
        <v>106</v>
      </c>
      <c r="M232" s="78">
        <v>4.3799999999999999E-2</v>
      </c>
      <c r="N232" s="78">
        <v>5.11E-2</v>
      </c>
      <c r="O232" s="77">
        <v>15000</v>
      </c>
      <c r="P232" s="77">
        <v>99.522138666666663</v>
      </c>
      <c r="Q232" s="77">
        <v>0</v>
      </c>
      <c r="R232" s="77">
        <v>55.234786960000001</v>
      </c>
      <c r="S232" s="78">
        <v>0</v>
      </c>
      <c r="T232" s="78">
        <f t="shared" si="7"/>
        <v>1.3511441606180643E-3</v>
      </c>
      <c r="U232" s="78">
        <f>R232/'סכום נכסי הקרן'!$C$42</f>
        <v>1.9492278628446111E-4</v>
      </c>
    </row>
    <row r="233" spans="2:21">
      <c r="B233" t="s">
        <v>1071</v>
      </c>
      <c r="C233" t="s">
        <v>1072</v>
      </c>
      <c r="D233" t="s">
        <v>123</v>
      </c>
      <c r="E233" t="s">
        <v>1040</v>
      </c>
      <c r="F233" t="s">
        <v>1073</v>
      </c>
      <c r="G233" t="s">
        <v>1074</v>
      </c>
      <c r="H233" t="s">
        <v>328</v>
      </c>
      <c r="I233" t="s">
        <v>329</v>
      </c>
      <c r="J233" t="s">
        <v>1075</v>
      </c>
      <c r="K233" s="77">
        <v>4.3899999999999997</v>
      </c>
      <c r="L233" t="s">
        <v>106</v>
      </c>
      <c r="M233" s="78">
        <v>4.5999999999999999E-2</v>
      </c>
      <c r="N233" s="78">
        <v>4.9799999999999997E-2</v>
      </c>
      <c r="O233" s="77">
        <v>15000</v>
      </c>
      <c r="P233" s="77">
        <v>99.33511133333333</v>
      </c>
      <c r="Q233" s="77">
        <v>0</v>
      </c>
      <c r="R233" s="77">
        <v>55.130986790000001</v>
      </c>
      <c r="S233" s="78">
        <v>0</v>
      </c>
      <c r="T233" s="78">
        <f t="shared" si="7"/>
        <v>1.3486050181448937E-3</v>
      </c>
      <c r="U233" s="78">
        <f>R233/'סכום נכסי הקרן'!$C$42</f>
        <v>1.9455647694451827E-4</v>
      </c>
    </row>
    <row r="234" spans="2:21">
      <c r="B234" t="s">
        <v>1076</v>
      </c>
      <c r="C234" t="s">
        <v>1077</v>
      </c>
      <c r="D234" t="s">
        <v>123</v>
      </c>
      <c r="E234" t="s">
        <v>1040</v>
      </c>
      <c r="F234" t="s">
        <v>1078</v>
      </c>
      <c r="G234" t="s">
        <v>1079</v>
      </c>
      <c r="H234" t="s">
        <v>328</v>
      </c>
      <c r="I234" t="s">
        <v>329</v>
      </c>
      <c r="J234" t="s">
        <v>1080</v>
      </c>
      <c r="K234" s="77">
        <v>4.04</v>
      </c>
      <c r="L234" t="s">
        <v>106</v>
      </c>
      <c r="M234" s="78">
        <v>4.5499999999999999E-2</v>
      </c>
      <c r="N234" s="78">
        <v>4.8000000000000001E-2</v>
      </c>
      <c r="O234" s="77">
        <v>60000</v>
      </c>
      <c r="P234" s="77">
        <v>99.57652783333333</v>
      </c>
      <c r="Q234" s="77">
        <v>0</v>
      </c>
      <c r="R234" s="77">
        <v>221.05989178999999</v>
      </c>
      <c r="S234" s="78">
        <v>0</v>
      </c>
      <c r="T234" s="78">
        <f t="shared" si="7"/>
        <v>5.4075302608702167E-3</v>
      </c>
      <c r="U234" s="78">
        <f>R234/'סכום נכסי הקרן'!$C$42</f>
        <v>7.8011724883908691E-4</v>
      </c>
    </row>
    <row r="235" spans="2:21">
      <c r="B235" t="s">
        <v>1081</v>
      </c>
      <c r="C235" t="s">
        <v>1082</v>
      </c>
      <c r="D235" t="s">
        <v>123</v>
      </c>
      <c r="E235" t="s">
        <v>1040</v>
      </c>
      <c r="F235" t="s">
        <v>1083</v>
      </c>
      <c r="G235" t="s">
        <v>1084</v>
      </c>
      <c r="H235" t="s">
        <v>1043</v>
      </c>
      <c r="I235" t="s">
        <v>329</v>
      </c>
      <c r="J235" t="s">
        <v>1085</v>
      </c>
      <c r="K235" s="77">
        <v>9.6999999999999993</v>
      </c>
      <c r="L235" t="s">
        <v>106</v>
      </c>
      <c r="M235" s="78">
        <v>2.9000000000000001E-2</v>
      </c>
      <c r="N235" s="78">
        <v>5.28E-2</v>
      </c>
      <c r="O235" s="77">
        <v>10000</v>
      </c>
      <c r="P235" s="77">
        <v>80.202832999999998</v>
      </c>
      <c r="Q235" s="77">
        <v>0</v>
      </c>
      <c r="R235" s="77">
        <v>29.67504821</v>
      </c>
      <c r="S235" s="78">
        <v>0</v>
      </c>
      <c r="T235" s="78">
        <f t="shared" si="7"/>
        <v>7.2590608766242334E-4</v>
      </c>
      <c r="U235" s="78">
        <f>R235/'סכום נכסי הקרן'!$C$42</f>
        <v>1.0472282774273799E-4</v>
      </c>
    </row>
    <row r="236" spans="2:21">
      <c r="B236" t="s">
        <v>1086</v>
      </c>
      <c r="C236" t="s">
        <v>1087</v>
      </c>
      <c r="D236" t="s">
        <v>123</v>
      </c>
      <c r="E236" t="s">
        <v>1040</v>
      </c>
      <c r="F236" t="s">
        <v>1088</v>
      </c>
      <c r="G236" t="s">
        <v>1089</v>
      </c>
      <c r="H236" t="s">
        <v>1090</v>
      </c>
      <c r="I236" t="s">
        <v>1047</v>
      </c>
      <c r="J236" t="s">
        <v>339</v>
      </c>
      <c r="K236" s="77">
        <v>4.95</v>
      </c>
      <c r="L236" t="s">
        <v>110</v>
      </c>
      <c r="M236" s="78">
        <v>3.6299999999999999E-2</v>
      </c>
      <c r="N236" s="78">
        <v>3.8699999999999998E-2</v>
      </c>
      <c r="O236" s="77">
        <v>5000</v>
      </c>
      <c r="P236" s="77">
        <v>99.302402000000001</v>
      </c>
      <c r="Q236" s="77">
        <v>0</v>
      </c>
      <c r="R236" s="77">
        <v>19.952335121849998</v>
      </c>
      <c r="S236" s="78">
        <v>0</v>
      </c>
      <c r="T236" s="78">
        <f t="shared" si="7"/>
        <v>4.8807069917921773E-4</v>
      </c>
      <c r="U236" s="78">
        <f>R236/'סכום נכסי הקרן'!$C$42</f>
        <v>7.0411510008154375E-5</v>
      </c>
    </row>
    <row r="237" spans="2:21">
      <c r="B237" t="s">
        <v>1091</v>
      </c>
      <c r="C237" t="s">
        <v>1092</v>
      </c>
      <c r="D237" t="s">
        <v>123</v>
      </c>
      <c r="E237" t="s">
        <v>1040</v>
      </c>
      <c r="F237" t="s">
        <v>1093</v>
      </c>
      <c r="G237" t="s">
        <v>1079</v>
      </c>
      <c r="H237" t="s">
        <v>1094</v>
      </c>
      <c r="I237" t="s">
        <v>1047</v>
      </c>
      <c r="J237" t="s">
        <v>1095</v>
      </c>
      <c r="K237" s="77">
        <v>6.07</v>
      </c>
      <c r="L237" t="s">
        <v>106</v>
      </c>
      <c r="M237" s="78">
        <v>2.7E-2</v>
      </c>
      <c r="N237" s="78">
        <v>5.3400000000000003E-2</v>
      </c>
      <c r="O237" s="77">
        <v>15000</v>
      </c>
      <c r="P237" s="77">
        <v>86.432500000000005</v>
      </c>
      <c r="Q237" s="77">
        <v>0</v>
      </c>
      <c r="R237" s="77">
        <v>47.970037499999997</v>
      </c>
      <c r="S237" s="78">
        <v>0</v>
      </c>
      <c r="T237" s="78">
        <f t="shared" si="7"/>
        <v>1.1734350690931778E-3</v>
      </c>
      <c r="U237" s="78">
        <f>R237/'סכום נכסי הקרן'!$C$42</f>
        <v>1.6928558762146595E-4</v>
      </c>
    </row>
    <row r="238" spans="2:21">
      <c r="B238" t="s">
        <v>1096</v>
      </c>
      <c r="C238" t="s">
        <v>1097</v>
      </c>
      <c r="D238" t="s">
        <v>123</v>
      </c>
      <c r="E238" t="s">
        <v>1040</v>
      </c>
      <c r="F238" t="s">
        <v>1098</v>
      </c>
      <c r="G238" t="s">
        <v>1099</v>
      </c>
      <c r="H238" t="s">
        <v>1094</v>
      </c>
      <c r="I238" t="s">
        <v>1047</v>
      </c>
      <c r="J238" t="s">
        <v>1100</v>
      </c>
      <c r="K238" s="77">
        <v>4.5199999999999996</v>
      </c>
      <c r="L238" t="s">
        <v>110</v>
      </c>
      <c r="M238" s="78">
        <v>1.2999999999999999E-3</v>
      </c>
      <c r="N238" s="78">
        <v>6.8500000000000005E-2</v>
      </c>
      <c r="O238" s="77">
        <v>30000</v>
      </c>
      <c r="P238" s="77">
        <v>74.56068066666667</v>
      </c>
      <c r="Q238" s="77">
        <v>0</v>
      </c>
      <c r="R238" s="77">
        <v>89.886628577699994</v>
      </c>
      <c r="S238" s="78">
        <v>0</v>
      </c>
      <c r="T238" s="78">
        <f t="shared" si="7"/>
        <v>2.19879173985691E-3</v>
      </c>
      <c r="U238" s="78">
        <f>R238/'סכום נכסי הקרן'!$C$42</f>
        <v>3.17208647962562E-4</v>
      </c>
    </row>
    <row r="239" spans="2:21">
      <c r="B239" t="s">
        <v>1101</v>
      </c>
      <c r="C239" t="s">
        <v>1102</v>
      </c>
      <c r="D239" t="s">
        <v>123</v>
      </c>
      <c r="E239" t="s">
        <v>1040</v>
      </c>
      <c r="F239" t="s">
        <v>1103</v>
      </c>
      <c r="G239" t="s">
        <v>1104</v>
      </c>
      <c r="H239" t="s">
        <v>1094</v>
      </c>
      <c r="I239" t="s">
        <v>1047</v>
      </c>
      <c r="J239" t="s">
        <v>1105</v>
      </c>
      <c r="K239" s="77">
        <v>6.08</v>
      </c>
      <c r="L239" t="s">
        <v>106</v>
      </c>
      <c r="M239" s="78">
        <v>3.5999999999999997E-2</v>
      </c>
      <c r="N239" s="78">
        <v>5.2600000000000001E-2</v>
      </c>
      <c r="O239" s="77">
        <v>15000</v>
      </c>
      <c r="P239" s="77">
        <v>92.807000000000002</v>
      </c>
      <c r="Q239" s="77">
        <v>0.999</v>
      </c>
      <c r="R239" s="77">
        <v>52.506884999999997</v>
      </c>
      <c r="S239" s="78">
        <v>0</v>
      </c>
      <c r="T239" s="78">
        <f t="shared" si="7"/>
        <v>1.2844146771376309E-3</v>
      </c>
      <c r="U239" s="78">
        <f>R239/'סכום נכסי הקרן'!$C$42</f>
        <v>1.8529605863655486E-4</v>
      </c>
    </row>
    <row r="240" spans="2:21">
      <c r="B240" t="s">
        <v>1106</v>
      </c>
      <c r="C240" t="s">
        <v>1107</v>
      </c>
      <c r="D240" t="s">
        <v>123</v>
      </c>
      <c r="E240" t="s">
        <v>1040</v>
      </c>
      <c r="F240" t="s">
        <v>1108</v>
      </c>
      <c r="G240" t="s">
        <v>1109</v>
      </c>
      <c r="H240" t="s">
        <v>1094</v>
      </c>
      <c r="I240" t="s">
        <v>1047</v>
      </c>
      <c r="J240" t="s">
        <v>1110</v>
      </c>
      <c r="K240" s="77">
        <v>5.69</v>
      </c>
      <c r="L240" t="s">
        <v>106</v>
      </c>
      <c r="M240" s="78">
        <v>4.02E-2</v>
      </c>
      <c r="N240" s="78">
        <v>5.33E-2</v>
      </c>
      <c r="O240" s="77">
        <v>25000</v>
      </c>
      <c r="P240" s="77">
        <v>93.554199999999994</v>
      </c>
      <c r="Q240" s="77">
        <v>0</v>
      </c>
      <c r="R240" s="77">
        <v>86.537634999999995</v>
      </c>
      <c r="S240" s="78">
        <v>0</v>
      </c>
      <c r="T240" s="78">
        <f t="shared" si="7"/>
        <v>2.116869216651857E-3</v>
      </c>
      <c r="U240" s="78">
        <f>R240/'סכום נכסי הקרן'!$C$42</f>
        <v>3.053900967316721E-4</v>
      </c>
    </row>
    <row r="241" spans="2:21">
      <c r="B241" t="s">
        <v>1111</v>
      </c>
      <c r="C241" t="s">
        <v>1112</v>
      </c>
      <c r="D241" t="s">
        <v>123</v>
      </c>
      <c r="E241" t="s">
        <v>1040</v>
      </c>
      <c r="F241" t="s">
        <v>1113</v>
      </c>
      <c r="G241" t="s">
        <v>1058</v>
      </c>
      <c r="H241" t="s">
        <v>1114</v>
      </c>
      <c r="I241" t="s">
        <v>1047</v>
      </c>
      <c r="J241" t="s">
        <v>1110</v>
      </c>
      <c r="K241" s="77">
        <v>4.8899999999999997</v>
      </c>
      <c r="L241" t="s">
        <v>106</v>
      </c>
      <c r="M241" s="78">
        <v>4.3799999999999999E-2</v>
      </c>
      <c r="N241" s="78">
        <v>5.6000000000000001E-2</v>
      </c>
      <c r="O241" s="77">
        <v>25000</v>
      </c>
      <c r="P241" s="77">
        <v>94.788291599999994</v>
      </c>
      <c r="Q241" s="77">
        <v>0</v>
      </c>
      <c r="R241" s="77">
        <v>87.679169729999998</v>
      </c>
      <c r="S241" s="78">
        <v>0</v>
      </c>
      <c r="T241" s="78">
        <f t="shared" si="7"/>
        <v>2.1447932491225389E-3</v>
      </c>
      <c r="U241" s="78">
        <f>R241/'סכום נכסי הקרן'!$C$42</f>
        <v>3.0941855673774076E-4</v>
      </c>
    </row>
    <row r="242" spans="2:21">
      <c r="B242" t="s">
        <v>1115</v>
      </c>
      <c r="C242" t="s">
        <v>1116</v>
      </c>
      <c r="D242" t="s">
        <v>123</v>
      </c>
      <c r="E242" t="s">
        <v>1040</v>
      </c>
      <c r="F242" t="s">
        <v>1117</v>
      </c>
      <c r="G242" t="s">
        <v>1079</v>
      </c>
      <c r="H242" t="s">
        <v>1114</v>
      </c>
      <c r="I242" t="s">
        <v>1047</v>
      </c>
      <c r="J242" t="s">
        <v>1118</v>
      </c>
      <c r="K242" s="77">
        <v>4.47</v>
      </c>
      <c r="L242" t="s">
        <v>106</v>
      </c>
      <c r="M242" s="78">
        <v>5.1999999999999998E-2</v>
      </c>
      <c r="N242" s="78">
        <v>5.5500000000000001E-2</v>
      </c>
      <c r="O242" s="77">
        <v>15000</v>
      </c>
      <c r="P242" s="77">
        <v>99.11366666666666</v>
      </c>
      <c r="Q242" s="77">
        <v>0</v>
      </c>
      <c r="R242" s="77">
        <v>55.008085000000001</v>
      </c>
      <c r="S242" s="78">
        <v>0</v>
      </c>
      <c r="T242" s="78">
        <f t="shared" si="7"/>
        <v>1.3455986150241891E-3</v>
      </c>
      <c r="U242" s="78">
        <f>R242/'סכום נכסי הקרן'!$C$42</f>
        <v>1.9412275825626669E-4</v>
      </c>
    </row>
    <row r="243" spans="2:21">
      <c r="B243" t="s">
        <v>1119</v>
      </c>
      <c r="C243" t="s">
        <v>1120</v>
      </c>
      <c r="D243" t="s">
        <v>123</v>
      </c>
      <c r="E243" t="s">
        <v>1040</v>
      </c>
      <c r="F243" t="s">
        <v>1117</v>
      </c>
      <c r="G243" t="s">
        <v>1079</v>
      </c>
      <c r="H243" t="s">
        <v>1114</v>
      </c>
      <c r="I243" t="s">
        <v>1047</v>
      </c>
      <c r="J243" t="s">
        <v>1118</v>
      </c>
      <c r="K243" s="77">
        <v>7.81</v>
      </c>
      <c r="L243" t="s">
        <v>106</v>
      </c>
      <c r="M243" s="78">
        <v>5.45E-2</v>
      </c>
      <c r="N243" s="78">
        <v>5.6800000000000003E-2</v>
      </c>
      <c r="O243" s="77">
        <v>15000</v>
      </c>
      <c r="P243" s="77">
        <v>99.150333333333336</v>
      </c>
      <c r="Q243" s="77">
        <v>0</v>
      </c>
      <c r="R243" s="77">
        <v>55.028435000000002</v>
      </c>
      <c r="S243" s="78">
        <v>0</v>
      </c>
      <c r="T243" s="78">
        <f t="shared" si="7"/>
        <v>1.3460964133353963E-3</v>
      </c>
      <c r="U243" s="78">
        <f>R243/'סכום נכסי הקרן'!$C$42</f>
        <v>1.9419457312003653E-4</v>
      </c>
    </row>
    <row r="244" spans="2:21">
      <c r="B244" t="s">
        <v>1121</v>
      </c>
      <c r="C244" t="s">
        <v>1122</v>
      </c>
      <c r="D244" t="s">
        <v>123</v>
      </c>
      <c r="E244" t="s">
        <v>1040</v>
      </c>
      <c r="F244" t="s">
        <v>1123</v>
      </c>
      <c r="G244" t="s">
        <v>1124</v>
      </c>
      <c r="H244" t="s">
        <v>1114</v>
      </c>
      <c r="I244" t="s">
        <v>1047</v>
      </c>
      <c r="J244" t="s">
        <v>1125</v>
      </c>
      <c r="K244" s="77">
        <v>4.32</v>
      </c>
      <c r="L244" t="s">
        <v>106</v>
      </c>
      <c r="M244" s="78">
        <v>5.7000000000000002E-2</v>
      </c>
      <c r="N244" s="78">
        <v>5.8200000000000002E-2</v>
      </c>
      <c r="O244" s="77">
        <v>20000</v>
      </c>
      <c r="P244" s="77">
        <v>100.4236665</v>
      </c>
      <c r="Q244" s="77">
        <v>0</v>
      </c>
      <c r="R244" s="77">
        <v>74.313513209999996</v>
      </c>
      <c r="S244" s="78">
        <v>0</v>
      </c>
      <c r="T244" s="78">
        <f t="shared" si="7"/>
        <v>1.8178447850521931E-3</v>
      </c>
      <c r="U244" s="78">
        <f>R244/'סכום נכסי הקרן'!$C$42</f>
        <v>2.622513428714835E-4</v>
      </c>
    </row>
    <row r="245" spans="2:21">
      <c r="B245" t="s">
        <v>1126</v>
      </c>
      <c r="C245" t="s">
        <v>1127</v>
      </c>
      <c r="D245" t="s">
        <v>123</v>
      </c>
      <c r="E245" t="s">
        <v>1040</v>
      </c>
      <c r="F245" t="s">
        <v>1128</v>
      </c>
      <c r="G245" t="s">
        <v>1129</v>
      </c>
      <c r="H245" t="s">
        <v>1114</v>
      </c>
      <c r="I245" t="s">
        <v>1047</v>
      </c>
      <c r="J245" t="s">
        <v>1110</v>
      </c>
      <c r="K245" s="77">
        <v>5.98</v>
      </c>
      <c r="L245" t="s">
        <v>106</v>
      </c>
      <c r="M245" s="78">
        <v>4.2500000000000003E-2</v>
      </c>
      <c r="N245" s="78">
        <v>5.1200000000000002E-2</v>
      </c>
      <c r="O245" s="77">
        <v>25000</v>
      </c>
      <c r="P245" s="77">
        <v>95.870249999999999</v>
      </c>
      <c r="Q245" s="77">
        <v>0</v>
      </c>
      <c r="R245" s="77">
        <v>88.679981249999997</v>
      </c>
      <c r="S245" s="78">
        <v>0</v>
      </c>
      <c r="T245" s="78">
        <f t="shared" si="7"/>
        <v>2.1692749338641953E-3</v>
      </c>
      <c r="U245" s="78">
        <f>R245/'סכום נכסי הקרן'!$C$42</f>
        <v>3.1295040651504248E-4</v>
      </c>
    </row>
    <row r="246" spans="2:21">
      <c r="B246" t="s">
        <v>1130</v>
      </c>
      <c r="C246" t="s">
        <v>1131</v>
      </c>
      <c r="D246" t="s">
        <v>123</v>
      </c>
      <c r="E246" t="s">
        <v>1040</v>
      </c>
      <c r="F246" t="s">
        <v>1132</v>
      </c>
      <c r="G246" t="s">
        <v>1104</v>
      </c>
      <c r="H246" t="s">
        <v>1114</v>
      </c>
      <c r="I246" t="s">
        <v>1047</v>
      </c>
      <c r="J246" t="s">
        <v>1095</v>
      </c>
      <c r="K246" s="77">
        <v>5.94</v>
      </c>
      <c r="L246" t="s">
        <v>106</v>
      </c>
      <c r="M246" s="78">
        <v>3.7499999999999999E-2</v>
      </c>
      <c r="N246" s="78">
        <v>5.1200000000000002E-2</v>
      </c>
      <c r="O246" s="77">
        <v>15000</v>
      </c>
      <c r="P246" s="77">
        <v>93.47508333333333</v>
      </c>
      <c r="Q246" s="77">
        <v>0</v>
      </c>
      <c r="R246" s="77">
        <v>51.878671249999996</v>
      </c>
      <c r="S246" s="78">
        <v>0</v>
      </c>
      <c r="T246" s="78">
        <f t="shared" si="7"/>
        <v>1.2690474169987048E-3</v>
      </c>
      <c r="U246" s="78">
        <f>R246/'סכום נכסי הקרן'!$C$42</f>
        <v>1.8307910114885988E-4</v>
      </c>
    </row>
    <row r="247" spans="2:21">
      <c r="B247" t="s">
        <v>1133</v>
      </c>
      <c r="C247" t="s">
        <v>1134</v>
      </c>
      <c r="D247" t="s">
        <v>123</v>
      </c>
      <c r="E247" t="s">
        <v>1040</v>
      </c>
      <c r="F247" t="s">
        <v>1135</v>
      </c>
      <c r="G247" t="s">
        <v>1136</v>
      </c>
      <c r="H247" t="s">
        <v>1114</v>
      </c>
      <c r="I247" t="s">
        <v>1047</v>
      </c>
      <c r="J247" t="s">
        <v>1105</v>
      </c>
      <c r="K247" s="77">
        <v>4.09</v>
      </c>
      <c r="L247" t="s">
        <v>106</v>
      </c>
      <c r="M247" s="78">
        <v>3.2500000000000001E-2</v>
      </c>
      <c r="N247" s="78">
        <v>5.2299999999999999E-2</v>
      </c>
      <c r="O247" s="77">
        <v>15000</v>
      </c>
      <c r="P247" s="77">
        <v>92.978250000000003</v>
      </c>
      <c r="Q247" s="77">
        <v>0</v>
      </c>
      <c r="R247" s="77">
        <v>51.602928749999997</v>
      </c>
      <c r="S247" s="78">
        <v>0</v>
      </c>
      <c r="T247" s="78">
        <f t="shared" si="7"/>
        <v>1.2623022498818473E-3</v>
      </c>
      <c r="U247" s="78">
        <f>R247/'סכום נכסי הקרן'!$C$42</f>
        <v>1.8210600974477849E-4</v>
      </c>
    </row>
    <row r="248" spans="2:21">
      <c r="B248" t="s">
        <v>1137</v>
      </c>
      <c r="C248" t="s">
        <v>1138</v>
      </c>
      <c r="D248" t="s">
        <v>123</v>
      </c>
      <c r="E248" t="s">
        <v>1040</v>
      </c>
      <c r="F248" t="s">
        <v>1139</v>
      </c>
      <c r="G248" t="s">
        <v>1109</v>
      </c>
      <c r="H248" t="s">
        <v>1140</v>
      </c>
      <c r="I248" t="s">
        <v>1047</v>
      </c>
      <c r="J248" t="s">
        <v>1141</v>
      </c>
      <c r="K248" s="77">
        <v>6.85</v>
      </c>
      <c r="L248" t="s">
        <v>106</v>
      </c>
      <c r="M248" s="78">
        <v>2.4500000000000001E-2</v>
      </c>
      <c r="N248" s="78">
        <v>5.5899999999999998E-2</v>
      </c>
      <c r="O248" s="77">
        <v>12000</v>
      </c>
      <c r="P248" s="77">
        <v>81.997749999999996</v>
      </c>
      <c r="Q248" s="77">
        <v>0</v>
      </c>
      <c r="R248" s="77">
        <v>36.407001000000001</v>
      </c>
      <c r="S248" s="78">
        <v>0</v>
      </c>
      <c r="T248" s="78">
        <f t="shared" si="7"/>
        <v>8.90581995769972E-4</v>
      </c>
      <c r="U248" s="78">
        <f>R248/'סכום נכסי הקרן'!$C$42</f>
        <v>1.2847979445128221E-4</v>
      </c>
    </row>
    <row r="249" spans="2:21">
      <c r="B249" t="s">
        <v>1142</v>
      </c>
      <c r="C249" t="s">
        <v>1143</v>
      </c>
      <c r="D249" t="s">
        <v>1144</v>
      </c>
      <c r="E249" t="s">
        <v>1040</v>
      </c>
      <c r="F249" t="s">
        <v>1145</v>
      </c>
      <c r="G249" t="s">
        <v>1099</v>
      </c>
      <c r="H249" t="s">
        <v>1140</v>
      </c>
      <c r="I249" t="s">
        <v>1047</v>
      </c>
      <c r="J249" t="s">
        <v>1146</v>
      </c>
      <c r="K249" s="77">
        <v>4.51</v>
      </c>
      <c r="L249" t="s">
        <v>110</v>
      </c>
      <c r="M249" s="78">
        <v>1.6299999999999999E-2</v>
      </c>
      <c r="N249" s="78">
        <v>9.0200000000000002E-2</v>
      </c>
      <c r="O249" s="77">
        <v>20000</v>
      </c>
      <c r="P249" s="77">
        <v>73.094499999999996</v>
      </c>
      <c r="Q249" s="77">
        <v>0</v>
      </c>
      <c r="R249" s="77">
        <v>58.746049650000003</v>
      </c>
      <c r="S249" s="78">
        <v>1E-4</v>
      </c>
      <c r="T249" s="78">
        <f t="shared" si="7"/>
        <v>1.4370360838262639E-3</v>
      </c>
      <c r="U249" s="78">
        <f>R249/'סכום נכסי הקרן'!$C$42</f>
        <v>2.0731398293028362E-4</v>
      </c>
    </row>
    <row r="250" spans="2:21">
      <c r="B250" t="s">
        <v>1147</v>
      </c>
      <c r="C250" t="s">
        <v>1148</v>
      </c>
      <c r="D250" t="s">
        <v>123</v>
      </c>
      <c r="E250" t="s">
        <v>1040</v>
      </c>
      <c r="F250" t="s">
        <v>1149</v>
      </c>
      <c r="G250" t="s">
        <v>1052</v>
      </c>
      <c r="H250" t="s">
        <v>1140</v>
      </c>
      <c r="I250" t="s">
        <v>1047</v>
      </c>
      <c r="J250" t="s">
        <v>1150</v>
      </c>
      <c r="K250" s="77">
        <v>6.12</v>
      </c>
      <c r="L250" t="s">
        <v>106</v>
      </c>
      <c r="M250" s="78">
        <v>4.4999999999999998E-2</v>
      </c>
      <c r="N250" s="78">
        <v>6.6299999999999998E-2</v>
      </c>
      <c r="O250" s="77">
        <v>10000</v>
      </c>
      <c r="P250" s="77">
        <v>89.515500000000003</v>
      </c>
      <c r="Q250" s="77">
        <v>0</v>
      </c>
      <c r="R250" s="77">
        <v>33.120735000000003</v>
      </c>
      <c r="S250" s="78">
        <v>0</v>
      </c>
      <c r="T250" s="78">
        <f t="shared" si="7"/>
        <v>8.1019390412487887E-4</v>
      </c>
      <c r="U250" s="78">
        <f>R250/'סכום נכסי הקרן'!$C$42</f>
        <v>1.1688260795980939E-4</v>
      </c>
    </row>
    <row r="251" spans="2:21">
      <c r="B251" t="s">
        <v>1151</v>
      </c>
      <c r="C251" t="s">
        <v>1152</v>
      </c>
      <c r="D251" t="s">
        <v>123</v>
      </c>
      <c r="E251" t="s">
        <v>1040</v>
      </c>
      <c r="F251" t="s">
        <v>1153</v>
      </c>
      <c r="G251" t="s">
        <v>1079</v>
      </c>
      <c r="H251" t="s">
        <v>1154</v>
      </c>
      <c r="I251" t="s">
        <v>329</v>
      </c>
      <c r="J251" t="s">
        <v>908</v>
      </c>
      <c r="K251" s="77">
        <v>7.3</v>
      </c>
      <c r="L251" t="s">
        <v>106</v>
      </c>
      <c r="M251" s="78">
        <v>3.15E-2</v>
      </c>
      <c r="N251" s="78">
        <v>6.0100000000000001E-2</v>
      </c>
      <c r="O251" s="77">
        <v>35000</v>
      </c>
      <c r="P251" s="77">
        <v>83.016750000000002</v>
      </c>
      <c r="Q251" s="77">
        <v>0</v>
      </c>
      <c r="R251" s="77">
        <v>107.50669125</v>
      </c>
      <c r="S251" s="78">
        <v>0</v>
      </c>
      <c r="T251" s="78">
        <f t="shared" si="7"/>
        <v>2.6298107787579425E-3</v>
      </c>
      <c r="U251" s="78">
        <f>R251/'סכום נכסי הקרן'!$C$42</f>
        <v>3.7938960130051523E-4</v>
      </c>
    </row>
    <row r="252" spans="2:21">
      <c r="B252" t="s">
        <v>1155</v>
      </c>
      <c r="C252" t="s">
        <v>1156</v>
      </c>
      <c r="D252" t="s">
        <v>123</v>
      </c>
      <c r="E252" t="s">
        <v>1040</v>
      </c>
      <c r="F252" t="s">
        <v>1157</v>
      </c>
      <c r="G252" t="s">
        <v>1158</v>
      </c>
      <c r="H252" t="s">
        <v>1154</v>
      </c>
      <c r="I252" t="s">
        <v>329</v>
      </c>
      <c r="J252" t="s">
        <v>483</v>
      </c>
      <c r="K252" s="77">
        <v>4.83</v>
      </c>
      <c r="L252" t="s">
        <v>106</v>
      </c>
      <c r="M252" s="78">
        <v>3.1300000000000001E-2</v>
      </c>
      <c r="N252" s="78">
        <v>7.5499999999999998E-2</v>
      </c>
      <c r="O252" s="77">
        <v>40000</v>
      </c>
      <c r="P252" s="77">
        <v>82.151083249999999</v>
      </c>
      <c r="Q252" s="77">
        <v>0</v>
      </c>
      <c r="R252" s="77">
        <v>121.58360321000001</v>
      </c>
      <c r="S252" s="78">
        <v>1E-4</v>
      </c>
      <c r="T252" s="78">
        <f t="shared" si="7"/>
        <v>2.9741578549594399E-3</v>
      </c>
      <c r="U252" s="78">
        <f>R252/'סכום נכסי הקרן'!$C$42</f>
        <v>4.2906682561046582E-4</v>
      </c>
    </row>
    <row r="253" spans="2:21">
      <c r="B253" t="s">
        <v>1159</v>
      </c>
      <c r="C253" t="s">
        <v>1160</v>
      </c>
      <c r="D253" t="s">
        <v>123</v>
      </c>
      <c r="E253" t="s">
        <v>1040</v>
      </c>
      <c r="F253" t="s">
        <v>1161</v>
      </c>
      <c r="G253" t="s">
        <v>1162</v>
      </c>
      <c r="H253" t="s">
        <v>1140</v>
      </c>
      <c r="I253" t="s">
        <v>1047</v>
      </c>
      <c r="J253" t="s">
        <v>1163</v>
      </c>
      <c r="K253" s="77">
        <v>4.3</v>
      </c>
      <c r="L253" t="s">
        <v>106</v>
      </c>
      <c r="M253" s="78">
        <v>5.7000000000000002E-2</v>
      </c>
      <c r="N253" s="78">
        <v>6.0400000000000002E-2</v>
      </c>
      <c r="O253" s="77">
        <v>10000</v>
      </c>
      <c r="P253" s="77">
        <v>99.532667000000004</v>
      </c>
      <c r="Q253" s="77">
        <v>0</v>
      </c>
      <c r="R253" s="77">
        <v>36.827086790000003</v>
      </c>
      <c r="S253" s="78">
        <v>0</v>
      </c>
      <c r="T253" s="78">
        <f t="shared" si="7"/>
        <v>9.0085806440997913E-4</v>
      </c>
      <c r="U253" s="78">
        <f>R253/'סכום נכסי הקרן'!$C$42</f>
        <v>1.2996227129553271E-4</v>
      </c>
    </row>
    <row r="254" spans="2:21">
      <c r="B254" t="s">
        <v>1164</v>
      </c>
      <c r="C254" t="s">
        <v>1165</v>
      </c>
      <c r="D254" t="s">
        <v>123</v>
      </c>
      <c r="E254" t="s">
        <v>1040</v>
      </c>
      <c r="F254" t="s">
        <v>1166</v>
      </c>
      <c r="G254" t="s">
        <v>1069</v>
      </c>
      <c r="H254" t="s">
        <v>1140</v>
      </c>
      <c r="I254" t="s">
        <v>1047</v>
      </c>
      <c r="J254" t="s">
        <v>1095</v>
      </c>
      <c r="K254" s="77">
        <v>5.2</v>
      </c>
      <c r="L254" t="s">
        <v>106</v>
      </c>
      <c r="M254" s="78">
        <v>4.5999999999999999E-2</v>
      </c>
      <c r="N254" s="78">
        <v>5.3699999999999998E-2</v>
      </c>
      <c r="O254" s="77">
        <v>15000</v>
      </c>
      <c r="P254" s="77">
        <v>96.938777999999999</v>
      </c>
      <c r="Q254" s="77">
        <v>0</v>
      </c>
      <c r="R254" s="77">
        <v>53.80102179</v>
      </c>
      <c r="S254" s="78">
        <v>0</v>
      </c>
      <c r="T254" s="78">
        <f t="shared" si="7"/>
        <v>1.3160716357879067E-3</v>
      </c>
      <c r="U254" s="78">
        <f>R254/'סכום נכסי הקרן'!$C$42</f>
        <v>1.8986304916595998E-4</v>
      </c>
    </row>
    <row r="255" spans="2:21">
      <c r="B255" t="s">
        <v>1167</v>
      </c>
      <c r="C255" t="s">
        <v>1168</v>
      </c>
      <c r="D255" t="s">
        <v>123</v>
      </c>
      <c r="E255" t="s">
        <v>1040</v>
      </c>
      <c r="F255" t="s">
        <v>1169</v>
      </c>
      <c r="G255" t="s">
        <v>1158</v>
      </c>
      <c r="H255" t="s">
        <v>1140</v>
      </c>
      <c r="I255" t="s">
        <v>1047</v>
      </c>
      <c r="J255" t="s">
        <v>1118</v>
      </c>
      <c r="K255" s="77">
        <v>4.18</v>
      </c>
      <c r="L255" t="s">
        <v>106</v>
      </c>
      <c r="M255" s="78">
        <v>7.9500000000000001E-2</v>
      </c>
      <c r="N255" s="78">
        <v>8.1199999999999994E-2</v>
      </c>
      <c r="O255" s="77">
        <v>7000</v>
      </c>
      <c r="P255" s="77">
        <v>100.2915</v>
      </c>
      <c r="Q255" s="77">
        <v>0</v>
      </c>
      <c r="R255" s="77">
        <v>25.9754985</v>
      </c>
      <c r="S255" s="78">
        <v>0</v>
      </c>
      <c r="T255" s="78">
        <f t="shared" si="7"/>
        <v>6.3540831872556369E-4</v>
      </c>
      <c r="U255" s="78">
        <f>R255/'סכום נכסי הקרן'!$C$42</f>
        <v>9.1667168851660954E-5</v>
      </c>
    </row>
    <row r="256" spans="2:21">
      <c r="B256" t="s">
        <v>1170</v>
      </c>
      <c r="C256" t="s">
        <v>1171</v>
      </c>
      <c r="D256" t="s">
        <v>123</v>
      </c>
      <c r="E256" t="s">
        <v>1040</v>
      </c>
      <c r="F256" t="s">
        <v>1172</v>
      </c>
      <c r="G256" t="s">
        <v>1058</v>
      </c>
      <c r="H256" t="s">
        <v>1140</v>
      </c>
      <c r="I256" t="s">
        <v>1047</v>
      </c>
      <c r="J256" t="s">
        <v>1173</v>
      </c>
      <c r="K256" s="77">
        <v>3.81</v>
      </c>
      <c r="L256" t="s">
        <v>106</v>
      </c>
      <c r="M256" s="78">
        <v>2.3E-2</v>
      </c>
      <c r="N256" s="78">
        <v>6.0400000000000002E-2</v>
      </c>
      <c r="O256" s="77">
        <v>30000</v>
      </c>
      <c r="P256" s="77">
        <v>87.265111000000005</v>
      </c>
      <c r="Q256" s="77">
        <v>0</v>
      </c>
      <c r="R256" s="77">
        <v>96.864273209999993</v>
      </c>
      <c r="S256" s="78">
        <v>0</v>
      </c>
      <c r="T256" s="78">
        <f t="shared" si="7"/>
        <v>2.3694777208968579E-3</v>
      </c>
      <c r="U256" s="78">
        <f>R256/'סכום נכסי הקרן'!$C$42</f>
        <v>3.4183265772683776E-4</v>
      </c>
    </row>
    <row r="257" spans="2:21">
      <c r="B257" t="s">
        <v>1174</v>
      </c>
      <c r="C257" t="s">
        <v>1175</v>
      </c>
      <c r="D257" t="s">
        <v>123</v>
      </c>
      <c r="E257" t="s">
        <v>1040</v>
      </c>
      <c r="F257" t="s">
        <v>1176</v>
      </c>
      <c r="G257" t="s">
        <v>1052</v>
      </c>
      <c r="H257" t="s">
        <v>1053</v>
      </c>
      <c r="I257" t="s">
        <v>1047</v>
      </c>
      <c r="J257" t="s">
        <v>342</v>
      </c>
      <c r="K257" s="77">
        <v>0.74</v>
      </c>
      <c r="L257" t="s">
        <v>106</v>
      </c>
      <c r="M257" s="78">
        <v>4.4999999999999998E-2</v>
      </c>
      <c r="N257" s="78">
        <v>6.3799999999999996E-2</v>
      </c>
      <c r="O257" s="77">
        <v>10000</v>
      </c>
      <c r="P257" s="77">
        <v>99.825999999999993</v>
      </c>
      <c r="Q257" s="77">
        <v>0</v>
      </c>
      <c r="R257" s="77">
        <v>36.93562</v>
      </c>
      <c r="S257" s="78">
        <v>0</v>
      </c>
      <c r="T257" s="78">
        <f t="shared" si="7"/>
        <v>9.0351298571945808E-4</v>
      </c>
      <c r="U257" s="78">
        <f>R257/'סכום נכסי הקרן'!$C$42</f>
        <v>1.303452834670636E-4</v>
      </c>
    </row>
    <row r="258" spans="2:21">
      <c r="B258" t="s">
        <v>1177</v>
      </c>
      <c r="C258" t="s">
        <v>1178</v>
      </c>
      <c r="D258" t="s">
        <v>123</v>
      </c>
      <c r="E258" t="s">
        <v>1040</v>
      </c>
      <c r="F258" t="s">
        <v>1176</v>
      </c>
      <c r="G258" t="s">
        <v>1052</v>
      </c>
      <c r="H258" t="s">
        <v>1179</v>
      </c>
      <c r="I258" t="s">
        <v>329</v>
      </c>
      <c r="J258" t="s">
        <v>463</v>
      </c>
      <c r="K258" s="77">
        <v>7.07</v>
      </c>
      <c r="L258" t="s">
        <v>106</v>
      </c>
      <c r="M258" s="78">
        <v>8.5000000000000006E-2</v>
      </c>
      <c r="N258" s="78">
        <v>8.6599999999999996E-2</v>
      </c>
      <c r="O258" s="77">
        <v>10000</v>
      </c>
      <c r="P258" s="77">
        <v>99.881</v>
      </c>
      <c r="Q258" s="77">
        <v>0</v>
      </c>
      <c r="R258" s="77">
        <v>36.955970000000001</v>
      </c>
      <c r="S258" s="78">
        <v>0</v>
      </c>
      <c r="T258" s="78">
        <f t="shared" si="7"/>
        <v>9.0401078403066527E-4</v>
      </c>
      <c r="U258" s="78">
        <f>R258/'סכום נכסי הקרן'!$C$42</f>
        <v>1.3041709833083343E-4</v>
      </c>
    </row>
    <row r="259" spans="2:21">
      <c r="B259" t="s">
        <v>1180</v>
      </c>
      <c r="C259" t="s">
        <v>1181</v>
      </c>
      <c r="D259" t="s">
        <v>123</v>
      </c>
      <c r="E259" t="s">
        <v>1040</v>
      </c>
      <c r="F259" t="s">
        <v>1182</v>
      </c>
      <c r="G259" t="s">
        <v>1058</v>
      </c>
      <c r="H259" t="s">
        <v>1053</v>
      </c>
      <c r="I259" t="s">
        <v>1047</v>
      </c>
      <c r="J259" t="s">
        <v>1183</v>
      </c>
      <c r="K259" s="77">
        <v>2.5499999999999998</v>
      </c>
      <c r="L259" t="s">
        <v>106</v>
      </c>
      <c r="M259" s="78">
        <v>4.3799999999999999E-2</v>
      </c>
      <c r="N259" s="78">
        <v>6.83E-2</v>
      </c>
      <c r="O259" s="77">
        <v>30000</v>
      </c>
      <c r="P259" s="77">
        <v>95.542041666666663</v>
      </c>
      <c r="Q259" s="77">
        <v>0</v>
      </c>
      <c r="R259" s="77">
        <v>106.05166625</v>
      </c>
      <c r="S259" s="78">
        <v>0</v>
      </c>
      <c r="T259" s="78">
        <f t="shared" si="7"/>
        <v>2.5942181995066275E-3</v>
      </c>
      <c r="U259" s="78">
        <f>R259/'סכום נכסי הקרן'!$C$42</f>
        <v>3.7425483854097133E-4</v>
      </c>
    </row>
    <row r="260" spans="2:21">
      <c r="B260" t="s">
        <v>1184</v>
      </c>
      <c r="C260" t="s">
        <v>1185</v>
      </c>
      <c r="D260" t="s">
        <v>123</v>
      </c>
      <c r="E260" t="s">
        <v>1040</v>
      </c>
      <c r="F260" t="s">
        <v>1186</v>
      </c>
      <c r="G260" t="s">
        <v>1187</v>
      </c>
      <c r="H260" t="s">
        <v>1188</v>
      </c>
      <c r="I260" t="s">
        <v>329</v>
      </c>
      <c r="J260" t="s">
        <v>1189</v>
      </c>
      <c r="K260" s="77">
        <v>3.87</v>
      </c>
      <c r="L260" t="s">
        <v>110</v>
      </c>
      <c r="M260" s="78">
        <v>2.63E-2</v>
      </c>
      <c r="N260" s="78">
        <v>0.1133</v>
      </c>
      <c r="O260" s="77">
        <v>30000</v>
      </c>
      <c r="P260" s="77">
        <v>74.298041666666663</v>
      </c>
      <c r="Q260" s="77">
        <v>0</v>
      </c>
      <c r="R260" s="77">
        <v>89.570004131250002</v>
      </c>
      <c r="S260" s="78">
        <v>1E-4</v>
      </c>
      <c r="T260" s="78">
        <f t="shared" si="7"/>
        <v>2.1910465253738771E-3</v>
      </c>
      <c r="U260" s="78">
        <f>R260/'סכום נכסי הקרן'!$C$42</f>
        <v>3.1609128474447806E-4</v>
      </c>
    </row>
    <row r="261" spans="2:21">
      <c r="B261" t="s">
        <v>1190</v>
      </c>
      <c r="C261" t="s">
        <v>1191</v>
      </c>
      <c r="D261" t="s">
        <v>123</v>
      </c>
      <c r="E261" t="s">
        <v>1040</v>
      </c>
      <c r="F261" t="s">
        <v>1192</v>
      </c>
      <c r="G261" t="s">
        <v>1193</v>
      </c>
      <c r="H261" t="s">
        <v>1188</v>
      </c>
      <c r="I261" t="s">
        <v>329</v>
      </c>
      <c r="J261" t="s">
        <v>1194</v>
      </c>
      <c r="K261" s="77">
        <v>6.94</v>
      </c>
      <c r="L261" t="s">
        <v>106</v>
      </c>
      <c r="M261" s="78">
        <v>4.4999999999999998E-2</v>
      </c>
      <c r="N261" s="78">
        <v>7.3999999999999996E-2</v>
      </c>
      <c r="O261" s="77">
        <v>35000</v>
      </c>
      <c r="P261" s="77">
        <v>84.107500000000002</v>
      </c>
      <c r="Q261" s="77">
        <v>0</v>
      </c>
      <c r="R261" s="77">
        <v>108.9192125</v>
      </c>
      <c r="S261" s="78">
        <v>1E-4</v>
      </c>
      <c r="T261" s="78">
        <f t="shared" si="7"/>
        <v>2.6643636383547132E-3</v>
      </c>
      <c r="U261" s="78">
        <f>R261/'סכום נכסי הקרן'!$C$42</f>
        <v>3.8437436892413982E-4</v>
      </c>
    </row>
    <row r="262" spans="2:21">
      <c r="B262" t="s">
        <v>1195</v>
      </c>
      <c r="C262" t="s">
        <v>1196</v>
      </c>
      <c r="D262" t="s">
        <v>123</v>
      </c>
      <c r="E262" t="s">
        <v>1040</v>
      </c>
      <c r="F262" t="s">
        <v>1197</v>
      </c>
      <c r="G262" t="s">
        <v>1052</v>
      </c>
      <c r="H262" t="s">
        <v>1198</v>
      </c>
      <c r="I262" t="s">
        <v>1047</v>
      </c>
      <c r="J262" t="s">
        <v>1199</v>
      </c>
      <c r="K262" s="77">
        <v>3.4</v>
      </c>
      <c r="L262" t="s">
        <v>106</v>
      </c>
      <c r="M262" s="78">
        <v>6.5000000000000002E-2</v>
      </c>
      <c r="N262" s="78">
        <v>9.5200000000000007E-2</v>
      </c>
      <c r="O262" s="77">
        <v>20000</v>
      </c>
      <c r="P262" s="77">
        <v>92.183333500000003</v>
      </c>
      <c r="Q262" s="77">
        <v>0</v>
      </c>
      <c r="R262" s="77">
        <v>68.21566679</v>
      </c>
      <c r="S262" s="78">
        <v>0</v>
      </c>
      <c r="T262" s="78">
        <f t="shared" si="7"/>
        <v>1.6686802813727394E-3</v>
      </c>
      <c r="U262" s="78">
        <f>R262/'סכום נכסי הקרן'!$C$42</f>
        <v>2.4073212862373247E-4</v>
      </c>
    </row>
    <row r="263" spans="2:21">
      <c r="B263" t="s">
        <v>1200</v>
      </c>
      <c r="C263" t="s">
        <v>1201</v>
      </c>
      <c r="D263" t="s">
        <v>123</v>
      </c>
      <c r="E263" t="s">
        <v>1040</v>
      </c>
      <c r="F263" t="s">
        <v>1202</v>
      </c>
      <c r="G263" t="s">
        <v>1052</v>
      </c>
      <c r="H263" t="s">
        <v>1203</v>
      </c>
      <c r="I263" t="s">
        <v>329</v>
      </c>
      <c r="J263" t="s">
        <v>983</v>
      </c>
      <c r="K263" s="77">
        <v>2.6</v>
      </c>
      <c r="L263" t="s">
        <v>106</v>
      </c>
      <c r="M263" s="78">
        <v>0.09</v>
      </c>
      <c r="N263" s="78">
        <v>0.12230000000000001</v>
      </c>
      <c r="O263" s="77">
        <v>10000</v>
      </c>
      <c r="P263" s="77">
        <v>96.918999999999997</v>
      </c>
      <c r="Q263" s="77">
        <v>0</v>
      </c>
      <c r="R263" s="77">
        <v>35.860030000000002</v>
      </c>
      <c r="S263" s="78">
        <v>0</v>
      </c>
      <c r="T263" s="78">
        <f t="shared" si="7"/>
        <v>8.7720208225256099E-4</v>
      </c>
      <c r="U263" s="78">
        <f>R263/'סכום נכסי הקרן'!$C$42</f>
        <v>1.2654954148562836E-4</v>
      </c>
    </row>
    <row r="264" spans="2:21">
      <c r="B264" t="s">
        <v>225</v>
      </c>
      <c r="C264" s="16"/>
      <c r="D264" s="16"/>
      <c r="E264" s="16"/>
      <c r="F264" s="16"/>
    </row>
    <row r="265" spans="2:21">
      <c r="B265" t="s">
        <v>359</v>
      </c>
      <c r="C265" s="16"/>
      <c r="D265" s="16"/>
      <c r="E265" s="16"/>
      <c r="F265" s="16"/>
    </row>
    <row r="266" spans="2:21">
      <c r="B266" t="s">
        <v>360</v>
      </c>
      <c r="C266" s="16"/>
      <c r="D266" s="16"/>
      <c r="E266" s="16"/>
      <c r="F266" s="16"/>
    </row>
    <row r="267" spans="2:21">
      <c r="B267" t="s">
        <v>361</v>
      </c>
      <c r="C267" s="16"/>
      <c r="D267" s="16"/>
      <c r="E267" s="16"/>
      <c r="F267" s="16"/>
    </row>
    <row r="268" spans="2:21">
      <c r="B268" t="s">
        <v>362</v>
      </c>
      <c r="C268" s="16"/>
      <c r="D268" s="16"/>
      <c r="E268" s="16"/>
      <c r="F268" s="16"/>
    </row>
    <row r="269" spans="2:21">
      <c r="C269" s="16"/>
      <c r="D269" s="16"/>
      <c r="E269" s="16"/>
      <c r="F269" s="16"/>
    </row>
    <row r="270" spans="2:21">
      <c r="C270" s="16"/>
      <c r="D270" s="16"/>
      <c r="E270" s="16"/>
      <c r="F270" s="16"/>
    </row>
    <row r="271" spans="2:21">
      <c r="C271" s="16"/>
      <c r="D271" s="16"/>
      <c r="E271" s="16"/>
      <c r="F271" s="16"/>
    </row>
    <row r="272" spans="2:21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C764" s="16"/>
      <c r="D764" s="16"/>
      <c r="E764" s="16"/>
      <c r="F764" s="16"/>
    </row>
    <row r="765" spans="2:6"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B768" s="16"/>
      <c r="C768" s="16"/>
      <c r="D768" s="16"/>
      <c r="E768" s="16"/>
      <c r="F768" s="16"/>
    </row>
    <row r="769" spans="2:6">
      <c r="B769" s="16"/>
      <c r="C769" s="16"/>
      <c r="D769" s="16"/>
      <c r="E769" s="16"/>
      <c r="F769" s="16"/>
    </row>
    <row r="770" spans="2:6">
      <c r="B770" s="19"/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</sheetData>
  <autoFilter ref="B11:U263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0">
      <formula1>$BN$7:$BN$11</formula1>
    </dataValidation>
    <dataValidation type="list" allowBlank="1" showInputMessage="1" showErrorMessage="1" sqref="E12:E794">
      <formula1>$BI$7:$BI$11</formula1>
    </dataValidation>
    <dataValidation type="list" allowBlank="1" showInputMessage="1" showErrorMessage="1" sqref="I12:I800">
      <formula1>$BM$7:$BM$10</formula1>
    </dataValidation>
    <dataValidation type="list" allowBlank="1" showInputMessage="1" showErrorMessage="1" sqref="G12:G800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BJ6" s="19"/>
    </row>
    <row r="7" spans="2:62" ht="26.25" customHeight="1">
      <c r="B7" s="111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1204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214</v>
      </c>
      <c r="C14" t="s">
        <v>214</v>
      </c>
      <c r="E14" s="16"/>
      <c r="F14" s="16"/>
      <c r="G14" t="s">
        <v>214</v>
      </c>
      <c r="H14" t="s">
        <v>214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1205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214</v>
      </c>
      <c r="C16" t="s">
        <v>214</v>
      </c>
      <c r="E16" s="16"/>
      <c r="F16" s="16"/>
      <c r="G16" t="s">
        <v>214</v>
      </c>
      <c r="H16" t="s">
        <v>214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1206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s="16"/>
      <c r="F18" s="16"/>
      <c r="G18" t="s">
        <v>214</v>
      </c>
      <c r="H18" t="s">
        <v>214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1207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s="16"/>
      <c r="F20" s="16"/>
      <c r="G20" t="s">
        <v>214</v>
      </c>
      <c r="H20" t="s">
        <v>214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375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s="16"/>
      <c r="F23" s="16"/>
      <c r="G23" t="s">
        <v>214</v>
      </c>
      <c r="H23" t="s">
        <v>214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376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s="16"/>
      <c r="F25" s="16"/>
      <c r="G25" t="s">
        <v>214</v>
      </c>
      <c r="H25" t="s">
        <v>214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225</v>
      </c>
      <c r="E26" s="16"/>
      <c r="F26" s="16"/>
      <c r="G26" s="16"/>
    </row>
    <row r="27" spans="2:15">
      <c r="B27" t="s">
        <v>359</v>
      </c>
      <c r="E27" s="16"/>
      <c r="F27" s="16"/>
      <c r="G27" s="16"/>
    </row>
    <row r="28" spans="2:15">
      <c r="B28" t="s">
        <v>360</v>
      </c>
      <c r="E28" s="16"/>
      <c r="F28" s="16"/>
      <c r="G28" s="16"/>
    </row>
    <row r="29" spans="2:15">
      <c r="B29" t="s">
        <v>361</v>
      </c>
      <c r="E29" s="16"/>
      <c r="F29" s="16"/>
      <c r="G29" s="16"/>
    </row>
    <row r="30" spans="2:15">
      <c r="B30" t="s">
        <v>362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BK6" s="19"/>
    </row>
    <row r="7" spans="2:63" ht="26.25" customHeight="1">
      <c r="B7" s="111" t="s">
        <v>194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1208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1209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1210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1211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1037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1212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223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1213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1214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1037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1212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214</v>
      </c>
      <c r="C33" t="s">
        <v>214</v>
      </c>
      <c r="D33" s="16"/>
      <c r="E33" s="16"/>
      <c r="F33" t="s">
        <v>214</v>
      </c>
      <c r="G33" t="s">
        <v>214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225</v>
      </c>
      <c r="D34" s="16"/>
      <c r="E34" s="16"/>
      <c r="F34" s="16"/>
      <c r="G34" s="16"/>
    </row>
    <row r="35" spans="2:14">
      <c r="B35" t="s">
        <v>359</v>
      </c>
      <c r="D35" s="16"/>
      <c r="E35" s="16"/>
      <c r="F35" s="16"/>
      <c r="G35" s="16"/>
    </row>
    <row r="36" spans="2:14">
      <c r="B36" t="s">
        <v>360</v>
      </c>
      <c r="D36" s="16"/>
      <c r="E36" s="16"/>
      <c r="F36" s="16"/>
      <c r="G36" s="16"/>
    </row>
    <row r="37" spans="2:14">
      <c r="B37" t="s">
        <v>361</v>
      </c>
      <c r="D37" s="16"/>
      <c r="E37" s="16"/>
      <c r="F37" s="16"/>
      <c r="G37" s="16"/>
    </row>
    <row r="38" spans="2:14">
      <c r="B38" t="s">
        <v>362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65" ht="26.25" customHeight="1">
      <c r="B7" s="111" t="s">
        <v>93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1215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1216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1037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1215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1216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1037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359</v>
      </c>
      <c r="C31" s="16"/>
      <c r="D31" s="16"/>
      <c r="E31" s="16"/>
    </row>
    <row r="32" spans="2:15">
      <c r="B32" t="s">
        <v>360</v>
      </c>
      <c r="C32" s="16"/>
      <c r="D32" s="16"/>
      <c r="E32" s="16"/>
    </row>
    <row r="33" spans="2:5">
      <c r="B33" t="s">
        <v>361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0" ht="26.25" customHeight="1">
      <c r="B7" s="111" t="s">
        <v>95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104340</v>
      </c>
      <c r="H11" s="7"/>
      <c r="I11" s="75">
        <v>2.5428000000000002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104340</v>
      </c>
      <c r="I12" s="81">
        <v>2.5428000000000002</v>
      </c>
      <c r="K12" s="80">
        <v>1</v>
      </c>
      <c r="L12" s="80">
        <v>0</v>
      </c>
    </row>
    <row r="13" spans="2:60">
      <c r="B13" s="79" t="s">
        <v>1217</v>
      </c>
      <c r="D13" s="16"/>
      <c r="E13" s="16"/>
      <c r="G13" s="81">
        <v>104340</v>
      </c>
      <c r="I13" s="81">
        <v>2.5428000000000002</v>
      </c>
      <c r="K13" s="80">
        <v>1</v>
      </c>
      <c r="L13" s="80">
        <v>0</v>
      </c>
    </row>
    <row r="14" spans="2:60">
      <c r="B14" t="s">
        <v>1218</v>
      </c>
      <c r="C14" t="s">
        <v>1219</v>
      </c>
      <c r="D14" t="s">
        <v>100</v>
      </c>
      <c r="E14" t="s">
        <v>664</v>
      </c>
      <c r="F14" t="s">
        <v>102</v>
      </c>
      <c r="G14" s="77">
        <v>340</v>
      </c>
      <c r="H14" s="77">
        <v>442</v>
      </c>
      <c r="I14" s="77">
        <v>1.5027999999999999</v>
      </c>
      <c r="J14" s="78">
        <v>8.9999999999999998E-4</v>
      </c>
      <c r="K14" s="78">
        <v>0.59099999999999997</v>
      </c>
      <c r="L14" s="78">
        <v>0</v>
      </c>
    </row>
    <row r="15" spans="2:60">
      <c r="B15" t="s">
        <v>1220</v>
      </c>
      <c r="C15" t="s">
        <v>1221</v>
      </c>
      <c r="D15" t="s">
        <v>100</v>
      </c>
      <c r="E15" t="s">
        <v>586</v>
      </c>
      <c r="F15" t="s">
        <v>102</v>
      </c>
      <c r="G15" s="77">
        <v>104000</v>
      </c>
      <c r="H15" s="77">
        <v>1</v>
      </c>
      <c r="I15" s="77">
        <v>1.04</v>
      </c>
      <c r="J15" s="78">
        <v>5.9999999999999995E-4</v>
      </c>
      <c r="K15" s="78">
        <v>0.40899999999999997</v>
      </c>
      <c r="L15" s="78">
        <v>0</v>
      </c>
    </row>
    <row r="16" spans="2:60">
      <c r="B16" s="79" t="s">
        <v>223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1222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225</v>
      </c>
      <c r="D19" s="16"/>
      <c r="E19" s="16"/>
    </row>
    <row r="20" spans="2:12">
      <c r="B20" t="s">
        <v>359</v>
      </c>
      <c r="D20" s="16"/>
      <c r="E20" s="16"/>
    </row>
    <row r="21" spans="2:12">
      <c r="B21" t="s">
        <v>360</v>
      </c>
      <c r="D21" s="16"/>
      <c r="E21" s="16"/>
    </row>
    <row r="22" spans="2:12">
      <c r="B22" t="s">
        <v>361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1" ht="26.25" customHeight="1">
      <c r="B7" s="111" t="s">
        <v>98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1223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1224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1225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1037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1223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1226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1225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1227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1037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359</v>
      </c>
      <c r="C33" s="16"/>
      <c r="D33" s="16"/>
      <c r="E33" s="16"/>
    </row>
    <row r="34" spans="2:5">
      <c r="B34" t="s">
        <v>360</v>
      </c>
      <c r="C34" s="16"/>
      <c r="D34" s="16"/>
      <c r="E34" s="16"/>
    </row>
    <row r="35" spans="2:5">
      <c r="B35" t="s">
        <v>361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3"/>
      <c r="BD6" s="16" t="s">
        <v>100</v>
      </c>
      <c r="BF6" s="16" t="s">
        <v>101</v>
      </c>
      <c r="BH6" s="19" t="s">
        <v>102</v>
      </c>
    </row>
    <row r="7" spans="1:60" ht="26.25" customHeight="1">
      <c r="B7" s="111" t="s">
        <v>103</v>
      </c>
      <c r="C7" s="112"/>
      <c r="D7" s="112"/>
      <c r="E7" s="112"/>
      <c r="F7" s="112"/>
      <c r="G7" s="112"/>
      <c r="H7" s="112"/>
      <c r="I7" s="112"/>
      <c r="J7" s="112"/>
      <c r="K7" s="11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359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360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361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81" ht="26.25" customHeight="1">
      <c r="B7" s="111" t="s">
        <v>133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1228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1229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1230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1231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1232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1233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1234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1228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1229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1230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1231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1232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1233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1234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359</v>
      </c>
    </row>
    <row r="42" spans="2:17">
      <c r="B42" t="s">
        <v>360</v>
      </c>
    </row>
    <row r="43" spans="2:17">
      <c r="B43" t="s">
        <v>361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2:72" ht="26.25" customHeight="1">
      <c r="B7" s="111" t="s">
        <v>69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1235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1236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1237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1238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1037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1239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359</v>
      </c>
    </row>
    <row r="29" spans="2:16">
      <c r="B29" t="s">
        <v>360</v>
      </c>
    </row>
    <row r="30" spans="2:16">
      <c r="B30" t="s">
        <v>361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65" ht="26.25" customHeight="1">
      <c r="B7" s="111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1.38</v>
      </c>
      <c r="K11" s="7"/>
      <c r="L11" s="7"/>
      <c r="M11" s="76">
        <v>1.17E-2</v>
      </c>
      <c r="N11" s="75">
        <v>60000</v>
      </c>
      <c r="O11" s="7"/>
      <c r="P11" s="75">
        <v>223.3098</v>
      </c>
      <c r="Q11" s="7"/>
      <c r="R11" s="76">
        <v>1</v>
      </c>
      <c r="S11" s="76">
        <v>8.0000000000000004E-4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1.38</v>
      </c>
      <c r="M12" s="80">
        <v>1.17E-2</v>
      </c>
      <c r="N12" s="81">
        <v>60000</v>
      </c>
      <c r="P12" s="81">
        <v>223.3098</v>
      </c>
      <c r="R12" s="80">
        <v>1</v>
      </c>
      <c r="S12" s="80">
        <v>8.0000000000000004E-4</v>
      </c>
    </row>
    <row r="13" spans="2:65">
      <c r="B13" s="79" t="s">
        <v>1240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1241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374</v>
      </c>
      <c r="D17" s="16"/>
      <c r="E17" s="16"/>
      <c r="F17" s="16"/>
      <c r="J17" s="81">
        <v>1.38</v>
      </c>
      <c r="M17" s="80">
        <v>1.17E-2</v>
      </c>
      <c r="N17" s="81">
        <v>60000</v>
      </c>
      <c r="P17" s="81">
        <v>223.3098</v>
      </c>
      <c r="R17" s="80">
        <v>1</v>
      </c>
      <c r="S17" s="80">
        <v>8.0000000000000004E-4</v>
      </c>
    </row>
    <row r="18" spans="2:19">
      <c r="B18" t="s">
        <v>1242</v>
      </c>
      <c r="C18" t="s">
        <v>1243</v>
      </c>
      <c r="D18" t="s">
        <v>123</v>
      </c>
      <c r="E18" t="s">
        <v>1244</v>
      </c>
      <c r="F18" t="s">
        <v>741</v>
      </c>
      <c r="G18" t="s">
        <v>557</v>
      </c>
      <c r="H18" t="s">
        <v>206</v>
      </c>
      <c r="I18" t="s">
        <v>587</v>
      </c>
      <c r="J18" s="77">
        <v>1.38</v>
      </c>
      <c r="K18" t="s">
        <v>106</v>
      </c>
      <c r="L18" s="78">
        <v>1.55E-2</v>
      </c>
      <c r="M18" s="78">
        <v>1.17E-2</v>
      </c>
      <c r="N18" s="77">
        <v>60000</v>
      </c>
      <c r="O18" s="77">
        <v>100.59</v>
      </c>
      <c r="P18" s="77">
        <v>223.3098</v>
      </c>
      <c r="Q18" s="78">
        <v>0</v>
      </c>
      <c r="R18" s="78">
        <v>1</v>
      </c>
      <c r="S18" s="78">
        <v>8.0000000000000004E-4</v>
      </c>
    </row>
    <row r="19" spans="2:19">
      <c r="B19" s="79" t="s">
        <v>1037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1245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1246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359</v>
      </c>
      <c r="D27" s="16"/>
      <c r="E27" s="16"/>
      <c r="F27" s="16"/>
    </row>
    <row r="28" spans="2:19">
      <c r="B28" t="s">
        <v>360</v>
      </c>
      <c r="D28" s="16"/>
      <c r="E28" s="16"/>
      <c r="F28" s="16"/>
    </row>
    <row r="29" spans="2:19">
      <c r="B29" t="s">
        <v>361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81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6.13</v>
      </c>
      <c r="K11" s="7"/>
      <c r="L11" s="7"/>
      <c r="M11" s="76">
        <v>4.0099999999999997E-2</v>
      </c>
      <c r="N11" s="75">
        <v>2863955.62</v>
      </c>
      <c r="O11" s="7"/>
      <c r="P11" s="75">
        <v>3112.7089120989999</v>
      </c>
      <c r="Q11" s="7"/>
      <c r="R11" s="76">
        <v>1</v>
      </c>
      <c r="S11" s="76">
        <v>1.09E-2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6.13</v>
      </c>
      <c r="M12" s="80">
        <v>4.0099999999999997E-2</v>
      </c>
      <c r="N12" s="81">
        <v>2863955.62</v>
      </c>
      <c r="P12" s="81">
        <v>3112.7089120989999</v>
      </c>
      <c r="R12" s="80">
        <v>1</v>
      </c>
      <c r="S12" s="80">
        <v>1.09E-2</v>
      </c>
    </row>
    <row r="13" spans="2:81">
      <c r="B13" s="79" t="s">
        <v>1240</v>
      </c>
      <c r="C13" s="16"/>
      <c r="D13" s="16"/>
      <c r="E13" s="16"/>
      <c r="J13" s="81">
        <v>8.14</v>
      </c>
      <c r="M13" s="80">
        <v>2.4799999999999999E-2</v>
      </c>
      <c r="N13" s="81">
        <v>1556794.11</v>
      </c>
      <c r="P13" s="81">
        <v>1883.4909720969999</v>
      </c>
      <c r="R13" s="80">
        <v>0.60509999999999997</v>
      </c>
      <c r="S13" s="80">
        <v>6.6E-3</v>
      </c>
    </row>
    <row r="14" spans="2:81">
      <c r="B14" t="s">
        <v>1247</v>
      </c>
      <c r="C14" t="s">
        <v>1248</v>
      </c>
      <c r="D14" t="s">
        <v>123</v>
      </c>
      <c r="E14" t="s">
        <v>434</v>
      </c>
      <c r="F14" t="s">
        <v>435</v>
      </c>
      <c r="G14" t="s">
        <v>205</v>
      </c>
      <c r="H14" t="s">
        <v>206</v>
      </c>
      <c r="I14" t="s">
        <v>411</v>
      </c>
      <c r="J14" s="77">
        <v>9.77</v>
      </c>
      <c r="K14" t="s">
        <v>102</v>
      </c>
      <c r="L14" s="78">
        <v>4.1000000000000002E-2</v>
      </c>
      <c r="M14" s="78">
        <v>2.4799999999999999E-2</v>
      </c>
      <c r="N14" s="77">
        <v>769230.89</v>
      </c>
      <c r="O14" s="77">
        <v>137.79</v>
      </c>
      <c r="P14" s="77">
        <v>1095.1566433309999</v>
      </c>
      <c r="Q14" s="78">
        <v>2.0000000000000001E-4</v>
      </c>
      <c r="R14" s="78">
        <v>0.3518</v>
      </c>
      <c r="S14" s="78">
        <v>3.8E-3</v>
      </c>
    </row>
    <row r="15" spans="2:81">
      <c r="B15" t="s">
        <v>1249</v>
      </c>
      <c r="C15" t="s">
        <v>1250</v>
      </c>
      <c r="D15" t="s">
        <v>123</v>
      </c>
      <c r="E15" t="s">
        <v>1251</v>
      </c>
      <c r="F15" t="s">
        <v>435</v>
      </c>
      <c r="G15" t="s">
        <v>398</v>
      </c>
      <c r="H15" t="s">
        <v>150</v>
      </c>
      <c r="I15" t="s">
        <v>975</v>
      </c>
      <c r="J15" s="77">
        <v>4.83</v>
      </c>
      <c r="K15" t="s">
        <v>102</v>
      </c>
      <c r="L15" s="78">
        <v>1.55E-2</v>
      </c>
      <c r="M15" s="78">
        <v>2.5100000000000001E-2</v>
      </c>
      <c r="N15" s="77">
        <v>506394</v>
      </c>
      <c r="O15" s="77">
        <v>99.96</v>
      </c>
      <c r="P15" s="77">
        <v>510.29633239999998</v>
      </c>
      <c r="Q15" s="78">
        <v>8.0000000000000004E-4</v>
      </c>
      <c r="R15" s="78">
        <v>0.16389999999999999</v>
      </c>
      <c r="S15" s="78">
        <v>1.8E-3</v>
      </c>
    </row>
    <row r="16" spans="2:81">
      <c r="B16" t="s">
        <v>1252</v>
      </c>
      <c r="C16" t="s">
        <v>1253</v>
      </c>
      <c r="D16" t="s">
        <v>123</v>
      </c>
      <c r="E16" t="s">
        <v>1251</v>
      </c>
      <c r="F16" t="s">
        <v>435</v>
      </c>
      <c r="G16" t="s">
        <v>398</v>
      </c>
      <c r="H16" t="s">
        <v>150</v>
      </c>
      <c r="I16" t="s">
        <v>1254</v>
      </c>
      <c r="J16" s="77">
        <v>7.44</v>
      </c>
      <c r="K16" t="s">
        <v>102</v>
      </c>
      <c r="L16" s="78">
        <v>1.7500000000000002E-2</v>
      </c>
      <c r="M16" s="78">
        <v>2.5399999999999999E-2</v>
      </c>
      <c r="N16" s="77">
        <v>150000</v>
      </c>
      <c r="O16" s="77">
        <v>98.72</v>
      </c>
      <c r="P16" s="77">
        <v>149.45281</v>
      </c>
      <c r="Q16" s="78">
        <v>4.0000000000000002E-4</v>
      </c>
      <c r="R16" s="78">
        <v>4.8000000000000001E-2</v>
      </c>
      <c r="S16" s="78">
        <v>5.0000000000000001E-4</v>
      </c>
    </row>
    <row r="17" spans="2:19">
      <c r="B17" t="s">
        <v>1255</v>
      </c>
      <c r="C17" t="s">
        <v>1256</v>
      </c>
      <c r="D17" t="s">
        <v>123</v>
      </c>
      <c r="E17" t="s">
        <v>1257</v>
      </c>
      <c r="F17" t="s">
        <v>467</v>
      </c>
      <c r="G17" t="s">
        <v>398</v>
      </c>
      <c r="H17" t="s">
        <v>150</v>
      </c>
      <c r="I17" t="s">
        <v>1258</v>
      </c>
      <c r="J17" s="77">
        <v>8.24</v>
      </c>
      <c r="K17" t="s">
        <v>102</v>
      </c>
      <c r="L17" s="78">
        <v>8.3000000000000001E-3</v>
      </c>
      <c r="M17" s="78">
        <v>2.2700000000000001E-2</v>
      </c>
      <c r="N17" s="77">
        <v>131169.22</v>
      </c>
      <c r="O17" s="77">
        <v>98.03</v>
      </c>
      <c r="P17" s="77">
        <v>128.58518636599999</v>
      </c>
      <c r="Q17" s="78">
        <v>4.0000000000000002E-4</v>
      </c>
      <c r="R17" s="78">
        <v>4.1300000000000003E-2</v>
      </c>
      <c r="S17" s="78">
        <v>5.0000000000000001E-4</v>
      </c>
    </row>
    <row r="18" spans="2:19">
      <c r="B18" s="79" t="s">
        <v>1241</v>
      </c>
      <c r="C18" s="16"/>
      <c r="D18" s="16"/>
      <c r="E18" s="16"/>
      <c r="J18" s="81">
        <v>3.03</v>
      </c>
      <c r="M18" s="80">
        <v>6.3600000000000004E-2</v>
      </c>
      <c r="N18" s="81">
        <v>1307161.51</v>
      </c>
      <c r="P18" s="81">
        <v>1229.217940002</v>
      </c>
      <c r="R18" s="80">
        <v>0.39489999999999997</v>
      </c>
      <c r="S18" s="80">
        <v>4.3E-3</v>
      </c>
    </row>
    <row r="19" spans="2:19">
      <c r="B19" t="s">
        <v>1259</v>
      </c>
      <c r="C19" t="s">
        <v>1260</v>
      </c>
      <c r="D19" t="s">
        <v>123</v>
      </c>
      <c r="E19" t="s">
        <v>1261</v>
      </c>
      <c r="F19" t="s">
        <v>728</v>
      </c>
      <c r="G19" t="s">
        <v>398</v>
      </c>
      <c r="H19" t="s">
        <v>150</v>
      </c>
      <c r="I19" t="s">
        <v>1262</v>
      </c>
      <c r="J19" s="77">
        <v>4.83</v>
      </c>
      <c r="K19" t="s">
        <v>102</v>
      </c>
      <c r="L19" s="78">
        <v>3.7400000000000003E-2</v>
      </c>
      <c r="M19" s="78">
        <v>5.0500000000000003E-2</v>
      </c>
      <c r="N19" s="77">
        <v>171459.18</v>
      </c>
      <c r="O19" s="77">
        <v>95.21</v>
      </c>
      <c r="P19" s="77">
        <v>163.24628527799999</v>
      </c>
      <c r="Q19" s="78">
        <v>2.9999999999999997E-4</v>
      </c>
      <c r="R19" s="78">
        <v>5.2400000000000002E-2</v>
      </c>
      <c r="S19" s="78">
        <v>5.9999999999999995E-4</v>
      </c>
    </row>
    <row r="20" spans="2:19">
      <c r="B20" t="s">
        <v>1263</v>
      </c>
      <c r="C20" t="s">
        <v>1264</v>
      </c>
      <c r="D20" t="s">
        <v>123</v>
      </c>
      <c r="E20" t="s">
        <v>1261</v>
      </c>
      <c r="F20" t="s">
        <v>728</v>
      </c>
      <c r="G20" t="s">
        <v>398</v>
      </c>
      <c r="H20" t="s">
        <v>150</v>
      </c>
      <c r="I20" t="s">
        <v>1262</v>
      </c>
      <c r="J20" s="77">
        <v>1.65</v>
      </c>
      <c r="K20" t="s">
        <v>102</v>
      </c>
      <c r="L20" s="78">
        <v>2.5000000000000001E-2</v>
      </c>
      <c r="M20" s="78">
        <v>5.0099999999999999E-2</v>
      </c>
      <c r="N20" s="77">
        <v>119966.39999999999</v>
      </c>
      <c r="O20" s="77">
        <v>96.86</v>
      </c>
      <c r="P20" s="77">
        <v>116.19945504</v>
      </c>
      <c r="Q20" s="78">
        <v>2.9999999999999997E-4</v>
      </c>
      <c r="R20" s="78">
        <v>3.73E-2</v>
      </c>
      <c r="S20" s="78">
        <v>4.0000000000000002E-4</v>
      </c>
    </row>
    <row r="21" spans="2:19">
      <c r="B21" t="s">
        <v>1265</v>
      </c>
      <c r="C21" t="s">
        <v>1266</v>
      </c>
      <c r="D21" t="s">
        <v>123</v>
      </c>
      <c r="E21" t="s">
        <v>1267</v>
      </c>
      <c r="F21" t="s">
        <v>664</v>
      </c>
      <c r="G21" t="s">
        <v>557</v>
      </c>
      <c r="H21" t="s">
        <v>206</v>
      </c>
      <c r="I21" t="s">
        <v>1268</v>
      </c>
      <c r="J21" s="77">
        <v>3.94</v>
      </c>
      <c r="K21" t="s">
        <v>102</v>
      </c>
      <c r="L21" s="78">
        <v>3.3500000000000002E-2</v>
      </c>
      <c r="M21" s="78">
        <v>6.6400000000000001E-2</v>
      </c>
      <c r="N21" s="77">
        <v>240000</v>
      </c>
      <c r="O21" s="77">
        <v>88.33</v>
      </c>
      <c r="P21" s="77">
        <v>211.99199999999999</v>
      </c>
      <c r="Q21" s="78">
        <v>2.9999999999999997E-4</v>
      </c>
      <c r="R21" s="78">
        <v>6.8099999999999994E-2</v>
      </c>
      <c r="S21" s="78">
        <v>6.9999999999999999E-4</v>
      </c>
    </row>
    <row r="22" spans="2:19">
      <c r="B22" t="s">
        <v>1269</v>
      </c>
      <c r="C22" t="s">
        <v>1270</v>
      </c>
      <c r="D22" t="s">
        <v>123</v>
      </c>
      <c r="E22" t="s">
        <v>1271</v>
      </c>
      <c r="F22" t="s">
        <v>586</v>
      </c>
      <c r="G22" t="s">
        <v>622</v>
      </c>
      <c r="H22" t="s">
        <v>206</v>
      </c>
      <c r="I22" t="s">
        <v>1272</v>
      </c>
      <c r="J22" s="77">
        <v>2.73</v>
      </c>
      <c r="K22" t="s">
        <v>102</v>
      </c>
      <c r="L22" s="78">
        <v>2.86E-2</v>
      </c>
      <c r="M22" s="78">
        <v>7.2700000000000001E-2</v>
      </c>
      <c r="N22" s="77">
        <v>197142.87</v>
      </c>
      <c r="O22" s="77">
        <v>90.2</v>
      </c>
      <c r="P22" s="77">
        <v>177.82286873999999</v>
      </c>
      <c r="Q22" s="78">
        <v>1.4E-3</v>
      </c>
      <c r="R22" s="78">
        <v>5.7099999999999998E-2</v>
      </c>
      <c r="S22" s="78">
        <v>5.9999999999999995E-4</v>
      </c>
    </row>
    <row r="23" spans="2:19">
      <c r="B23" t="s">
        <v>1273</v>
      </c>
      <c r="C23" t="s">
        <v>1274</v>
      </c>
      <c r="D23" t="s">
        <v>123</v>
      </c>
      <c r="E23" t="s">
        <v>1275</v>
      </c>
      <c r="F23" t="s">
        <v>586</v>
      </c>
      <c r="G23" t="s">
        <v>613</v>
      </c>
      <c r="H23" t="s">
        <v>150</v>
      </c>
      <c r="I23" t="s">
        <v>1276</v>
      </c>
      <c r="J23" s="77">
        <v>2.94</v>
      </c>
      <c r="K23" t="s">
        <v>102</v>
      </c>
      <c r="L23" s="78">
        <v>4.4699999999999997E-2</v>
      </c>
      <c r="M23" s="78">
        <v>6.5799999999999997E-2</v>
      </c>
      <c r="N23" s="77">
        <v>123093.07</v>
      </c>
      <c r="O23" s="77">
        <v>94.38</v>
      </c>
      <c r="P23" s="77">
        <v>116.17523946599999</v>
      </c>
      <c r="Q23" s="78">
        <v>2.0000000000000001E-4</v>
      </c>
      <c r="R23" s="78">
        <v>3.73E-2</v>
      </c>
      <c r="S23" s="78">
        <v>4.0000000000000002E-4</v>
      </c>
    </row>
    <row r="24" spans="2:19">
      <c r="B24" t="s">
        <v>1277</v>
      </c>
      <c r="C24" t="s">
        <v>1278</v>
      </c>
      <c r="D24" t="s">
        <v>123</v>
      </c>
      <c r="E24" t="s">
        <v>1279</v>
      </c>
      <c r="F24" t="s">
        <v>556</v>
      </c>
      <c r="G24" t="s">
        <v>625</v>
      </c>
      <c r="H24" t="s">
        <v>150</v>
      </c>
      <c r="I24" t="s">
        <v>1280</v>
      </c>
      <c r="J24" s="77">
        <v>2.3199999999999998</v>
      </c>
      <c r="K24" t="s">
        <v>102</v>
      </c>
      <c r="L24" s="78">
        <v>4.2999999999999997E-2</v>
      </c>
      <c r="M24" s="78">
        <v>5.9200000000000003E-2</v>
      </c>
      <c r="N24" s="77">
        <v>320000</v>
      </c>
      <c r="O24" s="77">
        <v>96.57</v>
      </c>
      <c r="P24" s="77">
        <v>309.024</v>
      </c>
      <c r="Q24" s="78">
        <v>2E-3</v>
      </c>
      <c r="R24" s="78">
        <v>9.9299999999999999E-2</v>
      </c>
      <c r="S24" s="78">
        <v>1.1000000000000001E-3</v>
      </c>
    </row>
    <row r="25" spans="2:19">
      <c r="B25" t="s">
        <v>1281</v>
      </c>
      <c r="C25" t="s">
        <v>1282</v>
      </c>
      <c r="D25" t="s">
        <v>123</v>
      </c>
      <c r="E25" t="s">
        <v>1283</v>
      </c>
      <c r="F25" t="s">
        <v>467</v>
      </c>
      <c r="G25" t="s">
        <v>625</v>
      </c>
      <c r="H25" t="s">
        <v>150</v>
      </c>
      <c r="I25" t="s">
        <v>1284</v>
      </c>
      <c r="J25" s="77">
        <v>3.56</v>
      </c>
      <c r="K25" t="s">
        <v>102</v>
      </c>
      <c r="L25" s="78">
        <v>7.4999999999999997E-2</v>
      </c>
      <c r="M25" s="78">
        <v>8.2400000000000001E-2</v>
      </c>
      <c r="N25" s="77">
        <v>100000</v>
      </c>
      <c r="O25" s="77">
        <v>101.17</v>
      </c>
      <c r="P25" s="77">
        <v>101.17</v>
      </c>
      <c r="Q25" s="78">
        <v>2.0000000000000001E-4</v>
      </c>
      <c r="R25" s="78">
        <v>3.2500000000000001E-2</v>
      </c>
      <c r="S25" s="78">
        <v>4.0000000000000002E-4</v>
      </c>
    </row>
    <row r="26" spans="2:19">
      <c r="B26" t="s">
        <v>1285</v>
      </c>
      <c r="C26" t="s">
        <v>1286</v>
      </c>
      <c r="D26" t="s">
        <v>123</v>
      </c>
      <c r="E26" t="s">
        <v>1287</v>
      </c>
      <c r="F26" t="s">
        <v>669</v>
      </c>
      <c r="G26" t="s">
        <v>214</v>
      </c>
      <c r="H26" t="s">
        <v>661</v>
      </c>
      <c r="I26" t="s">
        <v>1288</v>
      </c>
      <c r="J26" s="77">
        <v>0</v>
      </c>
      <c r="K26" t="s">
        <v>102</v>
      </c>
      <c r="L26" s="78">
        <v>8.6499999999999994E-2</v>
      </c>
      <c r="M26" s="78">
        <v>0</v>
      </c>
      <c r="N26" s="77">
        <v>10499.99</v>
      </c>
      <c r="O26" s="77">
        <v>85.22</v>
      </c>
      <c r="P26" s="77">
        <v>8.9480914780000003</v>
      </c>
      <c r="Q26" s="78">
        <v>4.0000000000000002E-4</v>
      </c>
      <c r="R26" s="78">
        <v>2.8999999999999998E-3</v>
      </c>
      <c r="S26" s="78">
        <v>0</v>
      </c>
    </row>
    <row r="27" spans="2:19">
      <c r="B27" t="s">
        <v>1289</v>
      </c>
      <c r="C27" t="s">
        <v>1290</v>
      </c>
      <c r="D27" t="s">
        <v>123</v>
      </c>
      <c r="E27" t="s">
        <v>1291</v>
      </c>
      <c r="F27" t="s">
        <v>1292</v>
      </c>
      <c r="G27" t="s">
        <v>214</v>
      </c>
      <c r="H27" t="s">
        <v>661</v>
      </c>
      <c r="I27" t="s">
        <v>1012</v>
      </c>
      <c r="J27" s="77">
        <v>0.41</v>
      </c>
      <c r="K27" t="s">
        <v>102</v>
      </c>
      <c r="L27" s="78">
        <v>4.1500000000000002E-2</v>
      </c>
      <c r="M27" s="78">
        <v>0.11609999999999999</v>
      </c>
      <c r="N27" s="77">
        <v>25000</v>
      </c>
      <c r="O27" s="77">
        <v>98.56</v>
      </c>
      <c r="P27" s="77">
        <v>24.64</v>
      </c>
      <c r="Q27" s="78">
        <v>2.9999999999999997E-4</v>
      </c>
      <c r="R27" s="78">
        <v>7.9000000000000008E-3</v>
      </c>
      <c r="S27" s="78">
        <v>1E-4</v>
      </c>
    </row>
    <row r="28" spans="2:19">
      <c r="B28" s="79" t="s">
        <v>374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J29" s="77">
        <v>0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1037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J31" s="77">
        <v>0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223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375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J34" s="77">
        <v>0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376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214</v>
      </c>
      <c r="C36" t="s">
        <v>214</v>
      </c>
      <c r="D36" s="16"/>
      <c r="E36" s="16"/>
      <c r="F36" t="s">
        <v>214</v>
      </c>
      <c r="G36" t="s">
        <v>214</v>
      </c>
      <c r="J36" s="77">
        <v>0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225</v>
      </c>
      <c r="C37" s="16"/>
      <c r="D37" s="16"/>
      <c r="E37" s="16"/>
    </row>
    <row r="38" spans="2:19">
      <c r="B38" t="s">
        <v>359</v>
      </c>
      <c r="C38" s="16"/>
      <c r="D38" s="16"/>
      <c r="E38" s="16"/>
    </row>
    <row r="39" spans="2:19">
      <c r="B39" t="s">
        <v>360</v>
      </c>
      <c r="C39" s="16"/>
      <c r="D39" s="16"/>
      <c r="E39" s="16"/>
    </row>
    <row r="40" spans="2:19">
      <c r="B40" t="s">
        <v>361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2:98" ht="26.25" customHeight="1">
      <c r="B7" s="111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375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376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359</v>
      </c>
      <c r="C20" s="16"/>
      <c r="D20" s="16"/>
      <c r="E20" s="16"/>
    </row>
    <row r="21" spans="2:13">
      <c r="B21" t="s">
        <v>360</v>
      </c>
      <c r="C21" s="16"/>
      <c r="D21" s="16"/>
      <c r="E21" s="16"/>
    </row>
    <row r="22" spans="2:13">
      <c r="B22" t="s">
        <v>361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I20" sqref="I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55" ht="26.25" customHeight="1">
      <c r="B7" s="111" t="s">
        <v>139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1282638.45</v>
      </c>
      <c r="G11" s="7"/>
      <c r="H11" s="75">
        <v>953.48333303196296</v>
      </c>
      <c r="I11" s="7"/>
      <c r="J11" s="76">
        <v>1</v>
      </c>
      <c r="K11" s="76">
        <v>3.3E-3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1282638.45</v>
      </c>
      <c r="H12" s="81">
        <v>953.48333303196296</v>
      </c>
      <c r="J12" s="80">
        <v>1</v>
      </c>
      <c r="K12" s="80">
        <v>3.3E-3</v>
      </c>
    </row>
    <row r="13" spans="2:55">
      <c r="B13" s="79" t="s">
        <v>1293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1294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1295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1296</v>
      </c>
      <c r="C19" s="16"/>
      <c r="F19" s="81">
        <v>1282638.45</v>
      </c>
      <c r="H19" s="81">
        <v>953.48333303196296</v>
      </c>
      <c r="J19" s="80">
        <v>1</v>
      </c>
      <c r="K19" s="80">
        <v>3.3E-3</v>
      </c>
    </row>
    <row r="20" spans="2:11">
      <c r="B20" t="s">
        <v>1297</v>
      </c>
      <c r="C20" t="s">
        <v>1298</v>
      </c>
      <c r="D20" t="s">
        <v>102</v>
      </c>
      <c r="E20" t="s">
        <v>1299</v>
      </c>
      <c r="F20" s="77">
        <v>1282638.45</v>
      </c>
      <c r="G20" s="77">
        <v>74.337654000000001</v>
      </c>
      <c r="H20" s="77">
        <v>953.48333303196296</v>
      </c>
      <c r="I20" s="78">
        <v>2.2400000000000003E-2</v>
      </c>
      <c r="J20" s="78">
        <v>1</v>
      </c>
      <c r="K20" s="78">
        <v>3.3E-3</v>
      </c>
    </row>
    <row r="21" spans="2:11">
      <c r="B21" s="79" t="s">
        <v>223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1300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1301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1302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1303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225</v>
      </c>
      <c r="C30" s="16"/>
    </row>
    <row r="31" spans="2:11">
      <c r="B31" t="s">
        <v>359</v>
      </c>
      <c r="C31" s="16"/>
    </row>
    <row r="32" spans="2:11">
      <c r="B32" t="s">
        <v>360</v>
      </c>
      <c r="C32" s="16"/>
    </row>
    <row r="33" spans="2:3">
      <c r="B33" t="s">
        <v>361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9" ht="26.25" customHeight="1">
      <c r="B7" s="111" t="s">
        <v>141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1222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359</v>
      </c>
      <c r="C17" s="16"/>
      <c r="D17" s="16"/>
    </row>
    <row r="18" spans="2:4">
      <c r="B18" t="s">
        <v>360</v>
      </c>
      <c r="C18" s="16"/>
      <c r="D18" s="16"/>
    </row>
    <row r="19" spans="2:4">
      <c r="B19" t="s">
        <v>361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2" ht="26.25" customHeight="1">
      <c r="B7" s="111" t="s">
        <v>142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1223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1224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1305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1225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1037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1223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1226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1225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1227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1037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359</v>
      </c>
      <c r="C35" s="16"/>
      <c r="D35" s="16"/>
    </row>
    <row r="36" spans="2:12">
      <c r="B36" t="s">
        <v>360</v>
      </c>
      <c r="C36" s="16"/>
      <c r="D36" s="16"/>
    </row>
    <row r="37" spans="2:12">
      <c r="B37" t="s">
        <v>361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49" ht="26.25" customHeight="1">
      <c r="B7" s="111" t="s">
        <v>143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1223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1224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1305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1225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1037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1223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1226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1225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1037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225</v>
      </c>
      <c r="C32" s="16"/>
      <c r="D32" s="16"/>
    </row>
    <row r="33" spans="2:4">
      <c r="B33" t="s">
        <v>359</v>
      </c>
      <c r="C33" s="16"/>
      <c r="D33" s="16"/>
    </row>
    <row r="34" spans="2:4">
      <c r="B34" t="s">
        <v>360</v>
      </c>
      <c r="C34" s="16"/>
      <c r="D34" s="16"/>
    </row>
    <row r="35" spans="2:4">
      <c r="B35" t="s">
        <v>361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78" ht="26.25" customHeight="1">
      <c r="B7" s="111" t="s">
        <v>145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1228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1229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1230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1231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1232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1233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1234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1228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1229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1230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1231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1232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1233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1234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359</v>
      </c>
      <c r="D41" s="16"/>
    </row>
    <row r="42" spans="2:17">
      <c r="B42" t="s">
        <v>360</v>
      </c>
      <c r="D42" s="16"/>
    </row>
    <row r="43" spans="2:17">
      <c r="B43" t="s">
        <v>361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11" t="s">
        <v>146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3.25</v>
      </c>
      <c r="J11" s="18"/>
      <c r="K11" s="18"/>
      <c r="L11" s="18"/>
      <c r="M11" s="76">
        <v>0</v>
      </c>
      <c r="N11" s="75">
        <v>3411010.0950000002</v>
      </c>
      <c r="O11" s="7"/>
      <c r="P11" s="75">
        <v>4345.6959199256598</v>
      </c>
      <c r="Q11" s="76">
        <v>1</v>
      </c>
      <c r="R11" s="76">
        <v>1.5299999999999999E-2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3.25</v>
      </c>
      <c r="M12" s="80">
        <v>0</v>
      </c>
      <c r="N12" s="81">
        <v>3411010.0950000002</v>
      </c>
      <c r="P12" s="81">
        <v>4345.6959199256598</v>
      </c>
      <c r="Q12" s="80">
        <v>1</v>
      </c>
      <c r="R12" s="80">
        <v>1.5299999999999999E-2</v>
      </c>
    </row>
    <row r="13" spans="2:60">
      <c r="B13" s="79" t="s">
        <v>1306</v>
      </c>
      <c r="I13" s="81">
        <v>3.25</v>
      </c>
      <c r="M13" s="80">
        <v>0</v>
      </c>
      <c r="N13" s="81">
        <v>3411010.0950000002</v>
      </c>
      <c r="P13" s="81">
        <v>4345.6959199256598</v>
      </c>
      <c r="Q13" s="80">
        <v>1</v>
      </c>
      <c r="R13" s="80">
        <v>1.5299999999999999E-2</v>
      </c>
    </row>
    <row r="14" spans="2:60">
      <c r="B14" t="s">
        <v>1334</v>
      </c>
      <c r="C14" t="s">
        <v>1307</v>
      </c>
      <c r="D14" t="s">
        <v>1308</v>
      </c>
      <c r="F14" t="s">
        <v>1309</v>
      </c>
      <c r="G14" t="s">
        <v>399</v>
      </c>
      <c r="H14" t="s">
        <v>1310</v>
      </c>
      <c r="I14" s="77">
        <v>3.25</v>
      </c>
      <c r="J14" t="s">
        <v>1311</v>
      </c>
      <c r="K14" t="s">
        <v>102</v>
      </c>
      <c r="L14" s="78">
        <v>0</v>
      </c>
      <c r="M14" s="78">
        <v>0</v>
      </c>
      <c r="N14" s="77">
        <v>3411010.0950000002</v>
      </c>
      <c r="O14" s="77">
        <v>127.40202458784162</v>
      </c>
      <c r="P14" s="77">
        <v>4345.6959199256598</v>
      </c>
      <c r="Q14" s="78">
        <v>1</v>
      </c>
      <c r="R14" s="78">
        <v>1.5299999999999999E-2</v>
      </c>
    </row>
    <row r="15" spans="2:60">
      <c r="B15" s="79" t="s">
        <v>1312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1313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1314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1315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1316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1317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1318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1319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1320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1321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1313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1314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1320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359</v>
      </c>
    </row>
    <row r="43" spans="2:18">
      <c r="B43" t="s">
        <v>360</v>
      </c>
    </row>
    <row r="44" spans="2:18">
      <c r="B44" t="s">
        <v>361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topLeftCell="A7" workbookViewId="0">
      <selection activeCell="J13" sqref="J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11" t="s">
        <v>153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1000000</v>
      </c>
      <c r="L11" s="7"/>
      <c r="M11" s="75">
        <v>3776.1069723999999</v>
      </c>
      <c r="N11" s="76">
        <v>1</v>
      </c>
      <c r="O11" s="76">
        <v>1.3299999999999999E-2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1000000</v>
      </c>
      <c r="M12" s="81">
        <v>3776.1069723999999</v>
      </c>
      <c r="N12" s="80">
        <v>1</v>
      </c>
      <c r="O12" s="80">
        <v>1.3299999999999999E-2</v>
      </c>
    </row>
    <row r="13" spans="2:64">
      <c r="B13" s="79" t="s">
        <v>1240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1241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1322</v>
      </c>
      <c r="G17" s="81">
        <v>0</v>
      </c>
      <c r="J17" s="80">
        <v>0</v>
      </c>
      <c r="K17" s="81">
        <v>1000000</v>
      </c>
      <c r="M17" s="81">
        <v>3776.1069723999999</v>
      </c>
      <c r="N17" s="80">
        <v>1</v>
      </c>
      <c r="O17" s="80">
        <v>1.3299999999999999E-2</v>
      </c>
    </row>
    <row r="18" spans="2:15">
      <c r="B18" t="s">
        <v>1323</v>
      </c>
      <c r="C18" t="s">
        <v>1324</v>
      </c>
      <c r="D18" t="s">
        <v>204</v>
      </c>
      <c r="E18" t="s">
        <v>205</v>
      </c>
      <c r="F18" t="s">
        <v>206</v>
      </c>
      <c r="H18" t="s">
        <v>106</v>
      </c>
      <c r="I18" s="78">
        <v>6.7000000000000004E-2</v>
      </c>
      <c r="J18" s="78">
        <v>0</v>
      </c>
      <c r="K18" s="77">
        <v>300000</v>
      </c>
      <c r="L18" s="77">
        <v>103.45</v>
      </c>
      <c r="M18" s="77">
        <v>1148.2950000000001</v>
      </c>
      <c r="N18" s="78">
        <v>0.30409999999999998</v>
      </c>
      <c r="O18" s="78">
        <v>4.0000000000000001E-3</v>
      </c>
    </row>
    <row r="19" spans="2:15" s="82" customFormat="1">
      <c r="B19" s="83" t="s">
        <v>1325</v>
      </c>
      <c r="C19" s="83" t="s">
        <v>1326</v>
      </c>
      <c r="D19" s="83" t="s">
        <v>204</v>
      </c>
      <c r="E19" s="83" t="s">
        <v>205</v>
      </c>
      <c r="F19" s="83" t="s">
        <v>206</v>
      </c>
      <c r="H19" s="83" t="s">
        <v>106</v>
      </c>
      <c r="I19" s="84">
        <v>6.2E-2</v>
      </c>
      <c r="J19" s="84">
        <v>0</v>
      </c>
      <c r="K19" s="85">
        <v>100000</v>
      </c>
      <c r="L19" s="85">
        <v>101.46</v>
      </c>
      <c r="M19" s="85">
        <v>375.40199999999999</v>
      </c>
      <c r="N19" s="84">
        <v>9.9400000000000002E-2</v>
      </c>
      <c r="O19" s="84">
        <v>1.2999999999999999E-3</v>
      </c>
    </row>
    <row r="20" spans="2:15">
      <c r="B20" t="s">
        <v>1327</v>
      </c>
      <c r="C20" t="s">
        <v>1328</v>
      </c>
      <c r="D20" t="s">
        <v>204</v>
      </c>
      <c r="E20" t="s">
        <v>205</v>
      </c>
      <c r="F20" t="s">
        <v>206</v>
      </c>
      <c r="H20" t="s">
        <v>106</v>
      </c>
      <c r="I20" s="78">
        <v>6.2E-2</v>
      </c>
      <c r="J20" s="78">
        <v>0</v>
      </c>
      <c r="K20" s="77">
        <v>200000</v>
      </c>
      <c r="L20" s="77">
        <v>101.3419178</v>
      </c>
      <c r="M20" s="77">
        <v>749.93019172000004</v>
      </c>
      <c r="N20" s="78">
        <v>0.1986</v>
      </c>
      <c r="O20" s="78">
        <v>2.5999999999999999E-3</v>
      </c>
    </row>
    <row r="21" spans="2:15">
      <c r="B21" t="s">
        <v>1329</v>
      </c>
      <c r="C21" t="s">
        <v>1330</v>
      </c>
      <c r="D21" t="s">
        <v>204</v>
      </c>
      <c r="E21" t="s">
        <v>205</v>
      </c>
      <c r="F21" t="s">
        <v>206</v>
      </c>
      <c r="H21" t="s">
        <v>106</v>
      </c>
      <c r="I21" s="78">
        <v>6.3E-2</v>
      </c>
      <c r="J21" s="78">
        <v>0</v>
      </c>
      <c r="K21" s="77">
        <v>400000</v>
      </c>
      <c r="L21" s="77">
        <v>101.5189041</v>
      </c>
      <c r="M21" s="77">
        <v>1502.47978068</v>
      </c>
      <c r="N21" s="78">
        <v>0.39789999999999998</v>
      </c>
      <c r="O21" s="78">
        <v>5.3E-3</v>
      </c>
    </row>
    <row r="22" spans="2:15">
      <c r="B22" s="79" t="s">
        <v>1331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t="s">
        <v>214</v>
      </c>
      <c r="G23" s="77">
        <v>0</v>
      </c>
      <c r="H23" t="s">
        <v>214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1037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s="79" t="s">
        <v>223</v>
      </c>
      <c r="G26" s="81">
        <v>0</v>
      </c>
      <c r="J26" s="80">
        <v>0</v>
      </c>
      <c r="K26" s="81">
        <v>0</v>
      </c>
      <c r="M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E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</row>
    <row r="28" spans="2:15">
      <c r="B28" t="s">
        <v>225</v>
      </c>
    </row>
    <row r="29" spans="2:15">
      <c r="B29" t="s">
        <v>359</v>
      </c>
    </row>
    <row r="30" spans="2:15">
      <c r="B30" t="s">
        <v>360</v>
      </c>
    </row>
    <row r="31" spans="2:15">
      <c r="B31" t="s">
        <v>361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11" t="s">
        <v>156</v>
      </c>
      <c r="C7" s="112"/>
      <c r="D7" s="112"/>
      <c r="E7" s="112"/>
      <c r="F7" s="112"/>
      <c r="G7" s="112"/>
      <c r="H7" s="112"/>
      <c r="I7" s="112"/>
      <c r="J7" s="11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1332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1333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1332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1333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11" t="s">
        <v>162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11" t="s">
        <v>167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C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C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11" t="s">
        <v>169</v>
      </c>
      <c r="C7" s="112"/>
      <c r="D7" s="112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11" t="s">
        <v>173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1037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359</v>
      </c>
      <c r="D27" s="16"/>
    </row>
    <row r="28" spans="2:16">
      <c r="B28" t="s">
        <v>361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11" t="s">
        <v>177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1240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1241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1037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359</v>
      </c>
      <c r="D27" s="16"/>
    </row>
    <row r="28" spans="2:16">
      <c r="B28" t="s">
        <v>361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11" t="s">
        <v>179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1240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1241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1037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359</v>
      </c>
      <c r="D27" s="16"/>
    </row>
    <row r="28" spans="2:23">
      <c r="B28" t="s">
        <v>360</v>
      </c>
      <c r="D28" s="16"/>
    </row>
    <row r="29" spans="2:23">
      <c r="B29" t="s">
        <v>361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A71D3A-C226-45FC-9E98-D672B79DA2DE}"/>
</file>

<file path=customXml/itemProps2.xml><?xml version="1.0" encoding="utf-8"?>
<ds:datastoreItem xmlns:ds="http://schemas.openxmlformats.org/officeDocument/2006/customXml" ds:itemID="{2E04B1A2-E3FA-4F4E-8AE3-1BD32D5ED4E0}"/>
</file>

<file path=customXml/itemProps3.xml><?xml version="1.0" encoding="utf-8"?>
<ds:datastoreItem xmlns:ds="http://schemas.openxmlformats.org/officeDocument/2006/customXml" ds:itemID="{EE2AE28D-1567-487D-B88C-BB4F91E98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