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אקסל נגיש\"/>
    </mc:Choice>
  </mc:AlternateContent>
  <bookViews>
    <workbookView xWindow="0" yWindow="105" windowWidth="24240" windowHeight="12585" tabRatio="948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F11" i="24" l="1"/>
  <c r="F10" i="24" s="1"/>
  <c r="F9" i="24" s="1"/>
  <c r="G11" i="16"/>
  <c r="G10" i="16" s="1"/>
  <c r="I11" i="16"/>
  <c r="I10" i="16" s="1"/>
  <c r="C26" i="1" s="1"/>
  <c r="C34" i="1" l="1"/>
  <c r="C41" i="1" s="1"/>
  <c r="G13" i="24"/>
  <c r="G12" i="24"/>
  <c r="H12" i="24" l="1"/>
  <c r="H13" i="24"/>
  <c r="B11" i="27"/>
  <c r="B23" i="27"/>
  <c r="B12" i="27"/>
  <c r="B13" i="27"/>
  <c r="B14" i="27"/>
  <c r="B15" i="27"/>
  <c r="B16" i="27"/>
  <c r="B19" i="27"/>
  <c r="B17" i="27"/>
  <c r="B24" i="27"/>
  <c r="B25" i="27"/>
  <c r="B26" i="27"/>
  <c r="B27" i="27"/>
  <c r="B28" i="27"/>
  <c r="B29" i="27"/>
  <c r="B30" i="27"/>
  <c r="B18" i="27"/>
  <c r="B31" i="27"/>
  <c r="B20" i="27"/>
  <c r="B21" i="27"/>
  <c r="B10" i="27" l="1"/>
  <c r="B22" i="27"/>
  <c r="B9" i="27" l="1"/>
  <c r="C42" i="1" s="1"/>
</calcChain>
</file>

<file path=xl/sharedStrings.xml><?xml version="1.0" encoding="utf-8"?>
<sst xmlns="http://schemas.openxmlformats.org/spreadsheetml/2006/main" count="4536" uniqueCount="1273">
  <si>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</si>
  <si>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</si>
  <si>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</si>
  <si>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</si>
  <si>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</si>
  <si>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</si>
  <si>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</si>
  <si>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</si>
  <si>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</si>
  <si>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</si>
  <si>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</si>
  <si>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</si>
  <si>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</si>
  <si>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</si>
  <si>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</si>
  <si>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</si>
  <si>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</si>
  <si>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</si>
  <si>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</si>
  <si>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</si>
  <si>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</si>
  <si>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</si>
  <si>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</si>
  <si>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</si>
  <si>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</si>
  <si>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</si>
  <si>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</si>
  <si>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</si>
  <si>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</si>
  <si>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</si>
  <si>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</si>
  <si>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</si>
  <si>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</si>
  <si>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</si>
  <si>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</si>
  <si>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</si>
  <si>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</si>
  <si>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</si>
  <si>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</si>
  <si>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</si>
  <si>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</si>
  <si>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</si>
  <si>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</si>
  <si>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</si>
  <si>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</si>
  <si>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</si>
  <si>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</si>
  <si>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</si>
  <si>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</si>
  <si>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</si>
  <si>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</si>
  <si>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</si>
  <si>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</si>
  <si>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</si>
  <si>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</si>
  <si>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</si>
  <si>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</si>
  <si>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</si>
  <si>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</si>
  <si>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</si>
  <si>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</si>
  <si>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</si>
  <si>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</si>
  <si>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</si>
  <si>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</si>
  <si>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</si>
  <si>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</si>
  <si>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</si>
  <si>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</si>
  <si>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</si>
  <si>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</si>
  <si>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</si>
  <si>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</si>
  <si>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</si>
  <si>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</si>
  <si>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</si>
  <si>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</si>
  <si>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</si>
  <si>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</si>
  <si>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</si>
  <si>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</si>
  <si>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</si>
  <si>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</si>
  <si>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</si>
  <si>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</si>
  <si>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</si>
  <si>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</si>
  <si>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</si>
  <si>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</si>
  <si>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</si>
  <si>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</si>
  <si>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</si>
  <si>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</si>
  <si>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</si>
  <si>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</si>
  <si>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</si>
  <si>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</si>
  <si>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</si>
  <si>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</si>
  <si>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</si>
  <si>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</si>
  <si>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</si>
  <si>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</si>
  <si>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</si>
  <si>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</si>
  <si>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</si>
  <si>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</si>
  <si>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</si>
  <si>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</si>
  <si>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</si>
  <si>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</si>
  <si>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</si>
  <si>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</si>
  <si>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</si>
  <si>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</si>
  <si>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</si>
  <si>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</si>
  <si>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</si>
  <si>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</si>
  <si>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</si>
  <si>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</si>
  <si>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</si>
  <si>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</si>
  <si>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</si>
  <si>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</si>
  <si>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</si>
  <si>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</si>
  <si>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</si>
  <si>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</si>
  <si>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</si>
  <si>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</si>
  <si>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</si>
  <si>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</si>
  <si>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</si>
  <si>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</si>
  <si>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</si>
  <si>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</si>
  <si>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</si>
  <si>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</si>
  <si>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</si>
  <si>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</si>
  <si>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</si>
  <si>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</si>
  <si>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</si>
  <si>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</si>
  <si>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</si>
  <si>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</si>
  <si>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</si>
  <si>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</si>
  <si>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</si>
  <si>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</si>
  <si>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</si>
  <si>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</si>
  <si>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</si>
  <si>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</si>
  <si>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</si>
  <si>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</si>
  <si>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</si>
  <si>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</si>
  <si>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</si>
  <si>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</si>
  <si>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</si>
  <si>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</si>
  <si>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</si>
  <si>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</si>
  <si>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</si>
  <si>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</si>
  <si>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</si>
  <si>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</si>
  <si>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</si>
  <si>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</si>
  <si>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</si>
  <si>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</si>
  <si>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</si>
  <si>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</si>
  <si>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</si>
  <si>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</si>
  <si>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</si>
  <si>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</si>
  <si>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</si>
  <si>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</si>
  <si>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</si>
  <si>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</si>
  <si>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</si>
  <si>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</si>
  <si>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</si>
  <si>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</si>
  <si>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</si>
  <si>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</si>
  <si>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</si>
  <si>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</si>
  <si>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</si>
  <si>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</si>
  <si>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</si>
  <si>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</si>
  <si>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</si>
  <si>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</si>
  <si>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הכשרה כללי</t>
  </si>
  <si>
    <t>הכשרה כללי (חדש</t>
  </si>
  <si>
    <t>62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</si>
  <si>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</si>
  <si>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</si>
  <si>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</si>
  <si>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</si>
  <si>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</si>
  <si>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</si>
  <si>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</si>
  <si>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</si>
  <si>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</si>
  <si>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</si>
  <si>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</si>
  <si>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</si>
  <si>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</si>
  <si>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</si>
  <si>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</si>
  <si>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</si>
  <si>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</si>
  <si>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</si>
  <si>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</si>
  <si>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</si>
  <si>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</si>
  <si>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</si>
  <si>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</si>
  <si>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</si>
  <si>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</si>
  <si>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דולר אוסטרלי 183- בנק מזרחי</t>
  </si>
  <si>
    <t>183- 20-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</si>
  <si>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</si>
  <si>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</si>
  <si>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</si>
  <si>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</si>
  <si>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</si>
  <si>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</si>
  <si>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</si>
  <si>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</si>
  <si>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</si>
  <si>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</si>
  <si>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</si>
  <si>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</si>
  <si>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</si>
  <si>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</si>
  <si>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</si>
  <si>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</si>
  <si>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</si>
  <si>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</si>
  <si>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</si>
  <si>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ממצמ0922- האוצר - ממשלתית צמודה</t>
  </si>
  <si>
    <t>1124056</t>
  </si>
  <si>
    <t>23/03/20</t>
  </si>
  <si>
    <t>ממצמ0923</t>
  </si>
  <si>
    <t>1128081</t>
  </si>
  <si>
    <t>23/06/21</t>
  </si>
  <si>
    <t>ממשל צמודה 0529- האוצר - ממשלתית צמודה</t>
  </si>
  <si>
    <t>1157023</t>
  </si>
  <si>
    <t>02/09/21</t>
  </si>
  <si>
    <t>ממשל צמודה 0726- האוצר - ממשלתית צמודה</t>
  </si>
  <si>
    <t>1169564</t>
  </si>
  <si>
    <t>16/08/21</t>
  </si>
  <si>
    <t>ממשל צמודה 1025- האוצר - ממשלתית צמודה</t>
  </si>
  <si>
    <t>1135912</t>
  </si>
  <si>
    <t>06/07/21</t>
  </si>
  <si>
    <t>ממשל צמודה 1131- האוצר - ממשלתית צמודה</t>
  </si>
  <si>
    <t>1172220</t>
  </si>
  <si>
    <t>09/06/21</t>
  </si>
  <si>
    <t>ממשלתי צמוד 0527- האוצר - ממשלתית צמודה</t>
  </si>
  <si>
    <t>1140847</t>
  </si>
  <si>
    <t>13/09/21</t>
  </si>
  <si>
    <t>סה"כ לא צמודות</t>
  </si>
  <si>
    <t>סה"כ מלווה קצר מועד</t>
  </si>
  <si>
    <t>סה"כ שחר</t>
  </si>
  <si>
    <t>ממשל שקלית 0330- האוצר - ממשלתית שקלית</t>
  </si>
  <si>
    <t>1160985</t>
  </si>
  <si>
    <t>08/07/21</t>
  </si>
  <si>
    <t>ממשל שקלית 0537- האוצר - ממשלתית שקלית</t>
  </si>
  <si>
    <t>1166180</t>
  </si>
  <si>
    <t>ממשל שקלית 0928</t>
  </si>
  <si>
    <t>1150879</t>
  </si>
  <si>
    <t>06/04/21</t>
  </si>
  <si>
    <t>ממשל שקלית 1122- האוצר - ממשלתית שקלית</t>
  </si>
  <si>
    <t>1141225</t>
  </si>
  <si>
    <t>27/05/21</t>
  </si>
  <si>
    <t>ממשלתי 0323</t>
  </si>
  <si>
    <t>1126747</t>
  </si>
  <si>
    <t>14/12/20</t>
  </si>
  <si>
    <t>ממשלתי שקלי 723</t>
  </si>
  <si>
    <t>1167105</t>
  </si>
  <si>
    <t>04/04/21</t>
  </si>
  <si>
    <t>ממשק 1026- האוצר - ממשלתית שקלית</t>
  </si>
  <si>
    <t>1099456</t>
  </si>
  <si>
    <t>05/08/21</t>
  </si>
  <si>
    <t>ממשק0142- האוצר - ממשלתית שקלית</t>
  </si>
  <si>
    <t>1125400</t>
  </si>
  <si>
    <t>10/01/21</t>
  </si>
  <si>
    <t>סה"כ גילון</t>
  </si>
  <si>
    <t>ממשל משתנה 0526- האוצר - ממשלתית משתנה</t>
  </si>
  <si>
    <t>1141795</t>
  </si>
  <si>
    <t>02/07/19</t>
  </si>
  <si>
    <t>ממשלת משתנה 1130- האוצר - ממשלתית משתנה</t>
  </si>
  <si>
    <t>1166552</t>
  </si>
  <si>
    <t>29/09/21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</si>
  <si>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</si>
  <si>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</si>
  <si>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</si>
  <si>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</si>
  <si>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</si>
  <si>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</si>
  <si>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</si>
  <si>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</si>
  <si>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</si>
  <si>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</si>
  <si>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</si>
  <si>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</si>
  <si>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</si>
  <si>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</si>
  <si>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</si>
  <si>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10/11/20</t>
  </si>
  <si>
    <t>לאומי אג"ח 181- לאומי</t>
  </si>
  <si>
    <t>6040505</t>
  </si>
  <si>
    <t>Aaa.il</t>
  </si>
  <si>
    <t>11/11/20</t>
  </si>
  <si>
    <t>מז טפ הנפק   46- מזרחי טפחות הנפק</t>
  </si>
  <si>
    <t>2310225</t>
  </si>
  <si>
    <t>520032046</t>
  </si>
  <si>
    <t>08/04/21</t>
  </si>
  <si>
    <t>מזרחי הנפקות אג"ח 49- מזרחי טפחות הנפק</t>
  </si>
  <si>
    <t>2310282</t>
  </si>
  <si>
    <t>19/11/20</t>
  </si>
  <si>
    <t>מזרחי טפחות  הנפקות אג"ח 44</t>
  </si>
  <si>
    <t>2310209</t>
  </si>
  <si>
    <t>31/12/20</t>
  </si>
  <si>
    <t>מקורות  אגח 11- מקורות</t>
  </si>
  <si>
    <t>1158476</t>
  </si>
  <si>
    <t>520010869</t>
  </si>
  <si>
    <t>שרותים</t>
  </si>
  <si>
    <t>17/02/20</t>
  </si>
  <si>
    <t>פועלים הנ אגח35- פועלים הנפקות</t>
  </si>
  <si>
    <t>1940618</t>
  </si>
  <si>
    <t>520032640</t>
  </si>
  <si>
    <t>פועלים הנפ אג32- פועלים הנפקות</t>
  </si>
  <si>
    <t>1940535</t>
  </si>
  <si>
    <t>21/11/19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</si>
  <si>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</si>
  <si>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</si>
  <si>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</si>
  <si>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</si>
  <si>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</si>
  <si>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</si>
  <si>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ilAA+</t>
  </si>
  <si>
    <t>12/10/20</t>
  </si>
  <si>
    <t>נמלי ישראל אג "ח א- נמלי ישראל</t>
  </si>
  <si>
    <t>1145564</t>
  </si>
  <si>
    <t>513569780</t>
  </si>
  <si>
    <t>נדלן מניב בישראל</t>
  </si>
  <si>
    <t>Aa1.il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</si>
  <si>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</si>
  <si>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</si>
  <si>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</si>
  <si>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</si>
  <si>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</si>
  <si>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</si>
  <si>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22/12/20</t>
  </si>
  <si>
    <t>ארפורט סיטי אג"ח 5- איירפורט סיטי</t>
  </si>
  <si>
    <t>1133487</t>
  </si>
  <si>
    <t>511659401</t>
  </si>
  <si>
    <t>ilAA</t>
  </si>
  <si>
    <t>23/12/20</t>
  </si>
  <si>
    <t>גב ים אג"ח 6- גב-ים</t>
  </si>
  <si>
    <t>7590128</t>
  </si>
  <si>
    <t>520001736</t>
  </si>
  <si>
    <t>12/07/21</t>
  </si>
  <si>
    <t>מבני תעש  אגח כ- מבנה נדל"ן (כ.ד)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</si>
  <si>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</si>
  <si>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</si>
  <si>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</si>
  <si>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</si>
  <si>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</si>
  <si>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</si>
  <si>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</si>
  <si>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שופרסל    אגח ו- שופרסל</t>
  </si>
  <si>
    <t>7770217</t>
  </si>
  <si>
    <t>520022732</t>
  </si>
  <si>
    <t>רשתות שיווק</t>
  </si>
  <si>
    <t>29/04/21</t>
  </si>
  <si>
    <t>אדמה אגח  2</t>
  </si>
  <si>
    <t>1110915</t>
  </si>
  <si>
    <t>520043605</t>
  </si>
  <si>
    <t>כימיה, גומי ופלסטיק</t>
  </si>
  <si>
    <t>ilAA-</t>
  </si>
  <si>
    <t>01/03/16</t>
  </si>
  <si>
    <t>אלוני חץ אג8- אלוני חץ</t>
  </si>
  <si>
    <t>3900271</t>
  </si>
  <si>
    <t>520038506</t>
  </si>
  <si>
    <t>ביג  אגח יח- ביג</t>
  </si>
  <si>
    <t>1174226</t>
  </si>
  <si>
    <t>513623314</t>
  </si>
  <si>
    <t>Aa3.il</t>
  </si>
  <si>
    <t>09/09/21</t>
  </si>
  <si>
    <t>גזית גלוב אג11- גזית גלוב</t>
  </si>
  <si>
    <t>1260546</t>
  </si>
  <si>
    <t>520033234</t>
  </si>
  <si>
    <t>נדלן מניב בחו"ל</t>
  </si>
  <si>
    <t>20/10/20</t>
  </si>
  <si>
    <t>מזרחי טפחות שה 1</t>
  </si>
  <si>
    <t>6950083</t>
  </si>
  <si>
    <t>520000522</t>
  </si>
  <si>
    <t>18/03/20</t>
  </si>
  <si>
    <t>סלע נדל"ן אג3</t>
  </si>
  <si>
    <t>1138973</t>
  </si>
  <si>
    <t>513992529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</si>
  <si>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</si>
  <si>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</si>
  <si>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</si>
  <si>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</si>
  <si>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</si>
  <si>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</si>
  <si>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מגה אור אגח ט- מגה אור</t>
  </si>
  <si>
    <t>1165141</t>
  </si>
  <si>
    <t>513257873</t>
  </si>
  <si>
    <t>ilA+</t>
  </si>
  <si>
    <t>23/02/20</t>
  </si>
  <si>
    <t>מיטב דש אגח ג- מיטב דש השקעות</t>
  </si>
  <si>
    <t>1121763</t>
  </si>
  <si>
    <t>520043795</t>
  </si>
  <si>
    <t>שרותים פיננסים</t>
  </si>
  <si>
    <t>A1.il</t>
  </si>
  <si>
    <t>רבוע נדלן אגח ו- רבוע נדלן</t>
  </si>
  <si>
    <t>1140607</t>
  </si>
  <si>
    <t>513765859</t>
  </si>
  <si>
    <t>אדגר אג"ח 9- אדגר השקעות</t>
  </si>
  <si>
    <t>1820190</t>
  </si>
  <si>
    <t>520035171</t>
  </si>
  <si>
    <t>A2.il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</si>
  <si>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</si>
  <si>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</si>
  <si>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</si>
  <si>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</si>
  <si>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</si>
  <si>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</si>
  <si>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ilA</t>
  </si>
  <si>
    <t>25/12/18</t>
  </si>
  <si>
    <t>שיכון ובינוי אג6- שיכון ובינוי</t>
  </si>
  <si>
    <t>1129733</t>
  </si>
  <si>
    <t>520036104</t>
  </si>
  <si>
    <t>בנייה</t>
  </si>
  <si>
    <t>12/03/18</t>
  </si>
  <si>
    <t>הכשרת הישוב אג23- הכשרת הישוב</t>
  </si>
  <si>
    <t>6120323</t>
  </si>
  <si>
    <t>520020116</t>
  </si>
  <si>
    <t>ilA-</t>
  </si>
  <si>
    <t>21/06/21</t>
  </si>
  <si>
    <t>מישורים אגח ח'- מישורים</t>
  </si>
  <si>
    <t>1143163</t>
  </si>
  <si>
    <t>511491839</t>
  </si>
  <si>
    <t>Baa1.il</t>
  </si>
  <si>
    <t>25/02/20</t>
  </si>
  <si>
    <t>דיסקונט מנפיקים אג"ח יג</t>
  </si>
  <si>
    <t>7480155</t>
  </si>
  <si>
    <t>520029935</t>
  </si>
  <si>
    <t>07/09/20</t>
  </si>
  <si>
    <t>דיסקונט מנפיקים אג"ח יד</t>
  </si>
  <si>
    <t>7480163</t>
  </si>
  <si>
    <t>29/12/20</t>
  </si>
  <si>
    <t>לאומי   אגח 178- לאומי</t>
  </si>
  <si>
    <t>6040323</t>
  </si>
  <si>
    <t>03/09/20</t>
  </si>
  <si>
    <t>מזרחי  טפ הנפק   40</t>
  </si>
  <si>
    <t>2310167</t>
  </si>
  <si>
    <t>תעשיה אוירית אג"ח 4</t>
  </si>
  <si>
    <t>1133131</t>
  </si>
  <si>
    <t>520027194</t>
  </si>
  <si>
    <t>ביטחוניות</t>
  </si>
  <si>
    <t>ישראכרט אגח א- ישראכרט</t>
  </si>
  <si>
    <t>1157536</t>
  </si>
  <si>
    <t>510706153</t>
  </si>
  <si>
    <t>Aa2.il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</si>
  <si>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</si>
  <si>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</si>
  <si>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</si>
  <si>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</si>
  <si>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</si>
  <si>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</si>
  <si>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513230029</t>
  </si>
  <si>
    <t>ביטוח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</si>
  <si>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</si>
  <si>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</si>
  <si>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</si>
  <si>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</si>
  <si>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</si>
  <si>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</si>
  <si>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</si>
  <si>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</si>
  <si>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</si>
  <si>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</si>
  <si>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פז נפט אג5- פז חברת הנפט</t>
  </si>
  <si>
    <t>1139534</t>
  </si>
  <si>
    <t>פניקס הון אגח ו- הפניקס גיוסי הון</t>
  </si>
  <si>
    <t>1136696</t>
  </si>
  <si>
    <t>514290345</t>
  </si>
  <si>
    <t>דמרי אג"ח 8- דמרי</t>
  </si>
  <si>
    <t>1153725</t>
  </si>
  <si>
    <t>511399388</t>
  </si>
  <si>
    <t>09/03/20</t>
  </si>
  <si>
    <t>דמרי אגח ט</t>
  </si>
  <si>
    <t>1168368</t>
  </si>
  <si>
    <t>09/09/20</t>
  </si>
  <si>
    <t>פרטנר     אגח ו- פרטנר</t>
  </si>
  <si>
    <t>1141415</t>
  </si>
  <si>
    <t>520044314</t>
  </si>
  <si>
    <t>קרסו אגח א- קרסו מוטורס</t>
  </si>
  <si>
    <t>1136464</t>
  </si>
  <si>
    <t>514065283</t>
  </si>
  <si>
    <t>מסחר</t>
  </si>
  <si>
    <t>03/11/16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</si>
  <si>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</si>
  <si>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</si>
  <si>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</si>
  <si>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</si>
  <si>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</si>
  <si>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</si>
  <si>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</si>
  <si>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</si>
  <si>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</si>
  <si>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</si>
  <si>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</si>
  <si>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</si>
  <si>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אנרג'יקס אגח א- אנרג'יקס</t>
  </si>
  <si>
    <t>1161751</t>
  </si>
  <si>
    <t>513901371</t>
  </si>
  <si>
    <t>אנרגיה מתחדשת</t>
  </si>
  <si>
    <t>15/12/19</t>
  </si>
  <si>
    <t>אשדר      אגח ד- אשדר</t>
  </si>
  <si>
    <t>1135607</t>
  </si>
  <si>
    <t>510609761</t>
  </si>
  <si>
    <t>אשדר אגח 5- אשדר</t>
  </si>
  <si>
    <t>1157783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</si>
  <si>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</si>
  <si>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</si>
  <si>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</si>
  <si>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</si>
  <si>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</si>
  <si>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</si>
  <si>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</si>
  <si>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חברה לישראל אגח 10</t>
  </si>
  <si>
    <t>5760236</t>
  </si>
  <si>
    <t>520028010</t>
  </si>
  <si>
    <t>השקעה ואחזקות</t>
  </si>
  <si>
    <t>31/05/16</t>
  </si>
  <si>
    <t>חברה לישראל אגח 15- חברה לישראל</t>
  </si>
  <si>
    <t>5760327</t>
  </si>
  <si>
    <t>25/05/21</t>
  </si>
  <si>
    <t>חברה לישראל אגח14- חברה לישראל</t>
  </si>
  <si>
    <t>5760301</t>
  </si>
  <si>
    <t>סלקום    אגח יב- סלקום</t>
  </si>
  <si>
    <t>1143080</t>
  </si>
  <si>
    <t>511930125</t>
  </si>
  <si>
    <t>שכון ובי אגח 10- שיכון ובינוי</t>
  </si>
  <si>
    <t>1175132</t>
  </si>
  <si>
    <t>או.פי.סי  אגח ג- או.פי.סי אנרגיה</t>
  </si>
  <si>
    <t>1180355</t>
  </si>
  <si>
    <t>514401702</t>
  </si>
  <si>
    <t>אנלייט אנ אגח ד- אנלייט אנרגיה</t>
  </si>
  <si>
    <t>7200256</t>
  </si>
  <si>
    <t>520041146</t>
  </si>
  <si>
    <t>A3.il</t>
  </si>
  <si>
    <t>01/08/21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</si>
  <si>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</si>
  <si>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</si>
  <si>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</si>
  <si>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</si>
  <si>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</si>
  <si>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</si>
  <si>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</si>
  <si>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</si>
  <si>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</si>
  <si>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</si>
  <si>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</si>
  <si>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</si>
  <si>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</si>
  <si>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</si>
  <si>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</si>
  <si>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</si>
  <si>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</si>
  <si>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חברה לישראל אג"ח 13</t>
  </si>
  <si>
    <t>5760269</t>
  </si>
  <si>
    <t>בזן       אגח ט- בזן (בתי זיקוק)</t>
  </si>
  <si>
    <t>2590461</t>
  </si>
  <si>
    <t>27/04/17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</si>
  <si>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</si>
  <si>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</si>
  <si>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</si>
  <si>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</si>
  <si>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</si>
  <si>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</si>
  <si>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</si>
  <si>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</si>
  <si>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VISTRA 5 31/07/27- VISTRA CORP</t>
  </si>
  <si>
    <t>US92840VAF94</t>
  </si>
  <si>
    <t>5285</t>
  </si>
  <si>
    <t>Energy</t>
  </si>
  <si>
    <t>BB</t>
  </si>
  <si>
    <t>09/07/21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</si>
  <si>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</si>
  <si>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</si>
  <si>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</si>
  <si>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</si>
  <si>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</si>
  <si>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</si>
  <si>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</si>
  <si>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</si>
  <si>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</si>
  <si>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</si>
  <si>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</si>
  <si>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</si>
  <si>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</si>
  <si>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</si>
  <si>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</si>
  <si>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</si>
  <si>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</si>
  <si>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</si>
  <si>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</si>
  <si>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</si>
  <si>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</si>
  <si>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</si>
  <si>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</si>
  <si>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</si>
  <si>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</si>
  <si>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</si>
  <si>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</si>
  <si>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</t>
  </si>
  <si>
    <t>662577</t>
  </si>
  <si>
    <t>520000118</t>
  </si>
  <si>
    <t>חברה לישראל- חברה לישראל</t>
  </si>
  <si>
    <t>576017</t>
  </si>
  <si>
    <t>איי.סי.אל- איי.סי.אל</t>
  </si>
  <si>
    <t>281014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</si>
  <si>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</si>
  <si>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</si>
  <si>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</si>
  <si>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</si>
  <si>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</si>
  <si>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</si>
  <si>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</si>
  <si>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</si>
  <si>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</si>
  <si>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</si>
  <si>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</si>
  <si>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</si>
  <si>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520026683</t>
  </si>
  <si>
    <t>מבני תעשיה- מבנה נדל"ן (כ.ד)</t>
  </si>
  <si>
    <t>226019</t>
  </si>
  <si>
    <t>טבע- טבע</t>
  </si>
  <si>
    <t>629014</t>
  </si>
  <si>
    <t>520013954</t>
  </si>
  <si>
    <t>פארמה</t>
  </si>
  <si>
    <t>שופרסל- שופרסל</t>
  </si>
  <si>
    <t>777037</t>
  </si>
  <si>
    <t>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</si>
  <si>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</si>
  <si>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</si>
  <si>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</si>
  <si>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</si>
  <si>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</si>
  <si>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</si>
  <si>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</si>
  <si>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</si>
  <si>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</si>
  <si>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</si>
  <si>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</si>
  <si>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</si>
  <si>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</si>
  <si>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</si>
  <si>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</si>
  <si>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אלקו- אלקו</t>
  </si>
  <si>
    <t>694034</t>
  </si>
  <si>
    <t>520025370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</si>
  <si>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</si>
  <si>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</si>
  <si>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</si>
  <si>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</si>
  <si>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</si>
  <si>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</si>
  <si>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</si>
  <si>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</si>
  <si>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</si>
  <si>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</si>
  <si>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</si>
  <si>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</si>
  <si>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</si>
  <si>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</si>
  <si>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</si>
  <si>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גזית גלוב- גזית גלוב</t>
  </si>
  <si>
    <t>126011</t>
  </si>
  <si>
    <t>סאמיט</t>
  </si>
  <si>
    <t>1081686</t>
  </si>
  <si>
    <t>מגה אור- מגה אור</t>
  </si>
  <si>
    <t>1104488</t>
  </si>
  <si>
    <t>ריט 1- ריט1</t>
  </si>
  <si>
    <t>1098920</t>
  </si>
  <si>
    <t>513821488</t>
  </si>
  <si>
    <t>אלקטריאון</t>
  </si>
  <si>
    <t>368019</t>
  </si>
  <si>
    <t>520038126</t>
  </si>
  <si>
    <t>ג'נסל</t>
  </si>
  <si>
    <t>1169689</t>
  </si>
  <si>
    <t>514579887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</si>
  <si>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</si>
  <si>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</si>
  <si>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</si>
  <si>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</si>
  <si>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</si>
  <si>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</si>
  <si>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</si>
  <si>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</si>
  <si>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</si>
  <si>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</si>
  <si>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</si>
  <si>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</si>
  <si>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</si>
  <si>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</si>
  <si>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</si>
  <si>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</si>
  <si>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</si>
  <si>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</si>
  <si>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</si>
  <si>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</si>
  <si>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</si>
  <si>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ארקו קורפ</t>
  </si>
  <si>
    <t>1170901</t>
  </si>
  <si>
    <t>3535148</t>
  </si>
  <si>
    <t>חג'ג' נדל"ן- חג'ג' נדלן</t>
  </si>
  <si>
    <t>823013</t>
  </si>
  <si>
    <t>520033309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</si>
  <si>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</si>
  <si>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</si>
  <si>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</si>
  <si>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</si>
  <si>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</si>
  <si>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</si>
  <si>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</t>
  </si>
  <si>
    <t>1171230</t>
  </si>
  <si>
    <t>540299518</t>
  </si>
  <si>
    <t>השקעות במדעי החיים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</si>
  <si>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</si>
  <si>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</si>
  <si>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</si>
  <si>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</si>
  <si>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</si>
  <si>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</si>
  <si>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</si>
  <si>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הייקון מערכות- הייקון מערכות בע"מ</t>
  </si>
  <si>
    <t>1169945</t>
  </si>
  <si>
    <t>514347160</t>
  </si>
  <si>
    <t>רובוטיקה ותלת מימד</t>
  </si>
  <si>
    <t>משביר לצרכן- 365 המשביר</t>
  </si>
  <si>
    <t>1104959</t>
  </si>
  <si>
    <t>513389270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</si>
  <si>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</si>
  <si>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</si>
  <si>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</si>
  <si>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</si>
  <si>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</si>
  <si>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</si>
  <si>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</si>
  <si>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</si>
  <si>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</si>
  <si>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</si>
  <si>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</si>
  <si>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</si>
  <si>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</si>
  <si>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</si>
  <si>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</si>
  <si>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</si>
  <si>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</si>
  <si>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</si>
  <si>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REE  Automotive - בנאמנות- REE</t>
  </si>
  <si>
    <t>IL0011786154</t>
  </si>
  <si>
    <t>514557339</t>
  </si>
  <si>
    <t>WIX -  WIX.COM- WIX.COM</t>
  </si>
  <si>
    <t>IL0011301780</t>
  </si>
  <si>
    <t>2275</t>
  </si>
  <si>
    <t>Centene Coporation</t>
  </si>
  <si>
    <t>US15135B1017</t>
  </si>
  <si>
    <t>4885</t>
  </si>
  <si>
    <t>Health Care Equip &amp; Services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</si>
  <si>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</si>
  <si>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</si>
  <si>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</si>
  <si>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</si>
  <si>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</si>
  <si>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</si>
  <si>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</si>
  <si>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</si>
  <si>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ADO PROPERTIES</t>
  </si>
  <si>
    <t>LU1250154413</t>
  </si>
  <si>
    <t>5160</t>
  </si>
  <si>
    <t>Real Estate</t>
  </si>
  <si>
    <t>ATRIUM EUROPEAN-ARTS AV- ATRIUM EUROPEAN</t>
  </si>
  <si>
    <t>JE00B3DCF752</t>
  </si>
  <si>
    <t>4595</t>
  </si>
  <si>
    <t>PARK PLAZA  HOTEL</t>
  </si>
  <si>
    <t>GG00B1Z5FH87</t>
  </si>
  <si>
    <t>LSE</t>
  </si>
  <si>
    <t>5123</t>
  </si>
  <si>
    <t>TSM - TAIWAN SEMICONDUCTOR- TAIWAN SEMI</t>
  </si>
  <si>
    <t>us8740391003</t>
  </si>
  <si>
    <t>5088</t>
  </si>
  <si>
    <t>Semiconductors &amp; Semicon Equip</t>
  </si>
  <si>
    <t>ALIBABA GROUP H</t>
  </si>
  <si>
    <t>US01609W1027</t>
  </si>
  <si>
    <t>4806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</si>
  <si>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</si>
  <si>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</si>
  <si>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</si>
  <si>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</si>
  <si>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</si>
  <si>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</si>
  <si>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</si>
  <si>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</si>
  <si>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</si>
  <si>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Technology Hardware &amp; Equip</t>
  </si>
  <si>
    <t>GOOG GOOGLE C Class- GOOGLE</t>
  </si>
  <si>
    <t>US02079K1079</t>
  </si>
  <si>
    <t>960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</si>
  <si>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</si>
  <si>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</si>
  <si>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</si>
  <si>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</si>
  <si>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</si>
  <si>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תכלית סל (4A) ת"א בנקים- מיטב תכלית</t>
  </si>
  <si>
    <t>1143726</t>
  </si>
  <si>
    <t>513534974</t>
  </si>
  <si>
    <t>תכלית סל (A4) ת"א 35- מיטב תכלית</t>
  </si>
  <si>
    <t>1143700</t>
  </si>
  <si>
    <t>פסגות ETF ת"א 90- פסגות קרנות מדד</t>
  </si>
  <si>
    <t>1148642</t>
  </si>
  <si>
    <t>513765339</t>
  </si>
  <si>
    <t>קסם ETF ת"א 35 (A4)- קסם קרנות נאמנות</t>
  </si>
  <si>
    <t>1146570</t>
  </si>
  <si>
    <t>510938608</t>
  </si>
  <si>
    <t>קסם ETF ת"א 90- קסם קרנות נאמנות</t>
  </si>
  <si>
    <t>1146331</t>
  </si>
  <si>
    <t>סה"כ שמחקות מדדי מניות בחו"ל</t>
  </si>
  <si>
    <t>Indxx China Internet (4D) ETF קסם- קסם קרנות נאמנות</t>
  </si>
  <si>
    <t>1170844</t>
  </si>
  <si>
    <t>קסם ETF (4D) אינדקס מפעילי בורסות עולמיות- קסם קרנות נאמנות</t>
  </si>
  <si>
    <t>1175207</t>
  </si>
  <si>
    <t>קסם MSCI EM (D4) ETF- קסם קרנות נאמנות</t>
  </si>
  <si>
    <t>1145812</t>
  </si>
  <si>
    <t>קסם S&amp;P 500 (4A) ETF מנוטרלת- קסם קרנות נאמנות</t>
  </si>
  <si>
    <t>1146604</t>
  </si>
  <si>
    <t>סה"כ שמחקות מדדים אחרים בישראל</t>
  </si>
  <si>
    <t>פסגות EFT (00) תל בונד 20- פסגות קרנות מדד</t>
  </si>
  <si>
    <t>1147958</t>
  </si>
  <si>
    <t>אג"ח</t>
  </si>
  <si>
    <t>פסגות סל תל בונד 60 סדרה 3- פסגות קרנות מדד</t>
  </si>
  <si>
    <t>1148006</t>
  </si>
  <si>
    <t>פסגות תל בונד מאגר- פסגות קרנות מדד</t>
  </si>
  <si>
    <t>1148170</t>
  </si>
  <si>
    <t>קסם תל בונד 20- קסם קרנות נאמנות</t>
  </si>
  <si>
    <t>1145960</t>
  </si>
  <si>
    <t>סה"כ שמחקות מדדים אחרים בחו"ל</t>
  </si>
  <si>
    <t>סה"כ short</t>
  </si>
  <si>
    <t>סה"כ שמחקות מדדי מניות</t>
  </si>
  <si>
    <t>DAXEX  GY - DAX- ISHARES</t>
  </si>
  <si>
    <t>DE0005933931</t>
  </si>
  <si>
    <t>4601</t>
  </si>
  <si>
    <t>Other</t>
  </si>
  <si>
    <t>IWM - RUSSELL 2000- ISHARES</t>
  </si>
  <si>
    <t>US4642876555</t>
  </si>
  <si>
    <t>Global X China Clean Energy ETF</t>
  </si>
  <si>
    <t>HK0000562667</t>
  </si>
  <si>
    <t>5249</t>
  </si>
  <si>
    <t>BETASHARES AUSTRALIA 200- BETASHARES</t>
  </si>
  <si>
    <t>AU00000A2000</t>
  </si>
  <si>
    <t>5293</t>
  </si>
  <si>
    <t>SOXX - SEMICONDUCTOR- BlackRock</t>
  </si>
  <si>
    <t>US4642875235</t>
  </si>
  <si>
    <t>2235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</si>
  <si>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</si>
  <si>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</si>
  <si>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</si>
  <si>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</si>
  <si>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</si>
  <si>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</si>
  <si>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</si>
  <si>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</si>
  <si>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</si>
  <si>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</si>
  <si>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</si>
  <si>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</si>
  <si>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</si>
  <si>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</si>
  <si>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</si>
  <si>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</si>
  <si>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FXI - CHINA 50- ISHARES</t>
  </si>
  <si>
    <t>US4642871846</t>
  </si>
  <si>
    <t>ISHARES EURO STOXX BANK 30-15- ISHARES</t>
  </si>
  <si>
    <t>DE0006289309</t>
  </si>
  <si>
    <t>iShares Healthcare Innovation</t>
  </si>
  <si>
    <t>IE00BYZK4776</t>
  </si>
  <si>
    <t>iShares MSCI Singapore</t>
  </si>
  <si>
    <t>US46434G7806</t>
  </si>
  <si>
    <t>JETS ETF- JETS</t>
  </si>
  <si>
    <t>US26922A8421</t>
  </si>
  <si>
    <t>4992</t>
  </si>
  <si>
    <t>CSI-KWEB CHINA</t>
  </si>
  <si>
    <t>US5007673065</t>
  </si>
  <si>
    <t>4868</t>
  </si>
  <si>
    <t>HEALTH CARE XLV- STATE STREET-SPDRS</t>
  </si>
  <si>
    <t>us81369y2090</t>
  </si>
  <si>
    <t>4640</t>
  </si>
  <si>
    <t>SPY - S&amp;P 500</t>
  </si>
  <si>
    <t>US78462F1030</t>
  </si>
  <si>
    <t>XLF - Financial Select- STATE STREET-SPDRS</t>
  </si>
  <si>
    <t>US81369Y6059</t>
  </si>
  <si>
    <t>XLI - INDUSTRIAL SELECT- STATE STREET-SPDRS</t>
  </si>
  <si>
    <t>US81369Y7040</t>
  </si>
  <si>
    <t>VANGURUARD INFO</t>
  </si>
  <si>
    <t>US92204A7028</t>
  </si>
  <si>
    <t>4922</t>
  </si>
  <si>
    <t>WISDOMTREE INDIA</t>
  </si>
  <si>
    <t>US97717W4226</t>
  </si>
  <si>
    <t>3115</t>
  </si>
  <si>
    <t>XTRACKERS CSI300 SWAP</t>
  </si>
  <si>
    <t>LU0779800910</t>
  </si>
  <si>
    <t>5246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</si>
  <si>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</si>
  <si>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</si>
  <si>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</si>
  <si>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</si>
  <si>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</si>
  <si>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</si>
  <si>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</si>
  <si>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</si>
  <si>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</si>
  <si>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</si>
  <si>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</si>
  <si>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</si>
  <si>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</si>
  <si>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</si>
  <si>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</si>
  <si>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</si>
  <si>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</si>
  <si>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</si>
  <si>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</si>
  <si>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</si>
  <si>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אייספאק 1  אפ 1_10/12/2023- איי ספאק</t>
  </si>
  <si>
    <t>1179613</t>
  </si>
  <si>
    <t>סה"כ כתבי אופציה בחו"ל</t>
  </si>
  <si>
    <t>סה"כ מדדים כולל מניות</t>
  </si>
  <si>
    <t>סה"כ ש"ח/מט"ח</t>
  </si>
  <si>
    <t>סה"כ ריבית</t>
  </si>
  <si>
    <t>SPXW PUT 3650 31/12/21</t>
  </si>
  <si>
    <t>BBG00YMK8B94</t>
  </si>
  <si>
    <t>SPXW PUT 3900 30/11/21</t>
  </si>
  <si>
    <t>BBG0118QBY76</t>
  </si>
  <si>
    <t>סה"כ מטבע</t>
  </si>
  <si>
    <t>סה"כ סחורות</t>
  </si>
  <si>
    <t>DAX - DFWZ1 - 17/12/2021</t>
  </si>
  <si>
    <t>DE000C58X4H8</t>
  </si>
  <si>
    <t>FTSE100-Z Z1-17/12/21</t>
  </si>
  <si>
    <t>GB00J92FML25</t>
  </si>
  <si>
    <t>FUT VAL EUR HSB -רוו"ה מח</t>
  </si>
  <si>
    <t>333740</t>
  </si>
  <si>
    <t>FUT VAL EUR HSBC - רוו"ה מחוזים</t>
  </si>
  <si>
    <t>FUT VAL USD - רוו"ה מחוזים</t>
  </si>
  <si>
    <t>415349</t>
  </si>
  <si>
    <t>MINI NASDAQ-NQZ1- 17/12/2021</t>
  </si>
  <si>
    <t>BBG00X7L5CF5</t>
  </si>
  <si>
    <t>S&amp;P500 E-MINI -ESZ1-17/12/2021</t>
  </si>
  <si>
    <t>BBG00X7L5C47</t>
  </si>
  <si>
    <t>ULTRA 10 YEAR US - UXYZ1 - 21/12/2021</t>
  </si>
  <si>
    <t>BBG00ZMZ6FL7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</si>
  <si>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</si>
  <si>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</si>
  <si>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</si>
  <si>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</si>
  <si>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</si>
  <si>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</si>
  <si>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</si>
  <si>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</si>
  <si>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</si>
  <si>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</si>
  <si>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</si>
  <si>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</si>
  <si>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</si>
  <si>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</si>
  <si>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</si>
  <si>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</si>
  <si>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</si>
  <si>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</si>
  <si>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</si>
  <si>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אשראי חוץ בנקאי</t>
  </si>
  <si>
    <t>26/12/16</t>
  </si>
  <si>
    <t>דליה אנ אגחא-רמ- דליה אנרגיה</t>
  </si>
  <si>
    <t>1171362</t>
  </si>
  <si>
    <t>516269248</t>
  </si>
  <si>
    <t>05/01/21</t>
  </si>
  <si>
    <t>מקס איט אג"ח-רמ- מקס איט</t>
  </si>
  <si>
    <t>1155506</t>
  </si>
  <si>
    <t>512905423</t>
  </si>
  <si>
    <t>31/10/18</t>
  </si>
  <si>
    <t>אלטשולר אג"ח א</t>
  </si>
  <si>
    <t>1139336</t>
  </si>
  <si>
    <t>511446551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</si>
  <si>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</si>
  <si>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</si>
  <si>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</si>
  <si>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</si>
  <si>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</si>
  <si>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</si>
  <si>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</si>
  <si>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</si>
  <si>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</si>
  <si>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</si>
  <si>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</si>
  <si>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</si>
  <si>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</si>
  <si>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</si>
  <si>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איי.איי.אם. יהש - שותף כללי</t>
  </si>
  <si>
    <t>בראון  הוטלס- מלונות בראון</t>
  </si>
  <si>
    <t>74194</t>
  </si>
  <si>
    <t>513956938</t>
  </si>
  <si>
    <t>גדות למסופים כימיקלים- גדות</t>
  </si>
  <si>
    <t>74222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</si>
  <si>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</si>
  <si>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</si>
  <si>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</si>
  <si>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</si>
  <si>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</si>
  <si>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</si>
  <si>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</si>
  <si>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</si>
  <si>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</si>
  <si>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</si>
  <si>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</si>
  <si>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</si>
  <si>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31/07/18</t>
  </si>
  <si>
    <t>סה"כ קרנות נדל"ן</t>
  </si>
  <si>
    <t>קרן 2 JTLV  אלעד מגורים- קרן 2 JTLV</t>
  </si>
  <si>
    <t>74204</t>
  </si>
  <si>
    <t>30/09/21</t>
  </si>
  <si>
    <t>קרן 2 JTLV- קרן 2 JTLV</t>
  </si>
  <si>
    <t>74186</t>
  </si>
  <si>
    <t>סה"כ קרנות השקעה אחרות</t>
  </si>
  <si>
    <t>קרן FinTLV 2- FINTLV 2</t>
  </si>
  <si>
    <t>74221</t>
  </si>
  <si>
    <t>12/08/21</t>
  </si>
  <si>
    <t>קרן First Time</t>
  </si>
  <si>
    <t>74173</t>
  </si>
  <si>
    <t>22/07/21</t>
  </si>
  <si>
    <t>קרן השקעה FIMI 6</t>
  </si>
  <si>
    <t>74168</t>
  </si>
  <si>
    <t>01/06/21</t>
  </si>
  <si>
    <t>קרן להב 1- קרן להב</t>
  </si>
  <si>
    <t>74166</t>
  </si>
  <si>
    <t>26/05/19</t>
  </si>
  <si>
    <t>קרן להב 2- קרן להב</t>
  </si>
  <si>
    <t>74167</t>
  </si>
  <si>
    <t>02/09/20</t>
  </si>
  <si>
    <t>קרן להב 3- קרן להב</t>
  </si>
  <si>
    <t>74217</t>
  </si>
  <si>
    <t>קרן קוגיטו- קרן קוגיטו</t>
  </si>
  <si>
    <t>74171</t>
  </si>
  <si>
    <t>04/07/21</t>
  </si>
  <si>
    <t>קרן שקד- קרן שקד</t>
  </si>
  <si>
    <t>74170</t>
  </si>
  <si>
    <t>16/03/21</t>
  </si>
  <si>
    <t>קרן ION</t>
  </si>
  <si>
    <t>07/07/20</t>
  </si>
  <si>
    <t>דן תחבורה- דן תחבורה</t>
  </si>
  <si>
    <t>74196</t>
  </si>
  <si>
    <t>11/02/21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</si>
  <si>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</si>
  <si>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</si>
  <si>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</si>
  <si>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</si>
  <si>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</si>
  <si>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</si>
  <si>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</si>
  <si>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24/06/21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</si>
  <si>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</si>
  <si>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</si>
  <si>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</si>
  <si>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</si>
  <si>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</si>
  <si>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</si>
  <si>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</si>
  <si>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</si>
  <si>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</si>
  <si>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</si>
  <si>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</si>
  <si>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</si>
  <si>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</si>
  <si>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</si>
  <si>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</si>
  <si>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אלקטרה נדל"ן (MF) קרן מספר 3- Electra Multifamily Investments Fund III LP</t>
  </si>
  <si>
    <t>74208</t>
  </si>
  <si>
    <t>17/06/21</t>
  </si>
  <si>
    <t>אלקטרה נדל"ן (MF) קרן מספר 1- Electra Multifamily Investments Fund LP</t>
  </si>
  <si>
    <t>74172</t>
  </si>
  <si>
    <t>04/06/19</t>
  </si>
  <si>
    <t>מיילסטון 4 MREI</t>
  </si>
  <si>
    <t>74169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</si>
  <si>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</si>
  <si>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</si>
  <si>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</si>
  <si>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</si>
  <si>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קרן- SG VC</t>
  </si>
  <si>
    <t>74180</t>
  </si>
  <si>
    <t>24/05/21</t>
  </si>
  <si>
    <t>SG VC 4 קרן- SG VC</t>
  </si>
  <si>
    <t>74200</t>
  </si>
  <si>
    <t>SG VC 5 קרן- SG VC</t>
  </si>
  <si>
    <t>74215</t>
  </si>
  <si>
    <t>22/09/21</t>
  </si>
  <si>
    <t>קרן חוב פונטיפקס 4- Pontifax Medison Debt Financing</t>
  </si>
  <si>
    <t>74187</t>
  </si>
  <si>
    <t>15/02/21</t>
  </si>
  <si>
    <t>קרן COLLER 8</t>
  </si>
  <si>
    <t>74207</t>
  </si>
  <si>
    <t>LPA  Nordic Power- LPA  Nordic Power</t>
  </si>
  <si>
    <t>74205</t>
  </si>
  <si>
    <t>24/11/20</t>
  </si>
  <si>
    <t>אלקטרה נדל"ן קרן חוב- Electra Capital PM Fund LP</t>
  </si>
  <si>
    <t>74199</t>
  </si>
  <si>
    <t>20/09/21</t>
  </si>
  <si>
    <t>FUSE 11 FUND- FUSE 11 FUND</t>
  </si>
  <si>
    <t>74203</t>
  </si>
  <si>
    <t>07/04/21</t>
  </si>
  <si>
    <t>קרן REVOLVER- REVOLVER</t>
  </si>
  <si>
    <t>74193</t>
  </si>
  <si>
    <t>קרן הפניקס קו-אינווסט- הפניקס</t>
  </si>
  <si>
    <t>74190</t>
  </si>
  <si>
    <t>26/08/21</t>
  </si>
  <si>
    <t>קרן ויולה קרדיט 6- קרן ויולה</t>
  </si>
  <si>
    <t>74197</t>
  </si>
  <si>
    <t>12/05/21</t>
  </si>
  <si>
    <t>קרן ION CROSS OVER 2- ION</t>
  </si>
  <si>
    <t>74216</t>
  </si>
  <si>
    <t>סה"כ כתבי אופציה בישראל</t>
  </si>
  <si>
    <t>SMART SHOOTER LTD אופציה לא סחירה 18/02/23- סמארט שוטר</t>
  </si>
  <si>
    <t>742131</t>
  </si>
  <si>
    <t>23/02/21</t>
  </si>
  <si>
    <t>אופ ב . המשביר ידני- 365 המשביר</t>
  </si>
  <si>
    <t>11049511</t>
  </si>
  <si>
    <t>24/12/18</t>
  </si>
  <si>
    <t>סה"כ מט"ח/מט"ח</t>
  </si>
  <si>
    <t>פוורוד דולר/שקל 3.26 05/10/2021 153882</t>
  </si>
  <si>
    <t>153882</t>
  </si>
  <si>
    <t>26/07/21</t>
  </si>
  <si>
    <t>פוורווד דולר/שקל 3.22 05/10/21 153898</t>
  </si>
  <si>
    <t>153898</t>
  </si>
  <si>
    <t>09/08/21</t>
  </si>
  <si>
    <t>פורוורד אירו/שקל 05/10/21 3.955 153851</t>
  </si>
  <si>
    <t>153851</t>
  </si>
  <si>
    <t>07/06/21</t>
  </si>
  <si>
    <t>פורוורד דולר/שקל 05/10/21 3.24 153848</t>
  </si>
  <si>
    <t>153848</t>
  </si>
  <si>
    <t>פורוורד דולר/שקל 05/10/21 3.241 153853</t>
  </si>
  <si>
    <t>153853</t>
  </si>
  <si>
    <t>פורוורד דולר/שקל 3.23 05/10/21 153909</t>
  </si>
  <si>
    <t>153909</t>
  </si>
  <si>
    <t>18/08/21</t>
  </si>
  <si>
    <t>פורורוד דולר/שקל 3.2602 05/10/21 153868</t>
  </si>
  <si>
    <t>153868</t>
  </si>
  <si>
    <t>01/07/21</t>
  </si>
  <si>
    <t>סה"כ כנגד חסכון עמיתים/מבוטחים</t>
  </si>
  <si>
    <t>הלוואות עמיתים הכשרה כללי צמוד</t>
  </si>
  <si>
    <t>לא</t>
  </si>
  <si>
    <t>1302</t>
  </si>
  <si>
    <t>AA+</t>
  </si>
  <si>
    <t>דירוג פנימי</t>
  </si>
  <si>
    <t>הלוואות עמיתים</t>
  </si>
  <si>
    <t>הלוואות עמיתים הכשרה כללי שיקלי</t>
  </si>
  <si>
    <t>1303</t>
  </si>
  <si>
    <t>סה"כ מבוטחות במשכנתא או תיקי משכנתאות</t>
  </si>
  <si>
    <t>הלוואה – א.פ.י נתיב פיתוח בע"מ 30.04.2022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</si>
  <si>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</si>
  <si>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</si>
  <si>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</si>
  <si>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</si>
  <si>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</si>
  <si>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</si>
  <si>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</si>
  <si>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</si>
  <si>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</si>
  <si>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</si>
  <si>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</si>
  <si>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</si>
  <si>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</si>
  <si>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</si>
  <si>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סינמה סיטי הלוואה 1 08/01/27</t>
  </si>
  <si>
    <t>96039</t>
  </si>
  <si>
    <t>30/06/21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</si>
  <si>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</si>
  <si>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</si>
  <si>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</si>
  <si>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</si>
  <si>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</si>
  <si>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</si>
  <si>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</si>
  <si>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</si>
  <si>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</si>
  <si>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</si>
  <si>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</si>
  <si>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</si>
  <si>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</si>
  <si>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משרדים</t>
  </si>
  <si>
    <t>נכס אשדוד פאוור 3</t>
  </si>
  <si>
    <t>נכס אשדוד-משרדים 2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</si>
  <si>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</si>
  <si>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</si>
  <si>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</si>
  <si>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</si>
  <si>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</si>
  <si>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</si>
  <si>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</si>
  <si>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</si>
  <si>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</si>
  <si>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</si>
  <si>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</si>
  <si>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</si>
  <si>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</si>
  <si>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קוגיטו
</t>
  </si>
  <si>
    <t xml:space="preserve"> first time 
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</si>
  <si>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</si>
  <si>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</si>
  <si>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</si>
  <si>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</si>
  <si>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</si>
  <si>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</si>
  <si>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</si>
  <si>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</si>
  <si>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</si>
  <si>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</si>
  <si>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</si>
  <si>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</si>
  <si>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</si>
  <si>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</si>
  <si>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FINTLV 2</t>
  </si>
  <si>
    <t>דאון טאון חיפה</t>
  </si>
  <si>
    <t>נדל"ן מניב בישראל</t>
  </si>
  <si>
    <t>אורגים 6 אשדוד</t>
  </si>
  <si>
    <t>עמודה1</t>
  </si>
  <si>
    <t>מזומנים</t>
  </si>
  <si>
    <t xml:space="preserve">תעודות חוב מסחריות 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</si>
  <si>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</si>
  <si>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</si>
  <si>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</si>
  <si>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</si>
  <si>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</si>
  <si>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</si>
  <si>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</si>
  <si>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</si>
  <si>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</si>
  <si>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</si>
  <si>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</si>
  <si>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</si>
  <si>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</si>
  <si>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</si>
  <si>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</si>
  <si>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השקעה בחברות מוחזקות</t>
  </si>
  <si>
    <t xml:space="preserve">השקעות אחרות </t>
  </si>
  <si>
    <t>תעודות התחייבות ממשלתיות</t>
  </si>
  <si>
    <t>◄קרנות סל</t>
  </si>
  <si>
    <t>זכויות מקרקעין</t>
  </si>
  <si>
    <t>אג"ח קונצרני סחיר</t>
  </si>
  <si>
    <t>אג"ח קונצנרני לא סחיר</t>
  </si>
  <si>
    <t>מסגרות אשראי מנוצלות ללווים</t>
  </si>
  <si>
    <t>יתרות התחייבות להשקעה</t>
  </si>
  <si>
    <t>לא סחיר- תעודות התחייבות ממשלתי</t>
  </si>
  <si>
    <t>לא סחיר - תעודות חוב מסחריות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</si>
</sst>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8" fillId="0" borderId="0" xfId="0" applyFont="1"/>
    <xf numFmtId="3" fontId="18" fillId="0" borderId="0" xfId="0" applyNumberFormat="1" applyFont="1"/>
    <xf numFmtId="0" fontId="1" fillId="0" borderId="0" xfId="0" applyFont="1"/>
    <xf numFmtId="3" fontId="1" fillId="0" borderId="0" xfId="0" applyNumberFormat="1" applyFont="1"/>
    <xf numFmtId="14" fontId="0" fillId="0" borderId="0" xfId="0" applyNumberFormat="1" applyFill="1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31" tableBorderDxfId="430">
  <autoFilter ref="B6:D42">
    <filterColumn colId="0" hiddenButton="1"/>
    <filterColumn colId="1" hiddenButton="1"/>
    <filterColumn colId="2" hiddenButton="1"/>
  </autoFilter>
  <tableColumns count="3">
    <tableColumn id="1" name="עמודה1" dataDxfId="429" dataCellStyle="Normal_2007-16618"/>
    <tableColumn id="2" name="שווי הוגן" dataDxfId="428"/>
    <tableColumn id="3" name="שעור מנכסי השקעה*" dataDxfId="4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1" totalsRowShown="0" headerRowDxfId="426" headerRowBorderDxfId="425" tableBorderDxfId="424" headerRowCellStyle="Normal_2007-16618">
  <autoFilter ref="C44:D51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40" totalsRowShown="0" headerRowDxfId="423" dataDxfId="421" headerRowBorderDxfId="422" tableBorderDxfId="420">
  <autoFilter ref="A6:K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9"/>
    <tableColumn id="2" name="מספר ני&quot;ע" dataDxfId="418"/>
    <tableColumn id="3" name="מספר מנפיק" dataDxfId="417"/>
    <tableColumn id="4" name="דירוג" dataDxfId="416"/>
    <tableColumn id="5" name="שם מדרג" dataDxfId="415"/>
    <tableColumn id="6" name="סוג מטבע" dataDxfId="414"/>
    <tableColumn id="7" name="שיעור ריבית" dataDxfId="413"/>
    <tableColumn id="8" name="תשואה לפידיון" dataDxfId="412"/>
    <tableColumn id="9" name="שווי שוק" dataDxfId="411"/>
    <tableColumn id="10" name="שעור מנכסי אפיק ההשקעה" dataDxfId="410"/>
    <tableColumn id="11" name="שעור מסך נכסי השקעה" dataDxfId="4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3" totalsRowShown="0" headerRowDxfId="408" dataDxfId="406" headerRowBorderDxfId="407" tableBorderDxfId="405">
  <autoFilter ref="A7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4"/>
    <tableColumn id="2" name="מספר ני&quot;ע" dataDxfId="403"/>
    <tableColumn id="3" name="זירת מסחר" dataDxfId="402"/>
    <tableColumn id="4" name="דירוג" dataDxfId="401"/>
    <tableColumn id="5" name="שם מדרג" dataDxfId="400"/>
    <tableColumn id="6" name="תאריך רכישה" dataDxfId="399"/>
    <tableColumn id="7" name="מח&quot;מ" dataDxfId="398"/>
    <tableColumn id="8" name="סוג מטבע" dataDxfId="397"/>
    <tableColumn id="9" name="שיעור ריבית" dataDxfId="396"/>
    <tableColumn id="10" name="תשואה לפידיון" dataDxfId="395"/>
    <tableColumn id="11" name="ערך נקוב****" dataDxfId="394"/>
    <tableColumn id="12" name="שער***" dataDxfId="393"/>
    <tableColumn id="13" name="פדיון/ריבית/דיבידנד לקבל*****  " dataDxfId="392"/>
    <tableColumn id="14" name="שווי שוק" dataDxfId="391"/>
    <tableColumn id="15" name="שעור מערך נקוב**** מונפק" dataDxfId="390"/>
    <tableColumn id="16" name="שעור מנכסי אפיק ההשקעה" dataDxfId="389"/>
    <tableColumn id="17" name="שעור מסך נכסי השקעה**" dataDxfId="3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87" dataDxfId="385" headerRowBorderDxfId="386" tableBorderDxfId="384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3"/>
    <tableColumn id="2" name="מספר ני&quot;ע" dataDxfId="382"/>
    <tableColumn id="3" name="זירת מסחר" dataDxfId="381"/>
    <tableColumn id="4" name="ספק מידע" dataDxfId="380"/>
    <tableColumn id="5" name="מספר מנפיק" dataDxfId="379"/>
    <tableColumn id="6" name="ענף מסחר" dataDxfId="378"/>
    <tableColumn id="7" name="דירוג" dataDxfId="377"/>
    <tableColumn id="8" name="שם מדרג" dataDxfId="376"/>
    <tableColumn id="9" name="תאריך רכישה" dataDxfId="375"/>
    <tableColumn id="10" name="מח&quot;מ" dataDxfId="374"/>
    <tableColumn id="11" name="סוג מטבע" dataDxfId="373"/>
    <tableColumn id="12" name="שיעור ריבית" dataDxfId="372"/>
    <tableColumn id="13" name="תשואה לפידיון" dataDxfId="371"/>
    <tableColumn id="14" name="ערך נקוב****" dataDxfId="370"/>
    <tableColumn id="15" name="שער***" dataDxfId="369"/>
    <tableColumn id="16" name="פדיון/ריבית/דיבידנד לקבל*****  " dataDxfId="368"/>
    <tableColumn id="17" name="שווי שוק" dataDxfId="367"/>
    <tableColumn id="18" name="שעור מערך נקוב מונפק" dataDxfId="366"/>
    <tableColumn id="19" name="שעור מנכסי אפיק ההשקעה" dataDxfId="365"/>
    <tableColumn id="20" name="שעור מסך נכסי השקעה**" dataDxfId="3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96" totalsRowShown="0" headerRowDxfId="363" dataDxfId="361" headerRowBorderDxfId="362" tableBorderDxfId="360">
  <autoFilter ref="A7:T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59"/>
    <tableColumn id="4" name="ספק מידע" dataDxfId="358"/>
    <tableColumn id="5" name="מספר מנפיק" dataDxfId="357"/>
    <tableColumn id="6" name="ענף מסחר"/>
    <tableColumn id="7" name="דירוג"/>
    <tableColumn id="8" name="שם מדרג" dataDxfId="356"/>
    <tableColumn id="9" name="תאריך רכישה" dataDxfId="355"/>
    <tableColumn id="10" name="מח&quot;מ" dataDxfId="354"/>
    <tableColumn id="11" name="סוג מטבע"/>
    <tableColumn id="12" name="שיעור ריבית" dataDxfId="353"/>
    <tableColumn id="13" name="תשואה לפידיון" dataDxfId="352"/>
    <tableColumn id="14" name="ערך נקוב****" dataDxfId="351"/>
    <tableColumn id="15" name="שער***" dataDxfId="350"/>
    <tableColumn id="16" name="פדיון/ריבית/דיבידנד לקבל*****  "/>
    <tableColumn id="17" name="שווי שוק" dataDxfId="349"/>
    <tableColumn id="18" name="שעור מערך נקוב מונפק" dataDxfId="348"/>
    <tableColumn id="19" name="שעור מנכסי אפיק ההשקעה" dataDxfId="347"/>
    <tableColumn id="20" name="שעור מסך נכסי השקעה**" dataDxfId="3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93" totalsRowShown="0" headerRowDxfId="345" dataDxfId="343" headerRowBorderDxfId="344" tableBorderDxfId="342">
  <autoFilter ref="A7:N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41"/>
    <tableColumn id="9" name="שער***" dataDxfId="340"/>
    <tableColumn id="10" name="פדיון/ריבית/דיבידנד לקבל*****  " dataDxfId="339"/>
    <tableColumn id="11" name="שווי שוק" dataDxfId="338"/>
    <tableColumn id="12" name="שעור מערך נקוב מונפק" dataDxfId="337"/>
    <tableColumn id="13" name="שעור מנכסי אפיק ההשקעה" dataDxfId="336"/>
    <tableColumn id="14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66" totalsRowShown="0" headerRowDxfId="334" dataDxfId="332" headerRowBorderDxfId="333" tableBorderDxfId="331">
  <autoFilter ref="A7:M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30"/>
    <tableColumn id="4" name="מספר מנפיק" dataDxfId="329"/>
    <tableColumn id="5" name="ענף מסחר"/>
    <tableColumn id="6" name="סוג מטבע"/>
    <tableColumn id="7" name="ערך נקוב****" dataDxfId="328"/>
    <tableColumn id="8" name="שער***" dataDxfId="327"/>
    <tableColumn id="9" name="פדיון/ריבית/דיבידנד לקבל*****  " dataDxfId="326"/>
    <tableColumn id="10" name="שווי שוק" dataDxfId="325"/>
    <tableColumn id="11" name="שעור מערך נקוב מונפק" dataDxfId="324"/>
    <tableColumn id="12" name="שעור מנכסי אפיק ההשקעה" dataDxfId="323"/>
    <tableColumn id="13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321" dataDxfId="319" headerRowBorderDxfId="320" tableBorderDxfId="318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17"/>
    <tableColumn id="10" name="שער***" dataDxfId="316"/>
    <tableColumn id="11" name="שווי שוק" dataDxfId="315"/>
    <tableColumn id="12" name="שעור מערך נקוב מונפק" dataDxfId="314"/>
    <tableColumn id="13" name="שעור מנכסי אפיק ההשקעה" dataDxfId="313"/>
    <tableColumn id="14" name="שעור מסך נכסי השקעה**" dataDxfId="3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311" dataDxfId="309" headerRowBorderDxfId="310" tableBorderDxfId="308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307"/>
    <tableColumn id="2" name="מספר ני&quot;ע" dataDxfId="306"/>
    <tableColumn id="3" name="זירת מסחר" dataDxfId="305"/>
    <tableColumn id="4" name="ענף מסחר" dataDxfId="304"/>
    <tableColumn id="5" name="סוג מטבע" dataDxfId="303"/>
    <tableColumn id="6" name="ערך נקוב****" dataDxfId="302"/>
    <tableColumn id="7" name="שער***" dataDxfId="301"/>
    <tableColumn id="8" name="שווי שוק" dataDxfId="300"/>
    <tableColumn id="9" name="שעור מערך נקוב מונפק" dataDxfId="299"/>
    <tableColumn id="10" name="שעור מנכסי אפיק ההשקעה" dataDxfId="298"/>
    <tableColumn id="11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1" totalsRowShown="0" headerRowDxfId="296" dataDxfId="294" headerRowBorderDxfId="295" tableBorderDxfId="293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2"/>
    <tableColumn id="4" name="ענף מסחר"/>
    <tableColumn id="5" name="סוג מטבע"/>
    <tableColumn id="6" name="ערך נקוב****" dataDxfId="291"/>
    <tableColumn id="7" name="שער***" dataDxfId="290"/>
    <tableColumn id="8" name="שווי שוק" dataDxfId="289"/>
    <tableColumn id="9" name="שעור מערך נקוב מונפק" dataDxfId="288"/>
    <tableColumn id="10" name="שעור מנכסי אפיק ההשקעה" dataDxfId="287"/>
    <tableColumn id="11" name="שעור מסך נכסי השקעה**" dataDxfId="2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1" totalsRowShown="0" headerRowDxfId="285" dataDxfId="283" headerRowBorderDxfId="284" tableBorderDxfId="282">
  <autoFilter ref="A7:J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81"/>
    <tableColumn id="7" name="שער***" dataDxfId="280"/>
    <tableColumn id="8" name="שווי שוק" dataDxfId="279"/>
    <tableColumn id="9" name="שעור מנכסי אפיק ההשקעה" dataDxfId="278"/>
    <tableColumn id="10" name="שעור מסך נכסי השקעה**" dataDxfId="2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76" dataDxfId="274" headerRowBorderDxfId="275" tableBorderDxfId="27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72"/>
    <tableColumn id="4" name="דירוג"/>
    <tableColumn id="5" name="שם מדרג" dataDxfId="271"/>
    <tableColumn id="6" name="תאריך רכישה" dataDxfId="270"/>
    <tableColumn id="7" name="מח&quot;מ" dataDxfId="269"/>
    <tableColumn id="8" name="סוג מטבע"/>
    <tableColumn id="9" name="שיעור ריבית" dataDxfId="268"/>
    <tableColumn id="10" name="תשואה לפידיון" dataDxfId="267"/>
    <tableColumn id="11" name="ערך נקוב****" dataDxfId="266"/>
    <tableColumn id="12" name="שער***" dataDxfId="265"/>
    <tableColumn id="13" name="שווי שוק" dataDxfId="264"/>
    <tableColumn id="14" name="שעור מערך נקוב מונפק" dataDxfId="263"/>
    <tableColumn id="15" name="שעור מנכסי אפיק ההשקעה" dataDxfId="262"/>
    <tableColumn id="16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60" dataDxfId="258" headerRowBorderDxfId="259" tableBorderDxfId="257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6"/>
    <tableColumn id="2" name="מספר ני&quot;ע" dataDxfId="255"/>
    <tableColumn id="3" name="דירוג" dataDxfId="254"/>
    <tableColumn id="4" name="שם מדרג" dataDxfId="253"/>
    <tableColumn id="5" name="תאריך רכישה" dataDxfId="252"/>
    <tableColumn id="6" name="מח&quot;מ" dataDxfId="251"/>
    <tableColumn id="7" name="סוג מטבע" dataDxfId="250"/>
    <tableColumn id="8" name="שיעור ריבית" dataDxfId="249"/>
    <tableColumn id="9" name="תשואה לפידיון" dataDxfId="248"/>
    <tableColumn id="10" name="ערך נקוב****" dataDxfId="247"/>
    <tableColumn id="11" name="שער***" dataDxfId="246"/>
    <tableColumn id="12" name="שווי הוגן" dataDxfId="245"/>
    <tableColumn id="13" name="שעור מערך נקוב מונפק" dataDxfId="244"/>
    <tableColumn id="14" name="שעור מנכסי אפיק ההשקעה" dataDxfId="243"/>
    <tableColumn id="15" name="שעור מסך נכסי השקעה**" dataDxfId="2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41" dataDxfId="239" headerRowBorderDxfId="240" tableBorderDxfId="238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7"/>
    <tableColumn id="2" name="מספר ני&quot;ע" dataDxfId="236"/>
    <tableColumn id="3" name="ספק המידע" dataDxfId="235"/>
    <tableColumn id="4" name="מספר מנפיק" dataDxfId="234"/>
    <tableColumn id="5" name="ענף מסחר" dataDxfId="233"/>
    <tableColumn id="6" name="דירוג" dataDxfId="232"/>
    <tableColumn id="7" name="שם מדרג" dataDxfId="231"/>
    <tableColumn id="8" name="תאריך רכישה" dataDxfId="230"/>
    <tableColumn id="9" name="מח&quot;מ" dataDxfId="229"/>
    <tableColumn id="10" name="סוג מטבע" dataDxfId="228"/>
    <tableColumn id="11" name="שיעור ריבית" dataDxfId="227"/>
    <tableColumn id="12" name="תשואה לפידיון" dataDxfId="226"/>
    <tableColumn id="13" name="ערך נקוב****" dataDxfId="225"/>
    <tableColumn id="14" name="שער***" dataDxfId="224"/>
    <tableColumn id="15" name="שווי הוגן" dataDxfId="223"/>
    <tableColumn id="16" name="שעור מערך נקוב מונפק" dataDxfId="222"/>
    <tableColumn id="17" name="שעור מנכסי אפיק ההשקעה" dataDxfId="221"/>
    <tableColumn id="18" name="שעור מסך נכסי השקעה**" dataDxfId="2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8" totalsRowShown="0" headerRowDxfId="219" dataDxfId="217" headerRowBorderDxfId="218" tableBorderDxfId="216">
  <autoFilter ref="A7:R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5"/>
    <tableColumn id="2" name="מספר ני&quot;ע" dataDxfId="214"/>
    <tableColumn id="3" name="ספק המידע" dataDxfId="213"/>
    <tableColumn id="4" name="מספר מנפיק" dataDxfId="212"/>
    <tableColumn id="5" name="ענף מסחר" dataDxfId="211"/>
    <tableColumn id="6" name="דירוג" dataDxfId="210"/>
    <tableColumn id="7" name="שם מדרג" dataDxfId="209"/>
    <tableColumn id="8" name="תאריך רכישה" dataDxfId="208"/>
    <tableColumn id="9" name="מח&quot;מ" dataDxfId="207"/>
    <tableColumn id="10" name="סוג מטבע" dataDxfId="206"/>
    <tableColumn id="11" name="שיעור ריבית" dataDxfId="205"/>
    <tableColumn id="12" name="תשואה לפידיון" dataDxfId="204"/>
    <tableColumn id="13" name="ערך נקוב****" dataDxfId="203"/>
    <tableColumn id="14" name="שער***" dataDxfId="202"/>
    <tableColumn id="15" name="שווי הוגן" dataDxfId="201"/>
    <tableColumn id="16" name="שעור מערך נקוב מונפק" dataDxfId="200"/>
    <tableColumn id="17" name="שעור מנכסי אפיק ההשקעה" dataDxfId="199"/>
    <tableColumn id="18" name="שעור מסך נכסי השקעה**" dataDxfId="1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3" totalsRowShown="0" headerRowDxfId="197" dataDxfId="195" headerRowBorderDxfId="196" tableBorderDxfId="194">
  <autoFilter ref="A7:L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93"/>
    <tableColumn id="4" name="מספר מנפיק" dataDxfId="192"/>
    <tableColumn id="5" name="ענף מסחר"/>
    <tableColumn id="6" name="סוג מטבע"/>
    <tableColumn id="7" name="ערך נקוב****" dataDxfId="191"/>
    <tableColumn id="8" name="שער***" dataDxfId="190"/>
    <tableColumn id="9" name="שווי הוגן" dataDxfId="189"/>
    <tableColumn id="10" name="שעור מערך נקוב מונפק" dataDxfId="188"/>
    <tableColumn id="11" name="שעור מנכסי אפיק ההשקעה" dataDxfId="187"/>
    <tableColumn id="12" name="שעור מסך נכסי השקעה**" dataDxfId="1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59" totalsRowShown="0" headerRowDxfId="185" dataDxfId="183" headerRowBorderDxfId="184" tableBorderDxfId="182">
  <autoFilter ref="A7:J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81"/>
    <tableColumn id="6" name="שער***" dataDxfId="180"/>
    <tableColumn id="7" name="שווי הוגן" dataDxfId="179"/>
    <tableColumn id="8" name="שעור מערך נקוב מונפק" dataDxfId="178"/>
    <tableColumn id="9" name="שעור מנכסי אפיק ההשקעה" dataDxfId="177"/>
    <tableColumn id="10" name="שעור מסך נכסי השקעה**" dataDxfId="1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5" totalsRowShown="0" headerRowDxfId="175" dataDxfId="173" headerRowBorderDxfId="174" tableBorderDxfId="172">
  <autoFilter ref="A7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71"/>
    <tableColumn id="6" name="ערך נקוב****" dataDxfId="170"/>
    <tableColumn id="7" name="שער***" dataDxfId="169"/>
    <tableColumn id="8" name="שווי הוגן" dataDxfId="168"/>
    <tableColumn id="9" name="שעור מערך נקוב מונפק" dataDxfId="167"/>
    <tableColumn id="10" name="שעור מנכסי אפיק ההשקעה" dataDxfId="166"/>
    <tableColumn id="11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64" dataDxfId="162" headerRowBorderDxfId="163" tableBorderDxfId="161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0"/>
    <tableColumn id="6" name="ערך נקוב****" dataDxfId="159"/>
    <tableColumn id="7" name="שער***" dataDxfId="158"/>
    <tableColumn id="8" name="שווי הוגן" dataDxfId="157"/>
    <tableColumn id="9" name="שעור מערך נקוב מונפק" dataDxfId="156"/>
    <tableColumn id="10" name="שעור מנכסי אפיק ההשקעה" dataDxfId="155"/>
    <tableColumn id="11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6" totalsRowShown="0" headerRowDxfId="153" dataDxfId="151" headerRowBorderDxfId="152" tableBorderDxfId="150">
  <autoFilter ref="A7:J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 dataDxfId="148"/>
    <tableColumn id="7" name="שער***" dataDxfId="147"/>
    <tableColumn id="8" name="שווי הוגן" dataDxfId="146"/>
    <tableColumn id="9" name="שעור מנכסי אפיק ההשקעה" dataDxfId="145"/>
    <tableColumn id="10" name="שעור מסך נכסי השקעה**" dataDxfId="1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43" dataDxfId="141" headerRowBorderDxfId="142" tableBorderDxfId="140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9"/>
    <tableColumn id="4" name="דירוג"/>
    <tableColumn id="5" name="שם מדרג" dataDxfId="138"/>
    <tableColumn id="6" name="תאריך רכישה" dataDxfId="137"/>
    <tableColumn id="7" name="מח&quot;מ" dataDxfId="136"/>
    <tableColumn id="8" name="סוג מטבע"/>
    <tableColumn id="9" name="שיעור ריבית" dataDxfId="135"/>
    <tableColumn id="10" name="תשואה לפידיון" dataDxfId="134"/>
    <tableColumn id="11" name="ערך נקוב****" dataDxfId="133"/>
    <tableColumn id="12" name="שער***" dataDxfId="132"/>
    <tableColumn id="13" name="שווי הוגן" dataDxfId="131"/>
    <tableColumn id="14" name="שעור מערך נקוב מונפק" dataDxfId="130"/>
    <tableColumn id="15" name="שעור מנכסי אפיק ההשקעה" dataDxfId="129"/>
    <tableColumn id="16" name="שעור מסך נכסי השקעה**" dataDxfId="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2" totalsRowShown="0" headerRowDxfId="127" dataDxfId="125" headerRowBorderDxfId="126" tableBorderDxfId="124">
  <autoFilter ref="A6:Q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23"/>
    <tableColumn id="3" name="מספר ני&quot;ע"/>
    <tableColumn id="4" name="מספר מנפיק" dataDxfId="122"/>
    <tableColumn id="5" name="דירוג"/>
    <tableColumn id="6" name="תאריך רכישה" dataDxfId="121"/>
    <tableColumn id="7" name="שם מדרג" dataDxfId="120"/>
    <tableColumn id="8" name="מח&quot;מ" dataDxfId="119"/>
    <tableColumn id="9" name="ענף משק"/>
    <tableColumn id="10" name="סוג מטבע"/>
    <tableColumn id="11" name="שיעור ריבית ממוצע" dataDxfId="118"/>
    <tableColumn id="12" name="תשואה לפידיון" dataDxfId="117"/>
    <tableColumn id="13" name="ערך נקוב****" dataDxfId="116"/>
    <tableColumn id="14" name="שער***" dataDxfId="115"/>
    <tableColumn id="15" name="שווי הוגן" dataDxfId="114"/>
    <tableColumn id="16" name="שעור מנכסי אפיק ההשקעה" dataDxfId="113"/>
    <tableColumn id="17" name="שעור מסך נכסי השקעה**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11" dataDxfId="109" headerRowBorderDxfId="110" tableBorderDxfId="108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7"/>
    <tableColumn id="4" name="דירוג"/>
    <tableColumn id="5" name="שם מדרג" dataDxfId="106"/>
    <tableColumn id="6" name="מח&quot;מ" dataDxfId="105"/>
    <tableColumn id="7" name="סוג מטבע"/>
    <tableColumn id="8" name="תנאי ושיעור ריבית" dataDxfId="104"/>
    <tableColumn id="9" name="תשואה לפידיון" dataDxfId="103"/>
    <tableColumn id="10" name="ערך נקוב****" dataDxfId="102"/>
    <tableColumn id="11" name="שער***" dataDxfId="101"/>
    <tableColumn id="12" name="שווי הוגן" dataDxfId="100"/>
    <tableColumn id="13" name="שעור מנכסי אפיק ההשקעה" dataDxfId="99"/>
    <tableColumn id="14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20" totalsRowShown="0" headerRowDxfId="97" dataDxfId="95" headerRowBorderDxfId="96" tableBorderDxfId="94">
  <autoFilter ref="A6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93"/>
    <tableColumn id="2" name="תאריך שערוך אחרון" dataDxfId="92"/>
    <tableColumn id="3" name="אופי הנכס" dataDxfId="91"/>
    <tableColumn id="4" name="שעור תשואה במהלך התקופה" dataDxfId="90"/>
    <tableColumn id="5" name="סוג מטבע" dataDxfId="89"/>
    <tableColumn id="6" name="שווי משוערך" dataDxfId="88"/>
    <tableColumn id="7" name="שעור מנכסי אפיק ההשקעה" dataDxfId="87"/>
    <tableColumn id="8" name="שעור מסך נכסי השקעה" dataDxfId="86"/>
    <tableColumn id="9" name="כתובת הנכס" dataDxfId="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84" dataDxfId="82" headerRowBorderDxfId="83" tableBorderDxfId="81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80"/>
    <tableColumn id="2" name="מספר מנפיק" dataDxfId="79"/>
    <tableColumn id="3" name="דירוג" dataDxfId="78"/>
    <tableColumn id="4" name="שם המדרג" dataDxfId="77"/>
    <tableColumn id="5" name="שעור הריבית" dataDxfId="76"/>
    <tableColumn id="6" name="סוג מטבע" dataDxfId="75"/>
    <tableColumn id="7" name="תשואה לפדיון" dataDxfId="74"/>
    <tableColumn id="8" name="שווי הוגן" dataDxfId="73"/>
    <tableColumn id="9" name="שעור מנכסי אפיק ההשקעה" dataDxfId="72"/>
    <tableColumn id="10" name="שעור מסך נכסי השקעה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7" totalsRowShown="0" headerRowDxfId="70" dataDxfId="68" headerRowBorderDxfId="69" tableBorderDxfId="67">
  <autoFilter ref="A6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6"/>
    <tableColumn id="6" name="סוג מטבע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048576" totalsRowShown="0" headerRowBorderDxfId="61" tableBorderDxfId="60">
  <autoFilter ref="A6:C1048576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2"/>
  <sheetViews>
    <sheetView rightToLeft="1" tabSelected="1" topLeftCell="A4" workbookViewId="0">
      <selection activeCell="A24" sqref="A24"/>
    </sheetView>
  </sheetViews>
  <sheetFormatPr defaultColWidth="0" defaultRowHeight="18" zeroHeight="1"/>
  <cols>
    <col min="1" max="1" width="22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77" t="s">
        <v>4</v>
      </c>
      <c r="C5" s="78"/>
      <c r="D5" s="79"/>
    </row>
    <row r="6" spans="1:36" s="3" customFormat="1">
      <c r="B6" s="40" t="s">
        <v>1244</v>
      </c>
      <c r="C6" s="80" t="s">
        <v>5</v>
      </c>
      <c r="D6" s="81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1245</v>
      </c>
      <c r="B10" s="57" t="s">
        <v>13</v>
      </c>
      <c r="C10" s="63">
        <v>663618.24332917843</v>
      </c>
      <c r="D10" s="64">
        <v>0.14754855425257979</v>
      </c>
    </row>
    <row r="11" spans="1:36">
      <c r="B11" s="57" t="s">
        <v>14</v>
      </c>
      <c r="C11" s="50"/>
      <c r="D11" s="50"/>
    </row>
    <row r="12" spans="1:36">
      <c r="A12" s="9" t="s">
        <v>1264</v>
      </c>
      <c r="B12" s="58" t="s">
        <v>15</v>
      </c>
      <c r="C12" s="65">
        <v>1035094.4715174</v>
      </c>
      <c r="D12" s="66">
        <v>0.23014239635885445</v>
      </c>
    </row>
    <row r="13" spans="1:36">
      <c r="A13" s="9" t="s">
        <v>1246</v>
      </c>
      <c r="B13" s="58" t="s">
        <v>16</v>
      </c>
      <c r="C13" s="65">
        <v>0</v>
      </c>
      <c r="D13" s="66">
        <v>0</v>
      </c>
    </row>
    <row r="14" spans="1:36">
      <c r="A14" s="9" t="s">
        <v>1247</v>
      </c>
      <c r="B14" s="58" t="s">
        <v>17</v>
      </c>
      <c r="C14" s="65">
        <v>290935.35912371997</v>
      </c>
      <c r="D14" s="66">
        <v>6.4686424840142018E-2</v>
      </c>
    </row>
    <row r="15" spans="1:36">
      <c r="A15" s="9" t="s">
        <v>827</v>
      </c>
      <c r="B15" s="58" t="s">
        <v>18</v>
      </c>
      <c r="C15" s="65">
        <v>731419.88982428855</v>
      </c>
      <c r="D15" s="66">
        <v>0.16262353903013904</v>
      </c>
    </row>
    <row r="16" spans="1:36">
      <c r="A16" s="9" t="s">
        <v>1265</v>
      </c>
      <c r="B16" s="58" t="s">
        <v>194</v>
      </c>
      <c r="C16" s="65">
        <v>992772.51744970598</v>
      </c>
      <c r="D16" s="66">
        <v>0.22073255387998392</v>
      </c>
    </row>
    <row r="17" spans="1:4">
      <c r="A17" s="9" t="s">
        <v>1248</v>
      </c>
      <c r="B17" s="58" t="s">
        <v>19</v>
      </c>
      <c r="C17" s="65">
        <v>40046.764669803997</v>
      </c>
      <c r="D17" s="66">
        <v>8.9039779857165158E-3</v>
      </c>
    </row>
    <row r="18" spans="1:4">
      <c r="A18" s="9" t="s">
        <v>1249</v>
      </c>
      <c r="B18" s="58" t="s">
        <v>20</v>
      </c>
      <c r="C18" s="65">
        <v>2278.5</v>
      </c>
      <c r="D18" s="66">
        <v>5.0660057080097643E-4</v>
      </c>
    </row>
    <row r="19" spans="1:4">
      <c r="A19" s="9" t="s">
        <v>1250</v>
      </c>
      <c r="B19" s="58" t="s">
        <v>21</v>
      </c>
      <c r="C19" s="65">
        <v>1803.2027599999999</v>
      </c>
      <c r="D19" s="66">
        <v>4.0092321592534387E-4</v>
      </c>
    </row>
    <row r="20" spans="1:4">
      <c r="A20" s="9" t="s">
        <v>1251</v>
      </c>
      <c r="B20" s="58" t="s">
        <v>22</v>
      </c>
      <c r="C20" s="65">
        <v>-6183.7533456649317</v>
      </c>
      <c r="D20" s="66">
        <v>-1.3748926814159761E-3</v>
      </c>
    </row>
    <row r="21" spans="1:4">
      <c r="A21" s="9" t="s">
        <v>1252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66"/>
    </row>
    <row r="23" spans="1:4">
      <c r="A23" s="9" t="s">
        <v>1271</v>
      </c>
      <c r="B23" s="58" t="s">
        <v>25</v>
      </c>
      <c r="C23" s="65">
        <v>0</v>
      </c>
      <c r="D23" s="66">
        <v>0</v>
      </c>
    </row>
    <row r="24" spans="1:4">
      <c r="A24" s="9" t="s">
        <v>1272</v>
      </c>
      <c r="B24" s="58" t="s">
        <v>26</v>
      </c>
      <c r="C24" s="65">
        <v>0</v>
      </c>
      <c r="D24" s="66">
        <v>0</v>
      </c>
    </row>
    <row r="25" spans="1:4">
      <c r="A25" s="9" t="s">
        <v>1253</v>
      </c>
      <c r="B25" s="58" t="s">
        <v>17</v>
      </c>
      <c r="C25" s="65">
        <v>24245.313073406</v>
      </c>
      <c r="D25" s="66">
        <v>5.3906909994451855E-3</v>
      </c>
    </row>
    <row r="26" spans="1:4">
      <c r="A26" s="9" t="s">
        <v>1254</v>
      </c>
      <c r="B26" s="58" t="s">
        <v>27</v>
      </c>
      <c r="C26" s="65">
        <f>'לא סחיר - מניות'!I10</f>
        <v>95883.229386217339</v>
      </c>
      <c r="D26" s="66">
        <v>1.8698140761503522E-2</v>
      </c>
    </row>
    <row r="27" spans="1:4">
      <c r="A27" s="9" t="s">
        <v>1255</v>
      </c>
      <c r="B27" s="58" t="s">
        <v>28</v>
      </c>
      <c r="C27" s="65">
        <v>428116.36200740183</v>
      </c>
      <c r="D27" s="66">
        <v>9.5187181638001842E-2</v>
      </c>
    </row>
    <row r="28" spans="1:4">
      <c r="A28" s="9" t="s">
        <v>1256</v>
      </c>
      <c r="B28" s="58" t="s">
        <v>29</v>
      </c>
      <c r="C28" s="65">
        <v>855.14001124573701</v>
      </c>
      <c r="D28" s="66">
        <v>1.9013141005566985E-4</v>
      </c>
    </row>
    <row r="29" spans="1:4">
      <c r="A29" s="9" t="s">
        <v>1257</v>
      </c>
      <c r="B29" s="58" t="s">
        <v>30</v>
      </c>
      <c r="C29" s="65">
        <v>0</v>
      </c>
      <c r="D29" s="66">
        <v>0</v>
      </c>
    </row>
    <row r="30" spans="1:4">
      <c r="A30" s="9" t="s">
        <v>1258</v>
      </c>
      <c r="B30" s="58" t="s">
        <v>31</v>
      </c>
      <c r="C30" s="65">
        <v>8173.4113040348248</v>
      </c>
      <c r="D30" s="66">
        <v>1.817272254560103E-3</v>
      </c>
    </row>
    <row r="31" spans="1:4">
      <c r="A31" s="9" t="s">
        <v>1259</v>
      </c>
      <c r="B31" s="58" t="s">
        <v>32</v>
      </c>
      <c r="C31" s="65">
        <v>0</v>
      </c>
      <c r="D31" s="66">
        <v>0</v>
      </c>
    </row>
    <row r="32" spans="1:4">
      <c r="A32" s="9" t="s">
        <v>1260</v>
      </c>
      <c r="B32" s="57" t="s">
        <v>33</v>
      </c>
      <c r="C32" s="65">
        <v>75905.104050631242</v>
      </c>
      <c r="D32" s="66">
        <v>1.6876703550036117E-2</v>
      </c>
    </row>
    <row r="33" spans="1:4">
      <c r="A33" s="9" t="s">
        <v>1261</v>
      </c>
      <c r="B33" s="57" t="s">
        <v>34</v>
      </c>
      <c r="C33" s="65">
        <v>0</v>
      </c>
      <c r="D33" s="66">
        <v>0</v>
      </c>
    </row>
    <row r="34" spans="1:4">
      <c r="A34" s="9" t="s">
        <v>1266</v>
      </c>
      <c r="B34" s="57" t="s">
        <v>35</v>
      </c>
      <c r="C34" s="65">
        <f>'זכויות מקרקעין'!F9</f>
        <v>80655.000449066501</v>
      </c>
      <c r="D34" s="66">
        <v>2.0553282544508656E-2</v>
      </c>
    </row>
    <row r="35" spans="1:4">
      <c r="A35" s="9" t="s">
        <v>1262</v>
      </c>
      <c r="B35" s="57" t="s">
        <v>36</v>
      </c>
      <c r="C35" s="65">
        <v>0</v>
      </c>
      <c r="D35" s="66">
        <v>0</v>
      </c>
    </row>
    <row r="36" spans="1:4">
      <c r="A36" s="9" t="s">
        <v>1263</v>
      </c>
      <c r="B36" s="57" t="s">
        <v>37</v>
      </c>
      <c r="C36" s="65">
        <v>32007.444055127999</v>
      </c>
      <c r="D36" s="66">
        <v>7.1165193891631166E-3</v>
      </c>
    </row>
    <row r="37" spans="1:4">
      <c r="A37" s="9"/>
      <c r="B37" s="59" t="s">
        <v>38</v>
      </c>
      <c r="C37" s="50"/>
      <c r="D37" s="66"/>
    </row>
    <row r="38" spans="1:4">
      <c r="A38" s="9" t="s">
        <v>1267</v>
      </c>
      <c r="B38" s="60" t="s">
        <v>39</v>
      </c>
      <c r="C38" s="65">
        <v>0</v>
      </c>
      <c r="D38" s="66">
        <v>0</v>
      </c>
    </row>
    <row r="39" spans="1:4">
      <c r="A39" s="9" t="s">
        <v>1268</v>
      </c>
      <c r="B39" s="60" t="s">
        <v>40</v>
      </c>
      <c r="C39" s="65">
        <v>0</v>
      </c>
      <c r="D39" s="66">
        <v>0</v>
      </c>
    </row>
    <row r="40" spans="1:4">
      <c r="A40" s="9" t="s">
        <v>1269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f>SUM(C10:C40)</f>
        <v>4497626.1996655622</v>
      </c>
      <c r="D41" s="66">
        <v>1.0000000000000002</v>
      </c>
    </row>
    <row r="42" spans="1:4">
      <c r="A42" s="9" t="s">
        <v>1270</v>
      </c>
      <c r="B42" s="61" t="s">
        <v>43</v>
      </c>
      <c r="C42" s="65">
        <f>'יתרת התחייבות להשקעה'!B9</f>
        <v>140827.01565354079</v>
      </c>
      <c r="D42" s="66">
        <v>0</v>
      </c>
    </row>
    <row r="43" spans="1:4">
      <c r="B43" s="10" t="s">
        <v>200</v>
      </c>
    </row>
    <row r="44" spans="1:4">
      <c r="C44" s="82" t="s">
        <v>44</v>
      </c>
      <c r="D44" s="81" t="s">
        <v>45</v>
      </c>
    </row>
    <row r="45" spans="1:4">
      <c r="C45" s="12" t="s">
        <v>9</v>
      </c>
      <c r="D45" s="12" t="s">
        <v>10</v>
      </c>
    </row>
    <row r="46" spans="1:4">
      <c r="C46" t="s">
        <v>201</v>
      </c>
      <c r="D46">
        <v>3.4472</v>
      </c>
    </row>
    <row r="47" spans="1:4">
      <c r="C47" t="s">
        <v>109</v>
      </c>
      <c r="D47">
        <v>3.7360000000000002</v>
      </c>
    </row>
    <row r="48" spans="1:4">
      <c r="C48" t="s">
        <v>119</v>
      </c>
      <c r="D48">
        <v>2.3222999999999998</v>
      </c>
    </row>
    <row r="49" spans="3:4">
      <c r="C49" t="s">
        <v>105</v>
      </c>
      <c r="D49">
        <v>3.2290000000000001</v>
      </c>
    </row>
    <row r="50" spans="3:4">
      <c r="C50" t="s">
        <v>112</v>
      </c>
      <c r="D50">
        <v>4.3395000000000001</v>
      </c>
    </row>
    <row r="51" spans="3:4">
      <c r="C51" t="s">
        <v>122</v>
      </c>
      <c r="D51">
        <v>1</v>
      </c>
    </row>
    <row r="52" spans="3:4" hidden="1"/>
  </sheetData>
  <hyperlinks>
    <hyperlink ref="A10" location="מזומנים!A1" display="מזומנים"/>
    <hyperlink ref="A12" location="'תעודות התחייבות ממשלתיות'!WPrint_Area_W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◄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WPrint_Area_W" display="זכויות מקרקעין"/>
    <hyperlink ref="A36" location="'השקעות אחרות '!A1" display="השקעות אחרות "/>
    <hyperlink ref="A42" location="'יתרת התחייבות להשקעה'!WPrint_Area_W" display="יתרות התחייבות להשקעה"/>
    <hyperlink ref="A35" location="'השקעה בחברות מוחזקות'!A1" display="השקעה בחברות מוחזקות"/>
    <hyperlink ref="A38" location="'עלות מתואמת אג&quot;ח קונצרני סחיר'!A1" display="אג&quot;ח קונצרני סחיר"/>
    <hyperlink ref="A39" location="'עלות מתואמת אג&quot;ח קונצרני ל.סחיר'!A1" display="אג&quot;ח קונצנרני לא סחיר"/>
    <hyperlink ref="A40" location="'עלות מתואמת מסגרות אשראי ללווים'!A1" display="מסגרות אשראי מנוצלות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9" workbookViewId="0">
      <selection activeCell="A6" sqref="A6:K40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3" t="s">
        <v>46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2" s="16" customFormat="1">
      <c r="A6" s="85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663618.24332917843</v>
      </c>
      <c r="J9" s="64">
        <v>1</v>
      </c>
      <c r="K9" s="64">
        <v>0.14749999999999999</v>
      </c>
    </row>
    <row r="10" spans="1:12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v>663618.24332917843</v>
      </c>
      <c r="J10" s="68">
        <v>1</v>
      </c>
      <c r="K10" s="68">
        <v>0.14749999999999999</v>
      </c>
    </row>
    <row r="11" spans="1:12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v>645690.43009149539</v>
      </c>
      <c r="J11" s="68">
        <v>0.97299999999999998</v>
      </c>
      <c r="K11" s="68">
        <v>0.14349999999999999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101</v>
      </c>
      <c r="G12" s="66">
        <v>0</v>
      </c>
      <c r="H12" s="66">
        <v>0</v>
      </c>
      <c r="I12" s="65">
        <v>4583.9853800000001</v>
      </c>
      <c r="J12" s="66">
        <v>6.8999999999999999E-3</v>
      </c>
      <c r="K12" s="66">
        <v>1E-3</v>
      </c>
    </row>
    <row r="13" spans="1:12">
      <c r="A13" t="s">
        <v>209</v>
      </c>
      <c r="B13" t="s">
        <v>210</v>
      </c>
      <c r="C13" t="s">
        <v>211</v>
      </c>
      <c r="D13" t="s">
        <v>207</v>
      </c>
      <c r="E13" t="s">
        <v>208</v>
      </c>
      <c r="F13" t="s">
        <v>101</v>
      </c>
      <c r="G13" s="66">
        <v>0</v>
      </c>
      <c r="H13" s="66">
        <v>0</v>
      </c>
      <c r="I13" s="65">
        <v>641906.4538514954</v>
      </c>
      <c r="J13" s="66">
        <v>0.96730000000000005</v>
      </c>
      <c r="K13" s="66">
        <v>0.1426</v>
      </c>
    </row>
    <row r="14" spans="1:12">
      <c r="A14" t="s">
        <v>212</v>
      </c>
      <c r="B14" t="s">
        <v>210</v>
      </c>
      <c r="C14" t="s">
        <v>211</v>
      </c>
      <c r="D14" t="s">
        <v>207</v>
      </c>
      <c r="E14" t="s">
        <v>208</v>
      </c>
      <c r="F14" t="s">
        <v>101</v>
      </c>
      <c r="G14" s="66">
        <v>0</v>
      </c>
      <c r="H14" s="66">
        <v>0</v>
      </c>
      <c r="I14" s="65">
        <v>242.53841</v>
      </c>
      <c r="J14" s="66">
        <v>4.0000000000000002E-4</v>
      </c>
      <c r="K14" s="66">
        <v>1E-4</v>
      </c>
    </row>
    <row r="15" spans="1:12">
      <c r="A15" t="s">
        <v>213</v>
      </c>
      <c r="B15" t="s">
        <v>210</v>
      </c>
      <c r="C15" t="s">
        <v>211</v>
      </c>
      <c r="D15" t="s">
        <v>207</v>
      </c>
      <c r="E15" t="s">
        <v>208</v>
      </c>
      <c r="F15" t="s">
        <v>101</v>
      </c>
      <c r="G15" s="66">
        <v>0</v>
      </c>
      <c r="H15" s="66">
        <v>0</v>
      </c>
      <c r="I15" s="65">
        <v>-1042.54755</v>
      </c>
      <c r="J15" s="66">
        <v>-1.6000000000000001E-3</v>
      </c>
      <c r="K15" s="66">
        <v>-2.0000000000000001E-4</v>
      </c>
    </row>
    <row r="16" spans="1:12">
      <c r="A16" s="67" t="s">
        <v>214</v>
      </c>
      <c r="C16" s="14"/>
      <c r="H16" s="68">
        <v>0</v>
      </c>
      <c r="I16" s="69">
        <v>17927.813237683</v>
      </c>
      <c r="J16" s="68">
        <v>2.7E-2</v>
      </c>
      <c r="K16" s="68">
        <v>4.0000000000000001E-3</v>
      </c>
    </row>
    <row r="17" spans="1:11">
      <c r="A17" t="s">
        <v>215</v>
      </c>
      <c r="B17" t="s">
        <v>216</v>
      </c>
      <c r="C17" t="s">
        <v>206</v>
      </c>
      <c r="D17" t="s">
        <v>207</v>
      </c>
      <c r="E17" t="s">
        <v>208</v>
      </c>
      <c r="F17" t="s">
        <v>109</v>
      </c>
      <c r="G17" s="66">
        <v>0</v>
      </c>
      <c r="H17" s="66">
        <v>0</v>
      </c>
      <c r="I17" s="65">
        <v>0.30067327999999999</v>
      </c>
      <c r="J17" s="66">
        <v>0</v>
      </c>
      <c r="K17" s="66">
        <v>0</v>
      </c>
    </row>
    <row r="18" spans="1:11">
      <c r="A18" t="s">
        <v>217</v>
      </c>
      <c r="B18" t="s">
        <v>218</v>
      </c>
      <c r="C18" t="s">
        <v>211</v>
      </c>
      <c r="D18" t="s">
        <v>207</v>
      </c>
      <c r="E18" t="s">
        <v>208</v>
      </c>
      <c r="F18" t="s">
        <v>109</v>
      </c>
      <c r="G18" s="66">
        <v>0</v>
      </c>
      <c r="H18" s="66">
        <v>0</v>
      </c>
      <c r="I18" s="65">
        <v>3612.9877167999998</v>
      </c>
      <c r="J18" s="66">
        <v>5.4000000000000003E-3</v>
      </c>
      <c r="K18" s="66">
        <v>8.0000000000000004E-4</v>
      </c>
    </row>
    <row r="19" spans="1:11">
      <c r="A19" t="s">
        <v>219</v>
      </c>
      <c r="B19" t="s">
        <v>220</v>
      </c>
      <c r="C19" t="s">
        <v>206</v>
      </c>
      <c r="D19" t="s">
        <v>207</v>
      </c>
      <c r="E19" t="s">
        <v>208</v>
      </c>
      <c r="F19" t="s">
        <v>105</v>
      </c>
      <c r="G19" s="66">
        <v>0</v>
      </c>
      <c r="H19" s="66">
        <v>0</v>
      </c>
      <c r="I19" s="65">
        <v>3009.9171934999999</v>
      </c>
      <c r="J19" s="66">
        <v>4.4999999999999997E-3</v>
      </c>
      <c r="K19" s="66">
        <v>6.9999999999999999E-4</v>
      </c>
    </row>
    <row r="20" spans="1:11">
      <c r="A20" t="s">
        <v>221</v>
      </c>
      <c r="B20" t="s">
        <v>222</v>
      </c>
      <c r="C20" t="s">
        <v>211</v>
      </c>
      <c r="D20" t="s">
        <v>207</v>
      </c>
      <c r="E20" t="s">
        <v>208</v>
      </c>
      <c r="F20" t="s">
        <v>105</v>
      </c>
      <c r="G20" s="66">
        <v>0</v>
      </c>
      <c r="H20" s="66">
        <v>0</v>
      </c>
      <c r="I20" s="65">
        <v>18576.667195409998</v>
      </c>
      <c r="J20" s="66">
        <v>2.8000000000000001E-2</v>
      </c>
      <c r="K20" s="66">
        <v>4.1000000000000003E-3</v>
      </c>
    </row>
    <row r="21" spans="1:11">
      <c r="A21" t="s">
        <v>223</v>
      </c>
      <c r="B21" t="s">
        <v>222</v>
      </c>
      <c r="C21" t="s">
        <v>211</v>
      </c>
      <c r="D21" t="s">
        <v>207</v>
      </c>
      <c r="E21" t="s">
        <v>208</v>
      </c>
      <c r="F21" t="s">
        <v>105</v>
      </c>
      <c r="G21" s="66">
        <v>0</v>
      </c>
      <c r="H21" s="66">
        <v>0</v>
      </c>
      <c r="I21" s="65">
        <v>6207.3930477200001</v>
      </c>
      <c r="J21" s="66">
        <v>9.4000000000000004E-3</v>
      </c>
      <c r="K21" s="66">
        <v>1.4E-3</v>
      </c>
    </row>
    <row r="22" spans="1:11">
      <c r="A22" t="s">
        <v>224</v>
      </c>
      <c r="B22" t="s">
        <v>222</v>
      </c>
      <c r="C22" t="s">
        <v>211</v>
      </c>
      <c r="D22" t="s">
        <v>207</v>
      </c>
      <c r="E22" t="s">
        <v>208</v>
      </c>
      <c r="F22" t="s">
        <v>105</v>
      </c>
      <c r="G22" s="66">
        <v>0</v>
      </c>
      <c r="H22" s="66">
        <v>0</v>
      </c>
      <c r="I22" s="65">
        <v>-16024.39274917</v>
      </c>
      <c r="J22" s="66">
        <v>-2.4199999999999999E-2</v>
      </c>
      <c r="K22" s="66">
        <v>-3.5999999999999999E-3</v>
      </c>
    </row>
    <row r="23" spans="1:11">
      <c r="A23" t="s">
        <v>225</v>
      </c>
      <c r="B23" t="s">
        <v>226</v>
      </c>
      <c r="C23" t="s">
        <v>211</v>
      </c>
      <c r="D23" t="s">
        <v>207</v>
      </c>
      <c r="E23" t="s">
        <v>208</v>
      </c>
      <c r="F23" t="s">
        <v>119</v>
      </c>
      <c r="G23" s="66">
        <v>0</v>
      </c>
      <c r="H23" s="66">
        <v>0</v>
      </c>
      <c r="I23" s="65">
        <v>1116.5198295929999</v>
      </c>
      <c r="J23" s="66">
        <v>1.6999999999999999E-3</v>
      </c>
      <c r="K23" s="66">
        <v>2.0000000000000001E-4</v>
      </c>
    </row>
    <row r="24" spans="1:11">
      <c r="A24" t="s">
        <v>227</v>
      </c>
      <c r="B24" t="s">
        <v>228</v>
      </c>
      <c r="C24" t="s">
        <v>211</v>
      </c>
      <c r="D24" t="s">
        <v>207</v>
      </c>
      <c r="E24" t="s">
        <v>208</v>
      </c>
      <c r="F24" t="s">
        <v>112</v>
      </c>
      <c r="G24" s="66">
        <v>0</v>
      </c>
      <c r="H24" s="66">
        <v>0</v>
      </c>
      <c r="I24" s="65">
        <v>78.697092870000006</v>
      </c>
      <c r="J24" s="66">
        <v>1E-4</v>
      </c>
      <c r="K24" s="66">
        <v>0</v>
      </c>
    </row>
    <row r="25" spans="1:11">
      <c r="A25" t="s">
        <v>229</v>
      </c>
      <c r="B25" t="s">
        <v>230</v>
      </c>
      <c r="C25" t="s">
        <v>211</v>
      </c>
      <c r="D25" t="s">
        <v>207</v>
      </c>
      <c r="E25" t="s">
        <v>208</v>
      </c>
      <c r="F25" t="s">
        <v>201</v>
      </c>
      <c r="G25" s="66">
        <v>0</v>
      </c>
      <c r="H25" s="66">
        <v>0</v>
      </c>
      <c r="I25" s="65">
        <v>1349.72323768</v>
      </c>
      <c r="J25" s="66">
        <v>2E-3</v>
      </c>
      <c r="K25" s="66">
        <v>2.9999999999999997E-4</v>
      </c>
    </row>
    <row r="26" spans="1:11">
      <c r="A26" s="67" t="s">
        <v>231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232</v>
      </c>
      <c r="B27" t="s">
        <v>232</v>
      </c>
      <c r="C27" s="14"/>
      <c r="D27" t="s">
        <v>232</v>
      </c>
      <c r="F27" t="s">
        <v>232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233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232</v>
      </c>
      <c r="B29" t="s">
        <v>232</v>
      </c>
      <c r="C29" s="14"/>
      <c r="D29" t="s">
        <v>232</v>
      </c>
      <c r="F29" t="s">
        <v>232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234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232</v>
      </c>
      <c r="B31" t="s">
        <v>232</v>
      </c>
      <c r="C31" s="14"/>
      <c r="D31" t="s">
        <v>232</v>
      </c>
      <c r="F31" t="s">
        <v>232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235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232</v>
      </c>
      <c r="B33" t="s">
        <v>232</v>
      </c>
      <c r="C33" s="14"/>
      <c r="D33" t="s">
        <v>232</v>
      </c>
      <c r="F33" t="s">
        <v>232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236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232</v>
      </c>
      <c r="B35" t="s">
        <v>232</v>
      </c>
      <c r="C35" s="14"/>
      <c r="D35" t="s">
        <v>232</v>
      </c>
      <c r="F35" t="s">
        <v>232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s="67" t="s">
        <v>237</v>
      </c>
      <c r="C36" s="14"/>
      <c r="H36" s="68">
        <v>0</v>
      </c>
      <c r="I36" s="69">
        <v>0</v>
      </c>
      <c r="J36" s="68">
        <v>0</v>
      </c>
      <c r="K36" s="68">
        <v>0</v>
      </c>
    </row>
    <row r="37" spans="1:11">
      <c r="A37" s="67" t="s">
        <v>238</v>
      </c>
      <c r="C37" s="14"/>
      <c r="H37" s="68">
        <v>0</v>
      </c>
      <c r="I37" s="69">
        <v>0</v>
      </c>
      <c r="J37" s="68">
        <v>0</v>
      </c>
      <c r="K37" s="68">
        <v>0</v>
      </c>
    </row>
    <row r="38" spans="1:11">
      <c r="A38" t="s">
        <v>232</v>
      </c>
      <c r="B38" t="s">
        <v>232</v>
      </c>
      <c r="C38" s="14"/>
      <c r="D38" t="s">
        <v>232</v>
      </c>
      <c r="F38" t="s">
        <v>232</v>
      </c>
      <c r="G38" s="66">
        <v>0</v>
      </c>
      <c r="H38" s="66">
        <v>0</v>
      </c>
      <c r="I38" s="65">
        <v>0</v>
      </c>
      <c r="J38" s="66">
        <v>0</v>
      </c>
      <c r="K38" s="66">
        <v>0</v>
      </c>
    </row>
    <row r="39" spans="1:11">
      <c r="A39" s="67" t="s">
        <v>236</v>
      </c>
      <c r="C39" s="14"/>
      <c r="H39" s="68">
        <v>0</v>
      </c>
      <c r="I39" s="69">
        <v>0</v>
      </c>
      <c r="J39" s="68">
        <v>0</v>
      </c>
      <c r="K39" s="68">
        <v>0</v>
      </c>
    </row>
    <row r="40" spans="1:11">
      <c r="A40" t="s">
        <v>232</v>
      </c>
      <c r="B40" t="s">
        <v>232</v>
      </c>
      <c r="C40" s="14"/>
      <c r="D40" t="s">
        <v>232</v>
      </c>
      <c r="F40" t="s">
        <v>232</v>
      </c>
      <c r="G40" s="66">
        <v>0</v>
      </c>
      <c r="H40" s="66">
        <v>0</v>
      </c>
      <c r="I40" s="65">
        <v>0</v>
      </c>
      <c r="J40" s="66">
        <v>0</v>
      </c>
      <c r="K40" s="66">
        <v>0</v>
      </c>
    </row>
    <row r="41" spans="1:11">
      <c r="A41" t="s">
        <v>239</v>
      </c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28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86" t="s">
        <v>67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8"/>
    </row>
    <row r="6" spans="1:52" ht="27.7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2" t="s">
        <v>191</v>
      </c>
      <c r="N7" s="41" t="s">
        <v>55</v>
      </c>
      <c r="O7" s="41" t="s">
        <v>188</v>
      </c>
      <c r="P7" s="41" t="s">
        <v>56</v>
      </c>
      <c r="Q7" s="93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4.91</v>
      </c>
      <c r="H10" s="7"/>
      <c r="I10" s="7"/>
      <c r="J10" s="64">
        <v>-6.3E-3</v>
      </c>
      <c r="K10" s="63">
        <v>920425391</v>
      </c>
      <c r="L10" s="7"/>
      <c r="M10" s="63">
        <v>0</v>
      </c>
      <c r="N10" s="63">
        <v>1035094.4715174</v>
      </c>
      <c r="O10" s="7"/>
      <c r="P10" s="64">
        <v>1</v>
      </c>
      <c r="Q10" s="64">
        <v>0.23019999999999999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4.91</v>
      </c>
      <c r="J11" s="68">
        <v>-6.3E-3</v>
      </c>
      <c r="K11" s="69">
        <v>920425391</v>
      </c>
      <c r="M11" s="69">
        <v>0</v>
      </c>
      <c r="N11" s="69">
        <v>1035094.4715174</v>
      </c>
      <c r="P11" s="68">
        <v>1</v>
      </c>
      <c r="Q11" s="68">
        <v>0.23019999999999999</v>
      </c>
    </row>
    <row r="12" spans="1:52">
      <c r="A12" s="67" t="s">
        <v>240</v>
      </c>
      <c r="B12" s="14"/>
      <c r="C12" s="14"/>
      <c r="G12" s="69">
        <v>4.22</v>
      </c>
      <c r="J12" s="68">
        <v>-1.9900000000000001E-2</v>
      </c>
      <c r="K12" s="69">
        <v>418788794</v>
      </c>
      <c r="M12" s="69">
        <v>0</v>
      </c>
      <c r="N12" s="69">
        <v>499423.64071970002</v>
      </c>
      <c r="P12" s="68">
        <v>0.48249999999999998</v>
      </c>
      <c r="Q12" s="68">
        <v>0.1111</v>
      </c>
    </row>
    <row r="13" spans="1:52">
      <c r="A13" s="67" t="s">
        <v>241</v>
      </c>
      <c r="B13" s="14"/>
      <c r="C13" s="14"/>
      <c r="G13" s="69">
        <v>4.22</v>
      </c>
      <c r="J13" s="68">
        <v>-1.9900000000000001E-2</v>
      </c>
      <c r="K13" s="69">
        <v>418788794</v>
      </c>
      <c r="M13" s="69">
        <v>0</v>
      </c>
      <c r="N13" s="69">
        <v>499423.64071970002</v>
      </c>
      <c r="P13" s="68">
        <v>0.48249999999999998</v>
      </c>
      <c r="Q13" s="68">
        <v>0.1111</v>
      </c>
    </row>
    <row r="14" spans="1:52">
      <c r="A14" t="s">
        <v>242</v>
      </c>
      <c r="B14" t="s">
        <v>243</v>
      </c>
      <c r="C14" t="s">
        <v>99</v>
      </c>
      <c r="D14" t="s">
        <v>244</v>
      </c>
      <c r="F14" t="s">
        <v>245</v>
      </c>
      <c r="G14" s="65">
        <v>2.73</v>
      </c>
      <c r="H14" t="s">
        <v>101</v>
      </c>
      <c r="I14" s="66">
        <v>0.04</v>
      </c>
      <c r="J14" s="66">
        <v>-2.24E-2</v>
      </c>
      <c r="K14" s="65">
        <v>58268520</v>
      </c>
      <c r="L14" s="65">
        <v>150.46</v>
      </c>
      <c r="M14" s="65">
        <v>0</v>
      </c>
      <c r="N14" s="65">
        <v>87670.815191999995</v>
      </c>
      <c r="O14" s="66">
        <v>4.1000000000000003E-3</v>
      </c>
      <c r="P14" s="66">
        <v>8.4699999999999998E-2</v>
      </c>
      <c r="Q14" s="66">
        <v>1.95E-2</v>
      </c>
    </row>
    <row r="15" spans="1:52">
      <c r="A15" t="s">
        <v>246</v>
      </c>
      <c r="B15" t="s">
        <v>247</v>
      </c>
      <c r="C15" t="s">
        <v>99</v>
      </c>
      <c r="D15" t="s">
        <v>244</v>
      </c>
      <c r="F15" t="s">
        <v>248</v>
      </c>
      <c r="G15" s="65">
        <v>1</v>
      </c>
      <c r="H15" t="s">
        <v>101</v>
      </c>
      <c r="I15" s="66">
        <v>2.75E-2</v>
      </c>
      <c r="J15" s="66">
        <v>-2.3900000000000001E-2</v>
      </c>
      <c r="K15" s="65">
        <v>54721497</v>
      </c>
      <c r="L15" s="65">
        <v>111.53</v>
      </c>
      <c r="M15" s="65">
        <v>0</v>
      </c>
      <c r="N15" s="65">
        <v>61030.885604100004</v>
      </c>
      <c r="O15" s="66">
        <v>3.0999999999999999E-3</v>
      </c>
      <c r="P15" s="66">
        <v>5.8999999999999997E-2</v>
      </c>
      <c r="Q15" s="66">
        <v>1.3599999999999999E-2</v>
      </c>
    </row>
    <row r="16" spans="1:52">
      <c r="A16" t="s">
        <v>249</v>
      </c>
      <c r="B16" t="s">
        <v>250</v>
      </c>
      <c r="C16" t="s">
        <v>99</v>
      </c>
      <c r="D16" t="s">
        <v>244</v>
      </c>
      <c r="F16" t="s">
        <v>251</v>
      </c>
      <c r="G16" s="65">
        <v>1.98</v>
      </c>
      <c r="H16" t="s">
        <v>101</v>
      </c>
      <c r="I16" s="66">
        <v>1.7500000000000002E-2</v>
      </c>
      <c r="J16" s="66">
        <v>-2.3E-2</v>
      </c>
      <c r="K16" s="65">
        <v>51846091</v>
      </c>
      <c r="L16" s="65">
        <v>112.76</v>
      </c>
      <c r="M16" s="65">
        <v>0</v>
      </c>
      <c r="N16" s="65">
        <v>58461.652211599998</v>
      </c>
      <c r="O16" s="66">
        <v>2.7000000000000001E-3</v>
      </c>
      <c r="P16" s="66">
        <v>5.6500000000000002E-2</v>
      </c>
      <c r="Q16" s="66">
        <v>1.2999999999999999E-2</v>
      </c>
    </row>
    <row r="17" spans="1:17">
      <c r="A17" t="s">
        <v>252</v>
      </c>
      <c r="B17" t="s">
        <v>253</v>
      </c>
      <c r="C17" t="s">
        <v>99</v>
      </c>
      <c r="D17" t="s">
        <v>244</v>
      </c>
      <c r="F17" t="s">
        <v>254</v>
      </c>
      <c r="G17" s="65">
        <v>7.55</v>
      </c>
      <c r="H17" t="s">
        <v>101</v>
      </c>
      <c r="I17" s="66">
        <v>5.0000000000000001E-3</v>
      </c>
      <c r="J17" s="66">
        <v>-1.29E-2</v>
      </c>
      <c r="K17" s="65">
        <v>19152440</v>
      </c>
      <c r="L17" s="65">
        <v>117.37</v>
      </c>
      <c r="M17" s="65">
        <v>0</v>
      </c>
      <c r="N17" s="65">
        <v>22479.218828000001</v>
      </c>
      <c r="O17" s="66">
        <v>8.9999999999999998E-4</v>
      </c>
      <c r="P17" s="66">
        <v>2.1700000000000001E-2</v>
      </c>
      <c r="Q17" s="66">
        <v>5.0000000000000001E-3</v>
      </c>
    </row>
    <row r="18" spans="1:17">
      <c r="A18" t="s">
        <v>255</v>
      </c>
      <c r="B18" t="s">
        <v>256</v>
      </c>
      <c r="C18" t="s">
        <v>99</v>
      </c>
      <c r="D18" t="s">
        <v>244</v>
      </c>
      <c r="F18" t="s">
        <v>257</v>
      </c>
      <c r="G18" s="65">
        <v>4.83</v>
      </c>
      <c r="H18" t="s">
        <v>101</v>
      </c>
      <c r="I18" s="66">
        <v>1E-3</v>
      </c>
      <c r="J18" s="66">
        <v>-1.78E-2</v>
      </c>
      <c r="K18" s="65">
        <v>65861650</v>
      </c>
      <c r="L18" s="65">
        <v>112.14</v>
      </c>
      <c r="M18" s="65">
        <v>0</v>
      </c>
      <c r="N18" s="65">
        <v>73857.254310000004</v>
      </c>
      <c r="O18" s="66">
        <v>6.4000000000000003E-3</v>
      </c>
      <c r="P18" s="66">
        <v>7.1400000000000005E-2</v>
      </c>
      <c r="Q18" s="66">
        <v>1.6400000000000001E-2</v>
      </c>
    </row>
    <row r="19" spans="1:17">
      <c r="A19" t="s">
        <v>258</v>
      </c>
      <c r="B19" t="s">
        <v>259</v>
      </c>
      <c r="C19" t="s">
        <v>99</v>
      </c>
      <c r="D19" t="s">
        <v>244</v>
      </c>
      <c r="F19" t="s">
        <v>260</v>
      </c>
      <c r="G19" s="65">
        <v>4.0199999999999996</v>
      </c>
      <c r="H19" t="s">
        <v>101</v>
      </c>
      <c r="I19" s="66">
        <v>7.4999999999999997E-3</v>
      </c>
      <c r="J19" s="66">
        <v>-1.9699999999999999E-2</v>
      </c>
      <c r="K19" s="65">
        <v>72425282</v>
      </c>
      <c r="L19" s="65">
        <v>115.41</v>
      </c>
      <c r="M19" s="65">
        <v>0</v>
      </c>
      <c r="N19" s="65">
        <v>83586.017956199998</v>
      </c>
      <c r="O19" s="66">
        <v>3.3E-3</v>
      </c>
      <c r="P19" s="66">
        <v>8.0799999999999997E-2</v>
      </c>
      <c r="Q19" s="66">
        <v>1.8599999999999998E-2</v>
      </c>
    </row>
    <row r="20" spans="1:17">
      <c r="A20" t="s">
        <v>261</v>
      </c>
      <c r="B20" t="s">
        <v>262</v>
      </c>
      <c r="C20" t="s">
        <v>99</v>
      </c>
      <c r="D20" t="s">
        <v>244</v>
      </c>
      <c r="F20" t="s">
        <v>263</v>
      </c>
      <c r="G20" s="65">
        <v>10.119999999999999</v>
      </c>
      <c r="H20" t="s">
        <v>101</v>
      </c>
      <c r="I20" s="66">
        <v>1E-3</v>
      </c>
      <c r="J20" s="66">
        <v>-8.6E-3</v>
      </c>
      <c r="K20" s="65">
        <v>39119115</v>
      </c>
      <c r="L20" s="65">
        <v>112.84</v>
      </c>
      <c r="M20" s="65">
        <v>0</v>
      </c>
      <c r="N20" s="65">
        <v>44142.009365999998</v>
      </c>
      <c r="O20" s="66">
        <v>4.7999999999999996E-3</v>
      </c>
      <c r="P20" s="66">
        <v>4.2599999999999999E-2</v>
      </c>
      <c r="Q20" s="66">
        <v>9.7999999999999997E-3</v>
      </c>
    </row>
    <row r="21" spans="1:17">
      <c r="A21" t="s">
        <v>264</v>
      </c>
      <c r="B21" t="s">
        <v>265</v>
      </c>
      <c r="C21" t="s">
        <v>99</v>
      </c>
      <c r="D21" t="s">
        <v>244</v>
      </c>
      <c r="F21" t="s">
        <v>266</v>
      </c>
      <c r="G21" s="65">
        <v>5.57</v>
      </c>
      <c r="H21" t="s">
        <v>101</v>
      </c>
      <c r="I21" s="66">
        <v>7.4999999999999997E-3</v>
      </c>
      <c r="J21" s="66">
        <v>-2.2800000000000001E-2</v>
      </c>
      <c r="K21" s="65">
        <v>57394199</v>
      </c>
      <c r="L21" s="65">
        <v>118.82</v>
      </c>
      <c r="M21" s="65">
        <v>0</v>
      </c>
      <c r="N21" s="65">
        <v>68195.787251799993</v>
      </c>
      <c r="O21" s="66">
        <v>2.8999999999999998E-3</v>
      </c>
      <c r="P21" s="66">
        <v>6.59E-2</v>
      </c>
      <c r="Q21" s="66">
        <v>1.52E-2</v>
      </c>
    </row>
    <row r="22" spans="1:17">
      <c r="A22" s="67" t="s">
        <v>267</v>
      </c>
      <c r="B22" s="14"/>
      <c r="C22" s="14"/>
      <c r="G22" s="69">
        <v>5.55</v>
      </c>
      <c r="J22" s="68">
        <v>6.4000000000000003E-3</v>
      </c>
      <c r="K22" s="69">
        <v>501636597</v>
      </c>
      <c r="M22" s="69">
        <v>0</v>
      </c>
      <c r="N22" s="69">
        <v>535670.83079769998</v>
      </c>
      <c r="P22" s="68">
        <v>0.51749999999999996</v>
      </c>
      <c r="Q22" s="68">
        <v>0.1191</v>
      </c>
    </row>
    <row r="23" spans="1:17">
      <c r="A23" s="67" t="s">
        <v>268</v>
      </c>
      <c r="B23" s="14"/>
      <c r="C23" s="14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232</v>
      </c>
      <c r="B24" t="s">
        <v>232</v>
      </c>
      <c r="C24" s="14"/>
      <c r="D24" t="s">
        <v>232</v>
      </c>
      <c r="G24" s="65">
        <v>0</v>
      </c>
      <c r="H24" t="s">
        <v>232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67" t="s">
        <v>269</v>
      </c>
      <c r="B25" s="14"/>
      <c r="C25" s="14"/>
      <c r="G25" s="69">
        <v>5.19</v>
      </c>
      <c r="J25" s="68">
        <v>6.8999999999999999E-3</v>
      </c>
      <c r="K25" s="69">
        <v>447148239</v>
      </c>
      <c r="M25" s="69">
        <v>0</v>
      </c>
      <c r="N25" s="69">
        <v>482034.15145970002</v>
      </c>
      <c r="P25" s="68">
        <v>0.4657</v>
      </c>
      <c r="Q25" s="68">
        <v>0.1072</v>
      </c>
    </row>
    <row r="26" spans="1:17">
      <c r="A26" t="s">
        <v>270</v>
      </c>
      <c r="B26" t="s">
        <v>271</v>
      </c>
      <c r="C26" t="s">
        <v>99</v>
      </c>
      <c r="D26" t="s">
        <v>244</v>
      </c>
      <c r="F26" t="s">
        <v>272</v>
      </c>
      <c r="G26" s="65">
        <v>8.15</v>
      </c>
      <c r="H26" t="s">
        <v>101</v>
      </c>
      <c r="I26" s="66">
        <v>0.01</v>
      </c>
      <c r="J26" s="66">
        <v>1.2E-2</v>
      </c>
      <c r="K26" s="65">
        <v>80597968</v>
      </c>
      <c r="L26" s="65">
        <v>98.99</v>
      </c>
      <c r="M26" s="65">
        <v>0</v>
      </c>
      <c r="N26" s="65">
        <v>79783.928523199997</v>
      </c>
      <c r="O26" s="66">
        <v>3.2000000000000002E-3</v>
      </c>
      <c r="P26" s="66">
        <v>7.7100000000000002E-2</v>
      </c>
      <c r="Q26" s="66">
        <v>1.77E-2</v>
      </c>
    </row>
    <row r="27" spans="1:17">
      <c r="A27" t="s">
        <v>273</v>
      </c>
      <c r="B27" t="s">
        <v>274</v>
      </c>
      <c r="C27" t="s">
        <v>99</v>
      </c>
      <c r="D27" t="s">
        <v>244</v>
      </c>
      <c r="F27" t="s">
        <v>272</v>
      </c>
      <c r="G27" s="65">
        <v>13.96</v>
      </c>
      <c r="H27" t="s">
        <v>101</v>
      </c>
      <c r="I27" s="66">
        <v>1.4999999999999999E-2</v>
      </c>
      <c r="J27" s="66">
        <v>1.9300000000000001E-2</v>
      </c>
      <c r="K27" s="65">
        <v>13011553</v>
      </c>
      <c r="L27" s="65">
        <v>94.7</v>
      </c>
      <c r="M27" s="65">
        <v>0</v>
      </c>
      <c r="N27" s="65">
        <v>12321.940691</v>
      </c>
      <c r="O27" s="66">
        <v>6.9999999999999999E-4</v>
      </c>
      <c r="P27" s="66">
        <v>1.1900000000000001E-2</v>
      </c>
      <c r="Q27" s="66">
        <v>2.7000000000000001E-3</v>
      </c>
    </row>
    <row r="28" spans="1:17">
      <c r="A28" t="s">
        <v>275</v>
      </c>
      <c r="B28" t="s">
        <v>276</v>
      </c>
      <c r="C28" t="s">
        <v>99</v>
      </c>
      <c r="D28" t="s">
        <v>244</v>
      </c>
      <c r="F28" t="s">
        <v>277</v>
      </c>
      <c r="G28" s="65">
        <v>6.58</v>
      </c>
      <c r="H28" t="s">
        <v>101</v>
      </c>
      <c r="I28" s="66">
        <v>2.2499999999999999E-2</v>
      </c>
      <c r="J28" s="66">
        <v>9.4000000000000004E-3</v>
      </c>
      <c r="K28" s="65">
        <v>121661216</v>
      </c>
      <c r="L28" s="65">
        <v>108.81</v>
      </c>
      <c r="M28" s="65">
        <v>0</v>
      </c>
      <c r="N28" s="65">
        <v>132379.56912959999</v>
      </c>
      <c r="O28" s="66">
        <v>6.4000000000000003E-3</v>
      </c>
      <c r="P28" s="66">
        <v>0.12790000000000001</v>
      </c>
      <c r="Q28" s="66">
        <v>2.9399999999999999E-2</v>
      </c>
    </row>
    <row r="29" spans="1:17">
      <c r="A29" t="s">
        <v>278</v>
      </c>
      <c r="B29" t="s">
        <v>279</v>
      </c>
      <c r="C29" t="s">
        <v>99</v>
      </c>
      <c r="D29" t="s">
        <v>244</v>
      </c>
      <c r="F29" t="s">
        <v>280</v>
      </c>
      <c r="G29" s="65">
        <v>1.1499999999999999</v>
      </c>
      <c r="H29" t="s">
        <v>101</v>
      </c>
      <c r="I29" s="66">
        <v>1.2500000000000001E-2</v>
      </c>
      <c r="J29" s="66">
        <v>5.9999999999999995E-4</v>
      </c>
      <c r="K29" s="65">
        <v>37786049</v>
      </c>
      <c r="L29" s="65">
        <v>102.43</v>
      </c>
      <c r="M29" s="65">
        <v>0</v>
      </c>
      <c r="N29" s="65">
        <v>38704.249990700002</v>
      </c>
      <c r="O29" s="66">
        <v>2.3999999999999998E-3</v>
      </c>
      <c r="P29" s="66">
        <v>3.7400000000000003E-2</v>
      </c>
      <c r="Q29" s="66">
        <v>8.6E-3</v>
      </c>
    </row>
    <row r="30" spans="1:17">
      <c r="A30" t="s">
        <v>281</v>
      </c>
      <c r="B30" t="s">
        <v>282</v>
      </c>
      <c r="C30" t="s">
        <v>99</v>
      </c>
      <c r="D30" t="s">
        <v>244</v>
      </c>
      <c r="F30" t="s">
        <v>283</v>
      </c>
      <c r="G30" s="65">
        <v>1.46</v>
      </c>
      <c r="H30" t="s">
        <v>101</v>
      </c>
      <c r="I30" s="66">
        <v>4.2500000000000003E-2</v>
      </c>
      <c r="J30" s="66">
        <v>5.0000000000000001E-4</v>
      </c>
      <c r="K30" s="65">
        <v>41969111</v>
      </c>
      <c r="L30" s="65">
        <v>108.42</v>
      </c>
      <c r="M30" s="65">
        <v>0</v>
      </c>
      <c r="N30" s="65">
        <v>45502.910146200004</v>
      </c>
      <c r="O30" s="66">
        <v>2.3E-3</v>
      </c>
      <c r="P30" s="66">
        <v>4.3999999999999997E-2</v>
      </c>
      <c r="Q30" s="66">
        <v>1.01E-2</v>
      </c>
    </row>
    <row r="31" spans="1:17">
      <c r="A31" t="s">
        <v>284</v>
      </c>
      <c r="B31" t="s">
        <v>285</v>
      </c>
      <c r="C31" t="s">
        <v>99</v>
      </c>
      <c r="D31" t="s">
        <v>244</v>
      </c>
      <c r="F31" t="s">
        <v>286</v>
      </c>
      <c r="G31" s="65">
        <v>1.83</v>
      </c>
      <c r="H31" t="s">
        <v>101</v>
      </c>
      <c r="I31" s="66">
        <v>1.5E-3</v>
      </c>
      <c r="J31" s="66">
        <v>1.1000000000000001E-3</v>
      </c>
      <c r="K31" s="65">
        <v>99662304</v>
      </c>
      <c r="L31" s="65">
        <v>100.1</v>
      </c>
      <c r="M31" s="65">
        <v>0</v>
      </c>
      <c r="N31" s="65">
        <v>99761.966304000001</v>
      </c>
      <c r="O31" s="66">
        <v>5.1000000000000004E-3</v>
      </c>
      <c r="P31" s="66">
        <v>9.64E-2</v>
      </c>
      <c r="Q31" s="66">
        <v>2.2200000000000001E-2</v>
      </c>
    </row>
    <row r="32" spans="1:17">
      <c r="A32" t="s">
        <v>287</v>
      </c>
      <c r="B32" t="s">
        <v>288</v>
      </c>
      <c r="C32" t="s">
        <v>99</v>
      </c>
      <c r="D32" t="s">
        <v>244</v>
      </c>
      <c r="F32" t="s">
        <v>289</v>
      </c>
      <c r="G32" s="65">
        <v>4.3899999999999997</v>
      </c>
      <c r="H32" t="s">
        <v>101</v>
      </c>
      <c r="I32" s="66">
        <v>6.25E-2</v>
      </c>
      <c r="J32" s="66">
        <v>5.7999999999999996E-3</v>
      </c>
      <c r="K32" s="65">
        <v>40076366</v>
      </c>
      <c r="L32" s="65">
        <v>134.05000000000001</v>
      </c>
      <c r="M32" s="65">
        <v>0</v>
      </c>
      <c r="N32" s="65">
        <v>53722.368623000002</v>
      </c>
      <c r="O32" s="66">
        <v>2.5000000000000001E-3</v>
      </c>
      <c r="P32" s="66">
        <v>5.1900000000000002E-2</v>
      </c>
      <c r="Q32" s="66">
        <v>1.1900000000000001E-2</v>
      </c>
    </row>
    <row r="33" spans="1:17">
      <c r="A33" t="s">
        <v>290</v>
      </c>
      <c r="B33" t="s">
        <v>291</v>
      </c>
      <c r="C33" t="s">
        <v>99</v>
      </c>
      <c r="D33" t="s">
        <v>244</v>
      </c>
      <c r="F33" t="s">
        <v>292</v>
      </c>
      <c r="G33" s="65">
        <v>14.03</v>
      </c>
      <c r="H33" t="s">
        <v>101</v>
      </c>
      <c r="I33" s="66">
        <v>5.5E-2</v>
      </c>
      <c r="J33" s="66">
        <v>2.06E-2</v>
      </c>
      <c r="K33" s="65">
        <v>12383672</v>
      </c>
      <c r="L33" s="65">
        <v>160.35</v>
      </c>
      <c r="M33" s="65">
        <v>0</v>
      </c>
      <c r="N33" s="65">
        <v>19857.218052</v>
      </c>
      <c r="O33" s="66">
        <v>5.9999999999999995E-4</v>
      </c>
      <c r="P33" s="66">
        <v>1.9199999999999998E-2</v>
      </c>
      <c r="Q33" s="66">
        <v>4.4000000000000003E-3</v>
      </c>
    </row>
    <row r="34" spans="1:17">
      <c r="A34" s="67" t="s">
        <v>293</v>
      </c>
      <c r="B34" s="14"/>
      <c r="C34" s="14"/>
      <c r="G34" s="69">
        <v>8.8000000000000007</v>
      </c>
      <c r="J34" s="68">
        <v>1.8E-3</v>
      </c>
      <c r="K34" s="69">
        <v>54488358</v>
      </c>
      <c r="M34" s="69">
        <v>0</v>
      </c>
      <c r="N34" s="69">
        <v>53636.679338000002</v>
      </c>
      <c r="P34" s="68">
        <v>5.1799999999999999E-2</v>
      </c>
      <c r="Q34" s="68">
        <v>1.1900000000000001E-2</v>
      </c>
    </row>
    <row r="35" spans="1:17">
      <c r="A35" t="s">
        <v>294</v>
      </c>
      <c r="B35" t="s">
        <v>295</v>
      </c>
      <c r="C35" t="s">
        <v>99</v>
      </c>
      <c r="D35" t="s">
        <v>244</v>
      </c>
      <c r="F35" t="s">
        <v>296</v>
      </c>
      <c r="G35" s="65">
        <v>4.67</v>
      </c>
      <c r="H35" t="s">
        <v>101</v>
      </c>
      <c r="I35" s="66">
        <v>0</v>
      </c>
      <c r="J35" s="66">
        <v>1E-3</v>
      </c>
      <c r="K35" s="65">
        <v>4476956</v>
      </c>
      <c r="L35" s="65">
        <v>99.52</v>
      </c>
      <c r="M35" s="65">
        <v>0</v>
      </c>
      <c r="N35" s="65">
        <v>4455.4666112000004</v>
      </c>
      <c r="O35" s="66">
        <v>2.0000000000000001E-4</v>
      </c>
      <c r="P35" s="66">
        <v>4.3E-3</v>
      </c>
      <c r="Q35" s="66">
        <v>1E-3</v>
      </c>
    </row>
    <row r="36" spans="1:17">
      <c r="A36" t="s">
        <v>297</v>
      </c>
      <c r="B36" t="s">
        <v>298</v>
      </c>
      <c r="C36" t="s">
        <v>99</v>
      </c>
      <c r="D36" t="s">
        <v>244</v>
      </c>
      <c r="F36" t="s">
        <v>299</v>
      </c>
      <c r="G36" s="65">
        <v>9.17</v>
      </c>
      <c r="H36" t="s">
        <v>101</v>
      </c>
      <c r="I36" s="66">
        <v>0</v>
      </c>
      <c r="J36" s="66">
        <v>1.8E-3</v>
      </c>
      <c r="K36" s="65">
        <v>50011402</v>
      </c>
      <c r="L36" s="65">
        <v>98.34</v>
      </c>
      <c r="M36" s="65">
        <v>0</v>
      </c>
      <c r="N36" s="65">
        <v>49181.212726799997</v>
      </c>
      <c r="O36" s="66">
        <v>2.8999999999999998E-3</v>
      </c>
      <c r="P36" s="66">
        <v>4.7500000000000001E-2</v>
      </c>
      <c r="Q36" s="66">
        <v>1.09E-2</v>
      </c>
    </row>
    <row r="37" spans="1:17">
      <c r="A37" s="67" t="s">
        <v>300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232</v>
      </c>
      <c r="B38" t="s">
        <v>232</v>
      </c>
      <c r="C38" s="14"/>
      <c r="D38" t="s">
        <v>232</v>
      </c>
      <c r="G38" s="65">
        <v>0</v>
      </c>
      <c r="H38" t="s">
        <v>232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67" t="s">
        <v>237</v>
      </c>
      <c r="B39" s="14"/>
      <c r="C39" s="14"/>
      <c r="G39" s="69">
        <v>0</v>
      </c>
      <c r="J39" s="68">
        <v>0</v>
      </c>
      <c r="K39" s="69">
        <v>0</v>
      </c>
      <c r="M39" s="69">
        <v>0</v>
      </c>
      <c r="N39" s="69">
        <v>0</v>
      </c>
      <c r="P39" s="68">
        <v>0</v>
      </c>
      <c r="Q39" s="68">
        <v>0</v>
      </c>
    </row>
    <row r="40" spans="1:17">
      <c r="A40" s="67" t="s">
        <v>301</v>
      </c>
      <c r="B40" s="14"/>
      <c r="C40" s="14"/>
      <c r="G40" s="69">
        <v>0</v>
      </c>
      <c r="J40" s="68">
        <v>0</v>
      </c>
      <c r="K40" s="69">
        <v>0</v>
      </c>
      <c r="M40" s="69">
        <v>0</v>
      </c>
      <c r="N40" s="69">
        <v>0</v>
      </c>
      <c r="P40" s="68">
        <v>0</v>
      </c>
      <c r="Q40" s="68">
        <v>0</v>
      </c>
    </row>
    <row r="41" spans="1:17">
      <c r="A41" t="s">
        <v>232</v>
      </c>
      <c r="B41" t="s">
        <v>232</v>
      </c>
      <c r="C41" s="14"/>
      <c r="D41" t="s">
        <v>232</v>
      </c>
      <c r="G41" s="65">
        <v>0</v>
      </c>
      <c r="H41" t="s">
        <v>232</v>
      </c>
      <c r="I41" s="66">
        <v>0</v>
      </c>
      <c r="J41" s="66">
        <v>0</v>
      </c>
      <c r="K41" s="65">
        <v>0</v>
      </c>
      <c r="L41" s="65">
        <v>0</v>
      </c>
      <c r="N41" s="65">
        <v>0</v>
      </c>
      <c r="O41" s="66">
        <v>0</v>
      </c>
      <c r="P41" s="66">
        <v>0</v>
      </c>
      <c r="Q41" s="66">
        <v>0</v>
      </c>
    </row>
    <row r="42" spans="1:17">
      <c r="A42" s="67" t="s">
        <v>302</v>
      </c>
      <c r="B42" s="14"/>
      <c r="C42" s="14"/>
      <c r="G42" s="69">
        <v>0</v>
      </c>
      <c r="J42" s="68">
        <v>0</v>
      </c>
      <c r="K42" s="69">
        <v>0</v>
      </c>
      <c r="M42" s="69">
        <v>0</v>
      </c>
      <c r="N42" s="69">
        <v>0</v>
      </c>
      <c r="P42" s="68">
        <v>0</v>
      </c>
      <c r="Q42" s="68">
        <v>0</v>
      </c>
    </row>
    <row r="43" spans="1:17">
      <c r="A43" t="s">
        <v>232</v>
      </c>
      <c r="B43" t="s">
        <v>232</v>
      </c>
      <c r="C43" s="14"/>
      <c r="D43" t="s">
        <v>232</v>
      </c>
      <c r="G43" s="65">
        <v>0</v>
      </c>
      <c r="H43" t="s">
        <v>232</v>
      </c>
      <c r="I43" s="66">
        <v>0</v>
      </c>
      <c r="J43" s="66">
        <v>0</v>
      </c>
      <c r="K43" s="65">
        <v>0</v>
      </c>
      <c r="L43" s="65">
        <v>0</v>
      </c>
      <c r="N43" s="65">
        <v>0</v>
      </c>
      <c r="O43" s="66">
        <v>0</v>
      </c>
      <c r="P43" s="66">
        <v>0</v>
      </c>
      <c r="Q43" s="66">
        <v>0</v>
      </c>
    </row>
    <row r="44" spans="1:17">
      <c r="A44" s="76" t="s">
        <v>303</v>
      </c>
      <c r="B44" s="14"/>
      <c r="C44" s="14"/>
    </row>
    <row r="45" spans="1:17">
      <c r="A45" s="76" t="s">
        <v>304</v>
      </c>
      <c r="B45" s="14"/>
      <c r="C45" s="14"/>
    </row>
    <row r="46" spans="1:17">
      <c r="A46" s="76" t="s">
        <v>305</v>
      </c>
      <c r="B46" s="14"/>
      <c r="C46" s="14"/>
    </row>
    <row r="47" spans="1:17">
      <c r="A47" s="76" t="s">
        <v>306</v>
      </c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5" sqref="A5:T1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  <c r="BO5" s="16"/>
    </row>
    <row r="6" spans="1:67" ht="26.25" customHeight="1">
      <c r="A6" s="94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J6" s="16"/>
      <c r="BO6" s="16"/>
    </row>
    <row r="7" spans="1:67" s="16" customFormat="1" ht="20.25">
      <c r="A7" s="97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2" t="s">
        <v>191</v>
      </c>
      <c r="Q7" s="43" t="s">
        <v>55</v>
      </c>
      <c r="R7" s="43" t="s">
        <v>72</v>
      </c>
      <c r="S7" s="43" t="s">
        <v>56</v>
      </c>
      <c r="T7" s="98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307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232</v>
      </c>
      <c r="B13" t="s">
        <v>232</v>
      </c>
      <c r="C13" s="14"/>
      <c r="D13" s="14"/>
      <c r="E13" s="14"/>
      <c r="F13" t="s">
        <v>232</v>
      </c>
      <c r="G13" t="s">
        <v>232</v>
      </c>
      <c r="J13" s="65">
        <v>0</v>
      </c>
      <c r="K13" t="s">
        <v>232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267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232</v>
      </c>
      <c r="B15" t="s">
        <v>232</v>
      </c>
      <c r="C15" s="14"/>
      <c r="D15" s="14"/>
      <c r="E15" s="14"/>
      <c r="F15" t="s">
        <v>232</v>
      </c>
      <c r="G15" t="s">
        <v>232</v>
      </c>
      <c r="J15" s="65">
        <v>0</v>
      </c>
      <c r="K15" t="s">
        <v>232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308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232</v>
      </c>
      <c r="B17" t="s">
        <v>232</v>
      </c>
      <c r="C17" s="14"/>
      <c r="D17" s="14"/>
      <c r="E17" s="14"/>
      <c r="F17" t="s">
        <v>232</v>
      </c>
      <c r="G17" t="s">
        <v>232</v>
      </c>
      <c r="J17" s="65">
        <v>0</v>
      </c>
      <c r="K17" t="s">
        <v>232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237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309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232</v>
      </c>
      <c r="B20" t="s">
        <v>232</v>
      </c>
      <c r="C20" s="14"/>
      <c r="D20" s="14"/>
      <c r="E20" s="14"/>
      <c r="F20" t="s">
        <v>232</v>
      </c>
      <c r="G20" t="s">
        <v>232</v>
      </c>
      <c r="J20" s="65">
        <v>0</v>
      </c>
      <c r="K20" t="s">
        <v>232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310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232</v>
      </c>
      <c r="B22" t="s">
        <v>232</v>
      </c>
      <c r="C22" s="14"/>
      <c r="D22" s="14"/>
      <c r="E22" s="14"/>
      <c r="F22" t="s">
        <v>232</v>
      </c>
      <c r="G22" t="s">
        <v>232</v>
      </c>
      <c r="J22" s="65">
        <v>0</v>
      </c>
      <c r="K22" t="s">
        <v>232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6" t="s">
        <v>239</v>
      </c>
      <c r="B23" s="14"/>
      <c r="C23" s="14"/>
      <c r="D23" s="14"/>
      <c r="E23" s="14"/>
      <c r="F23" s="14"/>
    </row>
    <row r="24" spans="1:20">
      <c r="A24" s="76" t="s">
        <v>303</v>
      </c>
      <c r="B24" s="14"/>
      <c r="C24" s="14"/>
      <c r="D24" s="14"/>
      <c r="E24" s="14"/>
      <c r="F24" s="14"/>
    </row>
    <row r="25" spans="1:20">
      <c r="A25" s="76" t="s">
        <v>304</v>
      </c>
      <c r="B25" s="14"/>
      <c r="C25" s="14"/>
      <c r="D25" s="14"/>
      <c r="E25" s="14"/>
      <c r="F25" s="14"/>
    </row>
    <row r="26" spans="1:20">
      <c r="A26" s="76" t="s">
        <v>305</v>
      </c>
      <c r="B26" s="14"/>
      <c r="C26" s="14"/>
      <c r="D26" s="14"/>
      <c r="E26" s="14"/>
      <c r="F26" s="14"/>
    </row>
    <row r="27" spans="1:20">
      <c r="A27" s="76" t="s">
        <v>306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A7" workbookViewId="0">
      <selection activeCell="A7" sqref="A7:T9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</row>
    <row r="6" spans="1:65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2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4.0999999999999996</v>
      </c>
      <c r="K10" s="7"/>
      <c r="L10" s="7"/>
      <c r="M10" s="64">
        <v>4.1999999999999997E-3</v>
      </c>
      <c r="N10" s="63">
        <v>249424912.34999999</v>
      </c>
      <c r="O10" s="28"/>
      <c r="P10" s="63">
        <v>165.53926999999999</v>
      </c>
      <c r="Q10" s="63">
        <v>290935.35912371997</v>
      </c>
      <c r="R10" s="7"/>
      <c r="S10" s="64">
        <v>1</v>
      </c>
      <c r="T10" s="64">
        <v>6.4699999999999994E-2</v>
      </c>
      <c r="U10" s="30"/>
      <c r="BH10" s="14"/>
      <c r="BI10" s="16"/>
      <c r="BJ10" s="14"/>
      <c r="BM10" s="14"/>
    </row>
    <row r="11" spans="1:65">
      <c r="A11" s="67" t="s">
        <v>202</v>
      </c>
      <c r="B11" s="14"/>
      <c r="C11" s="14"/>
      <c r="D11" s="14"/>
      <c r="E11" s="14"/>
      <c r="J11" s="69">
        <v>4.03</v>
      </c>
      <c r="M11" s="68">
        <v>3.0000000000000001E-3</v>
      </c>
      <c r="N11" s="69">
        <v>246390912.34999999</v>
      </c>
      <c r="P11" s="69">
        <v>165.53926999999999</v>
      </c>
      <c r="Q11" s="69">
        <v>280755.58847294003</v>
      </c>
      <c r="S11" s="68">
        <v>0.96499999999999997</v>
      </c>
      <c r="T11" s="68">
        <v>6.2399999999999997E-2</v>
      </c>
    </row>
    <row r="12" spans="1:65">
      <c r="A12" s="67" t="s">
        <v>307</v>
      </c>
      <c r="B12" s="14"/>
      <c r="C12" s="14"/>
      <c r="D12" s="14"/>
      <c r="E12" s="14"/>
      <c r="J12" s="69">
        <v>4.46</v>
      </c>
      <c r="M12" s="68">
        <v>-6.0000000000000001E-3</v>
      </c>
      <c r="N12" s="69">
        <v>128808278.2</v>
      </c>
      <c r="P12" s="69">
        <v>165.53926999999999</v>
      </c>
      <c r="Q12" s="69">
        <v>159276.35256781601</v>
      </c>
      <c r="S12" s="68">
        <v>0.54749999999999999</v>
      </c>
      <c r="T12" s="68">
        <v>3.5400000000000001E-2</v>
      </c>
    </row>
    <row r="13" spans="1:65">
      <c r="A13" t="s">
        <v>311</v>
      </c>
      <c r="B13" t="s">
        <v>312</v>
      </c>
      <c r="C13" t="s">
        <v>99</v>
      </c>
      <c r="D13" t="s">
        <v>122</v>
      </c>
      <c r="E13" t="s">
        <v>313</v>
      </c>
      <c r="F13" t="s">
        <v>314</v>
      </c>
      <c r="G13" t="s">
        <v>207</v>
      </c>
      <c r="H13" t="s">
        <v>208</v>
      </c>
      <c r="I13" t="s">
        <v>315</v>
      </c>
      <c r="J13" s="65">
        <v>3.72</v>
      </c>
      <c r="K13" t="s">
        <v>101</v>
      </c>
      <c r="L13" s="66">
        <v>8.3000000000000001E-3</v>
      </c>
      <c r="M13" s="66">
        <v>-1.23E-2</v>
      </c>
      <c r="N13" s="65">
        <v>1283015</v>
      </c>
      <c r="O13" s="65">
        <v>112.01</v>
      </c>
      <c r="P13" s="65">
        <v>0</v>
      </c>
      <c r="Q13" s="65">
        <v>1437.1051015</v>
      </c>
      <c r="R13" s="66">
        <v>1E-3</v>
      </c>
      <c r="S13" s="66">
        <v>4.8999999999999998E-3</v>
      </c>
      <c r="T13" s="66">
        <v>2.9999999999999997E-4</v>
      </c>
    </row>
    <row r="14" spans="1:65">
      <c r="A14" t="s">
        <v>316</v>
      </c>
      <c r="B14" t="s">
        <v>317</v>
      </c>
      <c r="C14" t="s">
        <v>99</v>
      </c>
      <c r="D14" t="s">
        <v>122</v>
      </c>
      <c r="E14" t="s">
        <v>313</v>
      </c>
      <c r="F14" t="s">
        <v>314</v>
      </c>
      <c r="G14" t="s">
        <v>318</v>
      </c>
      <c r="H14" t="s">
        <v>149</v>
      </c>
      <c r="I14" t="s">
        <v>319</v>
      </c>
      <c r="J14" s="65">
        <v>1.92</v>
      </c>
      <c r="K14" t="s">
        <v>101</v>
      </c>
      <c r="L14" s="66">
        <v>0.01</v>
      </c>
      <c r="M14" s="66">
        <v>-1.7899999999999999E-2</v>
      </c>
      <c r="N14" s="65">
        <v>6000000</v>
      </c>
      <c r="O14" s="65">
        <v>107.71</v>
      </c>
      <c r="P14" s="65">
        <v>0</v>
      </c>
      <c r="Q14" s="65">
        <v>6462.6</v>
      </c>
      <c r="R14" s="66">
        <v>2.5999999999999999E-3</v>
      </c>
      <c r="S14" s="66">
        <v>2.2200000000000001E-2</v>
      </c>
      <c r="T14" s="66">
        <v>1.4E-3</v>
      </c>
    </row>
    <row r="15" spans="1:65">
      <c r="A15" t="s">
        <v>320</v>
      </c>
      <c r="B15" t="s">
        <v>321</v>
      </c>
      <c r="C15" t="s">
        <v>99</v>
      </c>
      <c r="D15" t="s">
        <v>122</v>
      </c>
      <c r="E15" t="s">
        <v>322</v>
      </c>
      <c r="F15" t="s">
        <v>314</v>
      </c>
      <c r="G15" t="s">
        <v>207</v>
      </c>
      <c r="H15" t="s">
        <v>208</v>
      </c>
      <c r="I15" t="s">
        <v>323</v>
      </c>
      <c r="J15" s="65">
        <v>5.83</v>
      </c>
      <c r="K15" t="s">
        <v>101</v>
      </c>
      <c r="L15" s="66">
        <v>1.2200000000000001E-2</v>
      </c>
      <c r="M15" s="66">
        <v>-1.11E-2</v>
      </c>
      <c r="N15" s="65">
        <v>7000000</v>
      </c>
      <c r="O15" s="65">
        <v>118.2</v>
      </c>
      <c r="P15" s="65">
        <v>0</v>
      </c>
      <c r="Q15" s="65">
        <v>8274</v>
      </c>
      <c r="R15" s="66">
        <v>3.5000000000000001E-3</v>
      </c>
      <c r="S15" s="66">
        <v>2.8400000000000002E-2</v>
      </c>
      <c r="T15" s="66">
        <v>1.8E-3</v>
      </c>
    </row>
    <row r="16" spans="1:65">
      <c r="A16" t="s">
        <v>324</v>
      </c>
      <c r="B16" t="s">
        <v>325</v>
      </c>
      <c r="C16" t="s">
        <v>99</v>
      </c>
      <c r="D16" t="s">
        <v>122</v>
      </c>
      <c r="E16" t="s">
        <v>322</v>
      </c>
      <c r="F16" t="s">
        <v>314</v>
      </c>
      <c r="G16" t="s">
        <v>207</v>
      </c>
      <c r="H16" t="s">
        <v>208</v>
      </c>
      <c r="I16" t="s">
        <v>326</v>
      </c>
      <c r="J16" s="65">
        <v>4.7</v>
      </c>
      <c r="K16" t="s">
        <v>101</v>
      </c>
      <c r="L16" s="66">
        <v>3.8E-3</v>
      </c>
      <c r="M16" s="66">
        <v>-1.2500000000000001E-2</v>
      </c>
      <c r="N16" s="65">
        <v>3234543</v>
      </c>
      <c r="O16" s="65">
        <v>108.83</v>
      </c>
      <c r="P16" s="65">
        <v>0</v>
      </c>
      <c r="Q16" s="65">
        <v>3520.1531469000001</v>
      </c>
      <c r="R16" s="66">
        <v>1.1000000000000001E-3</v>
      </c>
      <c r="S16" s="66">
        <v>1.21E-2</v>
      </c>
      <c r="T16" s="66">
        <v>8.0000000000000004E-4</v>
      </c>
    </row>
    <row r="17" spans="1:20">
      <c r="A17" t="s">
        <v>327</v>
      </c>
      <c r="B17" t="s">
        <v>328</v>
      </c>
      <c r="C17" t="s">
        <v>99</v>
      </c>
      <c r="D17" t="s">
        <v>122</v>
      </c>
      <c r="E17" t="s">
        <v>322</v>
      </c>
      <c r="F17" t="s">
        <v>314</v>
      </c>
      <c r="G17" t="s">
        <v>207</v>
      </c>
      <c r="H17" t="s">
        <v>208</v>
      </c>
      <c r="I17" t="s">
        <v>329</v>
      </c>
      <c r="J17" s="65">
        <v>0.99</v>
      </c>
      <c r="K17" t="s">
        <v>101</v>
      </c>
      <c r="L17" s="66">
        <v>9.9000000000000008E-3</v>
      </c>
      <c r="M17" s="66">
        <v>-1.78E-2</v>
      </c>
      <c r="N17" s="65">
        <v>5254299</v>
      </c>
      <c r="O17" s="65">
        <v>106</v>
      </c>
      <c r="P17" s="65">
        <v>0</v>
      </c>
      <c r="Q17" s="65">
        <v>5569.5569400000004</v>
      </c>
      <c r="R17" s="66">
        <v>1.6999999999999999E-3</v>
      </c>
      <c r="S17" s="66">
        <v>1.9099999999999999E-2</v>
      </c>
      <c r="T17" s="66">
        <v>1.1999999999999999E-3</v>
      </c>
    </row>
    <row r="18" spans="1:20">
      <c r="A18" t="s">
        <v>330</v>
      </c>
      <c r="B18" t="s">
        <v>331</v>
      </c>
      <c r="C18" t="s">
        <v>99</v>
      </c>
      <c r="D18" t="s">
        <v>122</v>
      </c>
      <c r="E18" t="s">
        <v>332</v>
      </c>
      <c r="F18" t="s">
        <v>333</v>
      </c>
      <c r="G18" t="s">
        <v>207</v>
      </c>
      <c r="H18" t="s">
        <v>208</v>
      </c>
      <c r="I18" t="s">
        <v>334</v>
      </c>
      <c r="J18" s="65">
        <v>14.42</v>
      </c>
      <c r="K18" t="s">
        <v>101</v>
      </c>
      <c r="L18" s="66">
        <v>2.07E-2</v>
      </c>
      <c r="M18" s="66">
        <v>7.1999999999999998E-3</v>
      </c>
      <c r="N18" s="65">
        <v>5379875</v>
      </c>
      <c r="O18" s="65">
        <v>121.87</v>
      </c>
      <c r="P18" s="65">
        <v>0</v>
      </c>
      <c r="Q18" s="65">
        <v>6556.4536625000001</v>
      </c>
      <c r="R18" s="66">
        <v>2.3999999999999998E-3</v>
      </c>
      <c r="S18" s="66">
        <v>2.2499999999999999E-2</v>
      </c>
      <c r="T18" s="66">
        <v>1.5E-3</v>
      </c>
    </row>
    <row r="19" spans="1:20">
      <c r="A19" t="s">
        <v>335</v>
      </c>
      <c r="B19" t="s">
        <v>336</v>
      </c>
      <c r="C19" t="s">
        <v>99</v>
      </c>
      <c r="D19" t="s">
        <v>122</v>
      </c>
      <c r="E19" t="s">
        <v>337</v>
      </c>
      <c r="F19" t="s">
        <v>314</v>
      </c>
      <c r="G19" t="s">
        <v>207</v>
      </c>
      <c r="H19" t="s">
        <v>208</v>
      </c>
      <c r="I19" t="s">
        <v>315</v>
      </c>
      <c r="J19" s="65">
        <v>3.62</v>
      </c>
      <c r="K19" t="s">
        <v>101</v>
      </c>
      <c r="L19" s="66">
        <v>6.0000000000000001E-3</v>
      </c>
      <c r="M19" s="66">
        <v>-1.6199999999999999E-2</v>
      </c>
      <c r="N19" s="65">
        <v>5148494.75</v>
      </c>
      <c r="O19" s="65">
        <v>111.99</v>
      </c>
      <c r="P19" s="65">
        <v>0</v>
      </c>
      <c r="Q19" s="65">
        <v>5765.7992705249999</v>
      </c>
      <c r="R19" s="66">
        <v>3.3E-3</v>
      </c>
      <c r="S19" s="66">
        <v>1.9800000000000002E-2</v>
      </c>
      <c r="T19" s="66">
        <v>1.2999999999999999E-3</v>
      </c>
    </row>
    <row r="20" spans="1:20">
      <c r="A20" t="s">
        <v>338</v>
      </c>
      <c r="B20" t="s">
        <v>339</v>
      </c>
      <c r="C20" t="s">
        <v>99</v>
      </c>
      <c r="D20" t="s">
        <v>122</v>
      </c>
      <c r="E20" t="s">
        <v>337</v>
      </c>
      <c r="F20" t="s">
        <v>314</v>
      </c>
      <c r="G20" t="s">
        <v>207</v>
      </c>
      <c r="H20" t="s">
        <v>208</v>
      </c>
      <c r="I20" t="s">
        <v>340</v>
      </c>
      <c r="J20" s="65">
        <v>1.33</v>
      </c>
      <c r="K20" t="s">
        <v>101</v>
      </c>
      <c r="L20" s="66">
        <v>0.05</v>
      </c>
      <c r="M20" s="66">
        <v>-1.7600000000000001E-2</v>
      </c>
      <c r="N20" s="65">
        <v>3473348.4</v>
      </c>
      <c r="O20" s="65">
        <v>116.16</v>
      </c>
      <c r="P20" s="65">
        <v>0</v>
      </c>
      <c r="Q20" s="65">
        <v>4034.64150144</v>
      </c>
      <c r="R20" s="66">
        <v>1.6999999999999999E-3</v>
      </c>
      <c r="S20" s="66">
        <v>1.3899999999999999E-2</v>
      </c>
      <c r="T20" s="66">
        <v>8.9999999999999998E-4</v>
      </c>
    </row>
    <row r="21" spans="1:20">
      <c r="A21" t="s">
        <v>341</v>
      </c>
      <c r="B21" t="s">
        <v>342</v>
      </c>
      <c r="C21" t="s">
        <v>99</v>
      </c>
      <c r="D21" t="s">
        <v>122</v>
      </c>
      <c r="E21" t="s">
        <v>337</v>
      </c>
      <c r="F21" t="s">
        <v>314</v>
      </c>
      <c r="G21" t="s">
        <v>207</v>
      </c>
      <c r="H21" t="s">
        <v>208</v>
      </c>
      <c r="I21" t="s">
        <v>326</v>
      </c>
      <c r="J21" s="65">
        <v>4.68</v>
      </c>
      <c r="K21" t="s">
        <v>101</v>
      </c>
      <c r="L21" s="66">
        <v>1.7500000000000002E-2</v>
      </c>
      <c r="M21" s="66">
        <v>-1.6299999999999999E-2</v>
      </c>
      <c r="N21" s="65">
        <v>4969525.93</v>
      </c>
      <c r="O21" s="65">
        <v>118.24</v>
      </c>
      <c r="P21" s="65">
        <v>0</v>
      </c>
      <c r="Q21" s="65">
        <v>5875.9674596320001</v>
      </c>
      <c r="R21" s="66">
        <v>1.1999999999999999E-3</v>
      </c>
      <c r="S21" s="66">
        <v>2.0199999999999999E-2</v>
      </c>
      <c r="T21" s="66">
        <v>1.2999999999999999E-3</v>
      </c>
    </row>
    <row r="22" spans="1:20">
      <c r="A22" t="s">
        <v>343</v>
      </c>
      <c r="B22" t="s">
        <v>344</v>
      </c>
      <c r="C22" t="s">
        <v>99</v>
      </c>
      <c r="D22" t="s">
        <v>122</v>
      </c>
      <c r="E22" t="s">
        <v>345</v>
      </c>
      <c r="F22" t="s">
        <v>346</v>
      </c>
      <c r="G22" t="s">
        <v>347</v>
      </c>
      <c r="H22" t="s">
        <v>208</v>
      </c>
      <c r="I22" t="s">
        <v>348</v>
      </c>
      <c r="J22" s="65">
        <v>5.94</v>
      </c>
      <c r="K22" t="s">
        <v>101</v>
      </c>
      <c r="L22" s="66">
        <v>3.85E-2</v>
      </c>
      <c r="M22" s="66">
        <v>-8.6E-3</v>
      </c>
      <c r="N22" s="65">
        <v>3206797.66</v>
      </c>
      <c r="O22" s="65">
        <v>135.22</v>
      </c>
      <c r="P22" s="65">
        <v>63.527270000000001</v>
      </c>
      <c r="Q22" s="65">
        <v>4399.7590658520003</v>
      </c>
      <c r="R22" s="66">
        <v>1.1999999999999999E-3</v>
      </c>
      <c r="S22" s="66">
        <v>1.5100000000000001E-2</v>
      </c>
      <c r="T22" s="66">
        <v>1E-3</v>
      </c>
    </row>
    <row r="23" spans="1:20">
      <c r="A23" t="s">
        <v>349</v>
      </c>
      <c r="B23" t="s">
        <v>350</v>
      </c>
      <c r="C23" t="s">
        <v>99</v>
      </c>
      <c r="D23" t="s">
        <v>122</v>
      </c>
      <c r="E23" t="s">
        <v>351</v>
      </c>
      <c r="F23" t="s">
        <v>352</v>
      </c>
      <c r="G23" t="s">
        <v>353</v>
      </c>
      <c r="H23" t="s">
        <v>149</v>
      </c>
      <c r="I23" t="s">
        <v>326</v>
      </c>
      <c r="J23" s="65">
        <v>3.85</v>
      </c>
      <c r="K23" t="s">
        <v>101</v>
      </c>
      <c r="L23" s="66">
        <v>8.3000000000000001E-3</v>
      </c>
      <c r="M23" s="66">
        <v>-1.49E-2</v>
      </c>
      <c r="N23" s="65">
        <v>3521767</v>
      </c>
      <c r="O23" s="65">
        <v>113</v>
      </c>
      <c r="P23" s="65">
        <v>0</v>
      </c>
      <c r="Q23" s="65">
        <v>3979.5967099999998</v>
      </c>
      <c r="R23" s="66">
        <v>2.3E-3</v>
      </c>
      <c r="S23" s="66">
        <v>1.37E-2</v>
      </c>
      <c r="T23" s="66">
        <v>8.9999999999999998E-4</v>
      </c>
    </row>
    <row r="24" spans="1:20">
      <c r="A24" t="s">
        <v>354</v>
      </c>
      <c r="B24" t="s">
        <v>355</v>
      </c>
      <c r="C24" t="s">
        <v>99</v>
      </c>
      <c r="D24" t="s">
        <v>122</v>
      </c>
      <c r="E24" t="s">
        <v>356</v>
      </c>
      <c r="F24" t="s">
        <v>352</v>
      </c>
      <c r="G24" t="s">
        <v>347</v>
      </c>
      <c r="H24" t="s">
        <v>208</v>
      </c>
      <c r="I24" t="s">
        <v>357</v>
      </c>
      <c r="J24" s="65">
        <v>9.76</v>
      </c>
      <c r="K24" t="s">
        <v>101</v>
      </c>
      <c r="L24" s="66">
        <v>8.9999999999999993E-3</v>
      </c>
      <c r="M24" s="66">
        <v>6.1000000000000004E-3</v>
      </c>
      <c r="N24" s="65">
        <v>7141357</v>
      </c>
      <c r="O24" s="65">
        <v>103.74</v>
      </c>
      <c r="P24" s="65">
        <v>0</v>
      </c>
      <c r="Q24" s="65">
        <v>7408.4437518000004</v>
      </c>
      <c r="R24" s="66">
        <v>3.8E-3</v>
      </c>
      <c r="S24" s="66">
        <v>2.5499999999999998E-2</v>
      </c>
      <c r="T24" s="66">
        <v>1.6000000000000001E-3</v>
      </c>
    </row>
    <row r="25" spans="1:20">
      <c r="A25" t="s">
        <v>358</v>
      </c>
      <c r="B25" t="s">
        <v>359</v>
      </c>
      <c r="C25" t="s">
        <v>99</v>
      </c>
      <c r="D25" t="s">
        <v>122</v>
      </c>
      <c r="E25" t="s">
        <v>356</v>
      </c>
      <c r="F25" t="s">
        <v>352</v>
      </c>
      <c r="G25" t="s">
        <v>353</v>
      </c>
      <c r="H25" t="s">
        <v>149</v>
      </c>
      <c r="I25" t="s">
        <v>360</v>
      </c>
      <c r="J25" s="65">
        <v>4.49</v>
      </c>
      <c r="K25" t="s">
        <v>101</v>
      </c>
      <c r="L25" s="66">
        <v>1.34E-2</v>
      </c>
      <c r="M25" s="66">
        <v>-8.5000000000000006E-3</v>
      </c>
      <c r="N25" s="65">
        <v>4536298.8</v>
      </c>
      <c r="O25" s="65">
        <v>114.4</v>
      </c>
      <c r="P25" s="65">
        <v>0</v>
      </c>
      <c r="Q25" s="65">
        <v>5189.5258272000001</v>
      </c>
      <c r="R25" s="66">
        <v>1.4E-3</v>
      </c>
      <c r="S25" s="66">
        <v>1.78E-2</v>
      </c>
      <c r="T25" s="66">
        <v>1.1999999999999999E-3</v>
      </c>
    </row>
    <row r="26" spans="1:20">
      <c r="A26" t="s">
        <v>361</v>
      </c>
      <c r="B26" t="s">
        <v>362</v>
      </c>
      <c r="C26" t="s">
        <v>99</v>
      </c>
      <c r="D26" t="s">
        <v>122</v>
      </c>
      <c r="E26" t="s">
        <v>363</v>
      </c>
      <c r="F26" t="s">
        <v>352</v>
      </c>
      <c r="G26" t="s">
        <v>364</v>
      </c>
      <c r="H26" t="s">
        <v>208</v>
      </c>
      <c r="I26" t="s">
        <v>365</v>
      </c>
      <c r="J26" s="65">
        <v>3.67</v>
      </c>
      <c r="K26" t="s">
        <v>101</v>
      </c>
      <c r="L26" s="66">
        <v>2.3400000000000001E-2</v>
      </c>
      <c r="M26" s="66">
        <v>-9.7000000000000003E-3</v>
      </c>
      <c r="N26" s="65">
        <v>3134734.9</v>
      </c>
      <c r="O26" s="65">
        <v>116.31</v>
      </c>
      <c r="P26" s="65">
        <v>0</v>
      </c>
      <c r="Q26" s="65">
        <v>3646.0101621899998</v>
      </c>
      <c r="R26" s="66">
        <v>1E-3</v>
      </c>
      <c r="S26" s="66">
        <v>1.2500000000000001E-2</v>
      </c>
      <c r="T26" s="66">
        <v>8.0000000000000004E-4</v>
      </c>
    </row>
    <row r="27" spans="1:20">
      <c r="A27" t="s">
        <v>366</v>
      </c>
      <c r="B27" t="s">
        <v>367</v>
      </c>
      <c r="C27" t="s">
        <v>99</v>
      </c>
      <c r="D27" t="s">
        <v>122</v>
      </c>
      <c r="E27" t="s">
        <v>368</v>
      </c>
      <c r="F27" t="s">
        <v>352</v>
      </c>
      <c r="G27" t="s">
        <v>364</v>
      </c>
      <c r="H27" t="s">
        <v>208</v>
      </c>
      <c r="I27" t="s">
        <v>369</v>
      </c>
      <c r="J27" s="65">
        <v>2.46</v>
      </c>
      <c r="K27" t="s">
        <v>101</v>
      </c>
      <c r="L27" s="66">
        <v>4.7500000000000001E-2</v>
      </c>
      <c r="M27" s="66">
        <v>-1.37E-2</v>
      </c>
      <c r="N27" s="65">
        <v>6950000</v>
      </c>
      <c r="O27" s="65">
        <v>143.52000000000001</v>
      </c>
      <c r="P27" s="65">
        <v>0</v>
      </c>
      <c r="Q27" s="65">
        <v>9974.64</v>
      </c>
      <c r="R27" s="66">
        <v>4.4000000000000003E-3</v>
      </c>
      <c r="S27" s="66">
        <v>3.4299999999999997E-2</v>
      </c>
      <c r="T27" s="66">
        <v>2.2000000000000001E-3</v>
      </c>
    </row>
    <row r="28" spans="1:20">
      <c r="A28" t="s">
        <v>370</v>
      </c>
      <c r="B28" t="s">
        <v>371</v>
      </c>
      <c r="C28" t="s">
        <v>99</v>
      </c>
      <c r="D28" t="s">
        <v>122</v>
      </c>
      <c r="E28" t="s">
        <v>372</v>
      </c>
      <c r="F28" t="s">
        <v>352</v>
      </c>
      <c r="G28" t="s">
        <v>364</v>
      </c>
      <c r="H28" t="s">
        <v>208</v>
      </c>
      <c r="I28" t="s">
        <v>373</v>
      </c>
      <c r="J28" s="65">
        <v>5.68</v>
      </c>
      <c r="K28" t="s">
        <v>101</v>
      </c>
      <c r="L28" s="66">
        <v>2.81E-2</v>
      </c>
      <c r="M28" s="66">
        <v>-3.8999999999999998E-3</v>
      </c>
      <c r="N28" s="65">
        <v>120773.95</v>
      </c>
      <c r="O28" s="65">
        <v>123.75</v>
      </c>
      <c r="P28" s="65">
        <v>0</v>
      </c>
      <c r="Q28" s="65">
        <v>149.45776312500001</v>
      </c>
      <c r="R28" s="66">
        <v>2.9999999999999997E-4</v>
      </c>
      <c r="S28" s="66">
        <v>5.0000000000000001E-4</v>
      </c>
      <c r="T28" s="66">
        <v>0</v>
      </c>
    </row>
    <row r="29" spans="1:20">
      <c r="A29" t="s">
        <v>374</v>
      </c>
      <c r="B29" t="s">
        <v>375</v>
      </c>
      <c r="C29" t="s">
        <v>99</v>
      </c>
      <c r="D29" t="s">
        <v>122</v>
      </c>
      <c r="E29" t="s">
        <v>376</v>
      </c>
      <c r="F29" t="s">
        <v>352</v>
      </c>
      <c r="G29" t="s">
        <v>364</v>
      </c>
      <c r="H29" t="s">
        <v>208</v>
      </c>
      <c r="I29" t="s">
        <v>377</v>
      </c>
      <c r="J29" s="65">
        <v>7.5</v>
      </c>
      <c r="K29" t="s">
        <v>101</v>
      </c>
      <c r="L29" s="66">
        <v>2.5000000000000001E-3</v>
      </c>
      <c r="M29" s="66">
        <v>-1E-4</v>
      </c>
      <c r="N29" s="65">
        <v>8406000</v>
      </c>
      <c r="O29" s="65">
        <v>102.29</v>
      </c>
      <c r="P29" s="65">
        <v>0</v>
      </c>
      <c r="Q29" s="65">
        <v>8598.4974000000002</v>
      </c>
      <c r="R29" s="66">
        <v>7.6E-3</v>
      </c>
      <c r="S29" s="66">
        <v>2.9600000000000001E-2</v>
      </c>
      <c r="T29" s="66">
        <v>1.9E-3</v>
      </c>
    </row>
    <row r="30" spans="1:20">
      <c r="A30" t="s">
        <v>378</v>
      </c>
      <c r="B30" t="s">
        <v>379</v>
      </c>
      <c r="C30" t="s">
        <v>99</v>
      </c>
      <c r="D30" t="s">
        <v>122</v>
      </c>
      <c r="E30" t="s">
        <v>380</v>
      </c>
      <c r="F30" t="s">
        <v>381</v>
      </c>
      <c r="G30" t="s">
        <v>364</v>
      </c>
      <c r="H30" t="s">
        <v>208</v>
      </c>
      <c r="I30" t="s">
        <v>382</v>
      </c>
      <c r="J30" s="65">
        <v>3.93</v>
      </c>
      <c r="K30" t="s">
        <v>101</v>
      </c>
      <c r="L30" s="66">
        <v>4.2999999999999997E-2</v>
      </c>
      <c r="M30" s="66">
        <v>-1.2699999999999999E-2</v>
      </c>
      <c r="N30" s="65">
        <v>402829.01</v>
      </c>
      <c r="O30" s="65">
        <v>125.9</v>
      </c>
      <c r="P30" s="65">
        <v>79.037289999999999</v>
      </c>
      <c r="Q30" s="65">
        <v>586.19901359000005</v>
      </c>
      <c r="R30" s="66">
        <v>5.9999999999999995E-4</v>
      </c>
      <c r="S30" s="66">
        <v>2E-3</v>
      </c>
      <c r="T30" s="66">
        <v>1E-4</v>
      </c>
    </row>
    <row r="31" spans="1:20">
      <c r="A31" t="s">
        <v>383</v>
      </c>
      <c r="B31" t="s">
        <v>384</v>
      </c>
      <c r="C31" t="s">
        <v>99</v>
      </c>
      <c r="D31" t="s">
        <v>122</v>
      </c>
      <c r="E31" t="s">
        <v>385</v>
      </c>
      <c r="F31" t="s">
        <v>386</v>
      </c>
      <c r="G31" t="s">
        <v>387</v>
      </c>
      <c r="H31" t="s">
        <v>208</v>
      </c>
      <c r="I31" t="s">
        <v>388</v>
      </c>
      <c r="J31" s="65">
        <v>6.91</v>
      </c>
      <c r="K31" t="s">
        <v>101</v>
      </c>
      <c r="L31" s="66">
        <v>5.1499999999999997E-2</v>
      </c>
      <c r="M31" s="66">
        <v>2.5999999999999999E-3</v>
      </c>
      <c r="N31" s="65">
        <v>2502580.7799999998</v>
      </c>
      <c r="O31" s="65">
        <v>170.93</v>
      </c>
      <c r="P31" s="65">
        <v>0</v>
      </c>
      <c r="Q31" s="65">
        <v>4277.6613272539998</v>
      </c>
      <c r="R31" s="66">
        <v>6.9999999999999999E-4</v>
      </c>
      <c r="S31" s="66">
        <v>1.47E-2</v>
      </c>
      <c r="T31" s="66">
        <v>1E-3</v>
      </c>
    </row>
    <row r="32" spans="1:20">
      <c r="A32" t="s">
        <v>389</v>
      </c>
      <c r="B32" t="s">
        <v>390</v>
      </c>
      <c r="C32" t="s">
        <v>99</v>
      </c>
      <c r="D32" t="s">
        <v>122</v>
      </c>
      <c r="E32" t="s">
        <v>391</v>
      </c>
      <c r="F32" t="s">
        <v>352</v>
      </c>
      <c r="G32" t="s">
        <v>387</v>
      </c>
      <c r="H32" t="s">
        <v>208</v>
      </c>
      <c r="I32" t="s">
        <v>326</v>
      </c>
      <c r="J32" s="65">
        <v>0.89</v>
      </c>
      <c r="K32" t="s">
        <v>101</v>
      </c>
      <c r="L32" s="66">
        <v>4.4499999999999998E-2</v>
      </c>
      <c r="M32" s="66">
        <v>-9.2999999999999992E-3</v>
      </c>
      <c r="N32" s="65">
        <v>2245764.67</v>
      </c>
      <c r="O32" s="65">
        <v>113.53</v>
      </c>
      <c r="P32" s="65">
        <v>0</v>
      </c>
      <c r="Q32" s="65">
        <v>2549.6166298510002</v>
      </c>
      <c r="R32" s="66">
        <v>5.4000000000000003E-3</v>
      </c>
      <c r="S32" s="66">
        <v>8.8000000000000005E-3</v>
      </c>
      <c r="T32" s="66">
        <v>5.9999999999999995E-4</v>
      </c>
    </row>
    <row r="33" spans="1:20">
      <c r="A33" t="s">
        <v>392</v>
      </c>
      <c r="B33" t="s">
        <v>393</v>
      </c>
      <c r="C33" t="s">
        <v>99</v>
      </c>
      <c r="D33" t="s">
        <v>122</v>
      </c>
      <c r="E33" t="s">
        <v>394</v>
      </c>
      <c r="F33" t="s">
        <v>352</v>
      </c>
      <c r="G33" t="s">
        <v>395</v>
      </c>
      <c r="H33" t="s">
        <v>149</v>
      </c>
      <c r="I33" t="s">
        <v>396</v>
      </c>
      <c r="J33" s="65">
        <v>6.9</v>
      </c>
      <c r="K33" t="s">
        <v>101</v>
      </c>
      <c r="L33" s="66">
        <v>1.3299999999999999E-2</v>
      </c>
      <c r="M33" s="66">
        <v>3.5000000000000001E-3</v>
      </c>
      <c r="N33" s="65">
        <v>6167000</v>
      </c>
      <c r="O33" s="65">
        <v>109.14</v>
      </c>
      <c r="P33" s="65">
        <v>0</v>
      </c>
      <c r="Q33" s="65">
        <v>6730.6638000000003</v>
      </c>
      <c r="R33" s="66">
        <v>6.4999999999999997E-3</v>
      </c>
      <c r="S33" s="66">
        <v>2.3099999999999999E-2</v>
      </c>
      <c r="T33" s="66">
        <v>1.5E-3</v>
      </c>
    </row>
    <row r="34" spans="1:20">
      <c r="A34" t="s">
        <v>397</v>
      </c>
      <c r="B34" t="s">
        <v>398</v>
      </c>
      <c r="C34" t="s">
        <v>99</v>
      </c>
      <c r="D34" t="s">
        <v>122</v>
      </c>
      <c r="E34" t="s">
        <v>399</v>
      </c>
      <c r="F34" t="s">
        <v>400</v>
      </c>
      <c r="G34" t="s">
        <v>387</v>
      </c>
      <c r="H34" t="s">
        <v>208</v>
      </c>
      <c r="I34" t="s">
        <v>401</v>
      </c>
      <c r="J34" s="65">
        <v>1.94</v>
      </c>
      <c r="K34" t="s">
        <v>101</v>
      </c>
      <c r="L34" s="66">
        <v>5.3499999999999999E-2</v>
      </c>
      <c r="M34" s="66">
        <v>1E-3</v>
      </c>
      <c r="N34" s="65">
        <v>3253372</v>
      </c>
      <c r="O34" s="65">
        <v>116.94</v>
      </c>
      <c r="P34" s="65">
        <v>0</v>
      </c>
      <c r="Q34" s="65">
        <v>3804.4932168</v>
      </c>
      <c r="R34" s="66">
        <v>3.0000000000000001E-3</v>
      </c>
      <c r="S34" s="66">
        <v>1.3100000000000001E-2</v>
      </c>
      <c r="T34" s="66">
        <v>8.0000000000000004E-4</v>
      </c>
    </row>
    <row r="35" spans="1:20">
      <c r="A35" t="s">
        <v>402</v>
      </c>
      <c r="B35" t="s">
        <v>403</v>
      </c>
      <c r="C35" t="s">
        <v>99</v>
      </c>
      <c r="D35" t="s">
        <v>122</v>
      </c>
      <c r="E35" t="s">
        <v>404</v>
      </c>
      <c r="F35" t="s">
        <v>314</v>
      </c>
      <c r="G35" t="s">
        <v>387</v>
      </c>
      <c r="H35" t="s">
        <v>208</v>
      </c>
      <c r="I35" t="s">
        <v>405</v>
      </c>
      <c r="J35" s="65">
        <v>0.25</v>
      </c>
      <c r="K35" t="s">
        <v>101</v>
      </c>
      <c r="L35" s="66">
        <v>4.4999999999999998E-2</v>
      </c>
      <c r="M35" s="66">
        <v>-8.9999999999999998E-4</v>
      </c>
      <c r="N35" s="65">
        <v>1657219</v>
      </c>
      <c r="O35" s="65">
        <v>124.65</v>
      </c>
      <c r="P35" s="65">
        <v>22.974679999999999</v>
      </c>
      <c r="Q35" s="65">
        <v>2088.6981635000002</v>
      </c>
      <c r="R35" s="66">
        <v>1E-3</v>
      </c>
      <c r="S35" s="66">
        <v>7.1999999999999998E-3</v>
      </c>
      <c r="T35" s="66">
        <v>5.0000000000000001E-4</v>
      </c>
    </row>
    <row r="36" spans="1:20">
      <c r="A36" t="s">
        <v>406</v>
      </c>
      <c r="B36" t="s">
        <v>407</v>
      </c>
      <c r="C36" t="s">
        <v>99</v>
      </c>
      <c r="D36" t="s">
        <v>122</v>
      </c>
      <c r="E36" t="s">
        <v>408</v>
      </c>
      <c r="F36" t="s">
        <v>352</v>
      </c>
      <c r="G36" t="s">
        <v>395</v>
      </c>
      <c r="H36" t="s">
        <v>149</v>
      </c>
      <c r="I36" t="s">
        <v>365</v>
      </c>
      <c r="J36" s="65">
        <v>5.72</v>
      </c>
      <c r="K36" t="s">
        <v>101</v>
      </c>
      <c r="L36" s="66">
        <v>1.9599999999999999E-2</v>
      </c>
      <c r="M36" s="66">
        <v>-3.2000000000000002E-3</v>
      </c>
      <c r="N36" s="65">
        <v>265404</v>
      </c>
      <c r="O36" s="65">
        <v>118.05</v>
      </c>
      <c r="P36" s="65">
        <v>0</v>
      </c>
      <c r="Q36" s="65">
        <v>313.30942199999998</v>
      </c>
      <c r="R36" s="66">
        <v>2.9999999999999997E-4</v>
      </c>
      <c r="S36" s="66">
        <v>1.1000000000000001E-3</v>
      </c>
      <c r="T36" s="66">
        <v>1E-4</v>
      </c>
    </row>
    <row r="37" spans="1:20">
      <c r="A37" t="s">
        <v>409</v>
      </c>
      <c r="B37" t="s">
        <v>410</v>
      </c>
      <c r="C37" t="s">
        <v>99</v>
      </c>
      <c r="D37" t="s">
        <v>122</v>
      </c>
      <c r="E37" t="s">
        <v>337</v>
      </c>
      <c r="F37" t="s">
        <v>314</v>
      </c>
      <c r="G37" t="s">
        <v>395</v>
      </c>
      <c r="H37" t="s">
        <v>149</v>
      </c>
      <c r="I37" t="s">
        <v>411</v>
      </c>
      <c r="J37" s="65">
        <v>1.57</v>
      </c>
      <c r="K37" t="s">
        <v>101</v>
      </c>
      <c r="L37" s="66">
        <v>1.4200000000000001E-2</v>
      </c>
      <c r="M37" s="66">
        <v>-4.4000000000000003E-3</v>
      </c>
      <c r="N37" s="65">
        <v>187</v>
      </c>
      <c r="O37" s="65">
        <v>5355445</v>
      </c>
      <c r="P37" s="65">
        <v>0</v>
      </c>
      <c r="Q37" s="65">
        <v>10014.682150000001</v>
      </c>
      <c r="R37" s="66">
        <v>0</v>
      </c>
      <c r="S37" s="66">
        <v>3.44E-2</v>
      </c>
      <c r="T37" s="66">
        <v>2.2000000000000001E-3</v>
      </c>
    </row>
    <row r="38" spans="1:20">
      <c r="A38" t="s">
        <v>412</v>
      </c>
      <c r="B38" t="s">
        <v>413</v>
      </c>
      <c r="C38" t="s">
        <v>99</v>
      </c>
      <c r="D38" t="s">
        <v>122</v>
      </c>
      <c r="E38" t="s">
        <v>414</v>
      </c>
      <c r="F38" t="s">
        <v>346</v>
      </c>
      <c r="G38" t="s">
        <v>387</v>
      </c>
      <c r="H38" t="s">
        <v>208</v>
      </c>
      <c r="I38" t="s">
        <v>326</v>
      </c>
      <c r="J38" s="65">
        <v>4.68</v>
      </c>
      <c r="K38" t="s">
        <v>101</v>
      </c>
      <c r="L38" s="66">
        <v>1.23E-2</v>
      </c>
      <c r="M38" s="66">
        <v>-5.5999999999999999E-3</v>
      </c>
      <c r="N38" s="65">
        <v>3268518.89</v>
      </c>
      <c r="O38" s="65">
        <v>112.07</v>
      </c>
      <c r="P38" s="65">
        <v>0</v>
      </c>
      <c r="Q38" s="65">
        <v>3663.0291200229999</v>
      </c>
      <c r="R38" s="66">
        <v>2.0999999999999999E-3</v>
      </c>
      <c r="S38" s="66">
        <v>1.26E-2</v>
      </c>
      <c r="T38" s="66">
        <v>8.0000000000000004E-4</v>
      </c>
    </row>
    <row r="39" spans="1:20">
      <c r="A39" t="s">
        <v>415</v>
      </c>
      <c r="B39" t="s">
        <v>416</v>
      </c>
      <c r="C39" t="s">
        <v>99</v>
      </c>
      <c r="D39" t="s">
        <v>122</v>
      </c>
      <c r="E39" t="s">
        <v>417</v>
      </c>
      <c r="F39" t="s">
        <v>352</v>
      </c>
      <c r="G39" t="s">
        <v>418</v>
      </c>
      <c r="H39" t="s">
        <v>208</v>
      </c>
      <c r="I39" t="s">
        <v>419</v>
      </c>
      <c r="J39" s="65">
        <v>6.44</v>
      </c>
      <c r="K39" t="s">
        <v>101</v>
      </c>
      <c r="L39" s="66">
        <v>8.3999999999999995E-3</v>
      </c>
      <c r="M39" s="66">
        <v>1.6000000000000001E-3</v>
      </c>
      <c r="N39" s="65">
        <v>3107640</v>
      </c>
      <c r="O39" s="65">
        <v>106.59</v>
      </c>
      <c r="P39" s="65">
        <v>0</v>
      </c>
      <c r="Q39" s="65">
        <v>3312.4334760000002</v>
      </c>
      <c r="R39" s="66">
        <v>4.3E-3</v>
      </c>
      <c r="S39" s="66">
        <v>1.14E-2</v>
      </c>
      <c r="T39" s="66">
        <v>6.9999999999999999E-4</v>
      </c>
    </row>
    <row r="40" spans="1:20">
      <c r="A40" t="s">
        <v>420</v>
      </c>
      <c r="B40" t="s">
        <v>421</v>
      </c>
      <c r="C40" t="s">
        <v>99</v>
      </c>
      <c r="D40" t="s">
        <v>122</v>
      </c>
      <c r="E40" t="s">
        <v>422</v>
      </c>
      <c r="F40" t="s">
        <v>423</v>
      </c>
      <c r="G40" t="s">
        <v>424</v>
      </c>
      <c r="H40" t="s">
        <v>149</v>
      </c>
      <c r="I40" t="s">
        <v>369</v>
      </c>
      <c r="J40" s="65">
        <v>2.16</v>
      </c>
      <c r="K40" t="s">
        <v>101</v>
      </c>
      <c r="L40" s="66">
        <v>3.95E-2</v>
      </c>
      <c r="M40" s="66">
        <v>-7.9000000000000008E-3</v>
      </c>
      <c r="N40" s="65">
        <v>5850000</v>
      </c>
      <c r="O40" s="65">
        <v>120.98</v>
      </c>
      <c r="P40" s="65">
        <v>0</v>
      </c>
      <c r="Q40" s="65">
        <v>7077.33</v>
      </c>
      <c r="R40" s="66">
        <v>1.44E-2</v>
      </c>
      <c r="S40" s="66">
        <v>2.4299999999999999E-2</v>
      </c>
      <c r="T40" s="66">
        <v>1.6000000000000001E-3</v>
      </c>
    </row>
    <row r="41" spans="1:20">
      <c r="A41" t="s">
        <v>425</v>
      </c>
      <c r="B41" t="s">
        <v>426</v>
      </c>
      <c r="C41" t="s">
        <v>99</v>
      </c>
      <c r="D41" t="s">
        <v>122</v>
      </c>
      <c r="E41" t="s">
        <v>427</v>
      </c>
      <c r="F41" t="s">
        <v>352</v>
      </c>
      <c r="G41" t="s">
        <v>418</v>
      </c>
      <c r="H41" t="s">
        <v>208</v>
      </c>
      <c r="I41" t="s">
        <v>254</v>
      </c>
      <c r="J41" s="65">
        <v>2.97</v>
      </c>
      <c r="K41" t="s">
        <v>101</v>
      </c>
      <c r="L41" s="66">
        <v>2.1499999999999998E-2</v>
      </c>
      <c r="M41" s="66">
        <v>-2E-3</v>
      </c>
      <c r="N41" s="65">
        <v>10147349</v>
      </c>
      <c r="O41" s="65">
        <v>111.78</v>
      </c>
      <c r="P41" s="65">
        <v>0</v>
      </c>
      <c r="Q41" s="65">
        <v>11342.706712200001</v>
      </c>
      <c r="R41" s="66">
        <v>4.5999999999999999E-3</v>
      </c>
      <c r="S41" s="66">
        <v>3.9E-2</v>
      </c>
      <c r="T41" s="66">
        <v>2.5000000000000001E-3</v>
      </c>
    </row>
    <row r="42" spans="1:20">
      <c r="A42" t="s">
        <v>428</v>
      </c>
      <c r="B42" t="s">
        <v>429</v>
      </c>
      <c r="C42" t="s">
        <v>99</v>
      </c>
      <c r="D42" t="s">
        <v>122</v>
      </c>
      <c r="E42" t="s">
        <v>430</v>
      </c>
      <c r="F42" t="s">
        <v>400</v>
      </c>
      <c r="G42" t="s">
        <v>431</v>
      </c>
      <c r="H42" t="s">
        <v>149</v>
      </c>
      <c r="I42" t="s">
        <v>326</v>
      </c>
      <c r="J42" s="65">
        <v>2.1800000000000002</v>
      </c>
      <c r="K42" t="s">
        <v>101</v>
      </c>
      <c r="L42" s="66">
        <v>4.65E-2</v>
      </c>
      <c r="M42" s="66">
        <v>-8.3999999999999995E-3</v>
      </c>
      <c r="N42" s="65">
        <v>2735748.8</v>
      </c>
      <c r="O42" s="65">
        <v>116.77</v>
      </c>
      <c r="P42" s="65">
        <v>0</v>
      </c>
      <c r="Q42" s="65">
        <v>3194.53387376</v>
      </c>
      <c r="R42" s="66">
        <v>4.7999999999999996E-3</v>
      </c>
      <c r="S42" s="66">
        <v>1.0999999999999999E-2</v>
      </c>
      <c r="T42" s="66">
        <v>6.9999999999999999E-4</v>
      </c>
    </row>
    <row r="43" spans="1:20">
      <c r="A43" t="s">
        <v>432</v>
      </c>
      <c r="B43" t="s">
        <v>433</v>
      </c>
      <c r="C43" t="s">
        <v>99</v>
      </c>
      <c r="D43" t="s">
        <v>122</v>
      </c>
      <c r="E43" t="s">
        <v>434</v>
      </c>
      <c r="F43" t="s">
        <v>400</v>
      </c>
      <c r="G43" t="s">
        <v>431</v>
      </c>
      <c r="H43" t="s">
        <v>149</v>
      </c>
      <c r="I43" t="s">
        <v>326</v>
      </c>
      <c r="J43" s="65">
        <v>1.07</v>
      </c>
      <c r="K43" t="s">
        <v>101</v>
      </c>
      <c r="L43" s="66">
        <v>3.6999999999999998E-2</v>
      </c>
      <c r="M43" s="66">
        <v>-7.6E-3</v>
      </c>
      <c r="N43" s="65">
        <v>2427977.4900000002</v>
      </c>
      <c r="O43" s="65">
        <v>109.1</v>
      </c>
      <c r="P43" s="65">
        <v>0</v>
      </c>
      <c r="Q43" s="65">
        <v>2648.92344159</v>
      </c>
      <c r="R43" s="66">
        <v>4.7999999999999996E-3</v>
      </c>
      <c r="S43" s="66">
        <v>9.1000000000000004E-3</v>
      </c>
      <c r="T43" s="66">
        <v>5.9999999999999995E-4</v>
      </c>
    </row>
    <row r="44" spans="1:20">
      <c r="A44" t="s">
        <v>435</v>
      </c>
      <c r="B44" t="s">
        <v>436</v>
      </c>
      <c r="C44" t="s">
        <v>99</v>
      </c>
      <c r="D44" t="s">
        <v>122</v>
      </c>
      <c r="E44" t="s">
        <v>437</v>
      </c>
      <c r="F44" t="s">
        <v>352</v>
      </c>
      <c r="G44" t="s">
        <v>438</v>
      </c>
      <c r="H44" t="s">
        <v>208</v>
      </c>
      <c r="I44" t="s">
        <v>439</v>
      </c>
      <c r="J44" s="65">
        <v>3.06</v>
      </c>
      <c r="K44" t="s">
        <v>101</v>
      </c>
      <c r="L44" s="66">
        <v>3.0599999999999999E-2</v>
      </c>
      <c r="M44" s="66">
        <v>-8.3999999999999995E-3</v>
      </c>
      <c r="N44" s="65">
        <v>520428.09</v>
      </c>
      <c r="O44" s="65">
        <v>116.72</v>
      </c>
      <c r="P44" s="65">
        <v>0</v>
      </c>
      <c r="Q44" s="65">
        <v>607.44366664799998</v>
      </c>
      <c r="R44" s="66">
        <v>1.1000000000000001E-3</v>
      </c>
      <c r="S44" s="66">
        <v>2.0999999999999999E-3</v>
      </c>
      <c r="T44" s="66">
        <v>1E-4</v>
      </c>
    </row>
    <row r="45" spans="1:20">
      <c r="A45" t="s">
        <v>440</v>
      </c>
      <c r="B45" t="s">
        <v>441</v>
      </c>
      <c r="C45" t="s">
        <v>99</v>
      </c>
      <c r="D45" t="s">
        <v>122</v>
      </c>
      <c r="E45" t="s">
        <v>442</v>
      </c>
      <c r="F45" t="s">
        <v>443</v>
      </c>
      <c r="G45" t="s">
        <v>438</v>
      </c>
      <c r="H45" t="s">
        <v>208</v>
      </c>
      <c r="I45" t="s">
        <v>444</v>
      </c>
      <c r="J45" s="65">
        <v>2.21</v>
      </c>
      <c r="K45" t="s">
        <v>101</v>
      </c>
      <c r="L45" s="66">
        <v>4.3400000000000001E-2</v>
      </c>
      <c r="M45" s="66">
        <v>-6.3E-3</v>
      </c>
      <c r="N45" s="65">
        <v>1.48</v>
      </c>
      <c r="O45" s="65">
        <v>114.32</v>
      </c>
      <c r="P45" s="65">
        <v>3.0000000000000001E-5</v>
      </c>
      <c r="Q45" s="65">
        <v>1.7219360000000001E-3</v>
      </c>
      <c r="R45" s="66">
        <v>0</v>
      </c>
      <c r="S45" s="66">
        <v>0</v>
      </c>
      <c r="T45" s="66">
        <v>0</v>
      </c>
    </row>
    <row r="46" spans="1:20">
      <c r="A46" t="s">
        <v>445</v>
      </c>
      <c r="B46" t="s">
        <v>446</v>
      </c>
      <c r="C46" t="s">
        <v>99</v>
      </c>
      <c r="D46" t="s">
        <v>122</v>
      </c>
      <c r="E46" t="s">
        <v>447</v>
      </c>
      <c r="F46" t="s">
        <v>352</v>
      </c>
      <c r="G46" t="s">
        <v>448</v>
      </c>
      <c r="H46" t="s">
        <v>208</v>
      </c>
      <c r="I46" t="s">
        <v>449</v>
      </c>
      <c r="J46" s="65">
        <v>4.63</v>
      </c>
      <c r="K46" t="s">
        <v>101</v>
      </c>
      <c r="L46" s="66">
        <v>3.3000000000000002E-2</v>
      </c>
      <c r="M46" s="66">
        <v>1.1599999999999999E-2</v>
      </c>
      <c r="N46" s="65">
        <v>5391000</v>
      </c>
      <c r="O46" s="65">
        <v>113.34</v>
      </c>
      <c r="P46" s="65">
        <v>0</v>
      </c>
      <c r="Q46" s="65">
        <v>6110.1593999999996</v>
      </c>
      <c r="R46" s="66">
        <v>1.0500000000000001E-2</v>
      </c>
      <c r="S46" s="66">
        <v>2.1000000000000001E-2</v>
      </c>
      <c r="T46" s="66">
        <v>1.4E-3</v>
      </c>
    </row>
    <row r="47" spans="1:20">
      <c r="A47" t="s">
        <v>450</v>
      </c>
      <c r="B47" t="s">
        <v>451</v>
      </c>
      <c r="C47" t="s">
        <v>99</v>
      </c>
      <c r="D47" t="s">
        <v>122</v>
      </c>
      <c r="E47" t="s">
        <v>452</v>
      </c>
      <c r="F47" t="s">
        <v>400</v>
      </c>
      <c r="G47" t="s">
        <v>453</v>
      </c>
      <c r="H47" t="s">
        <v>149</v>
      </c>
      <c r="I47" t="s">
        <v>454</v>
      </c>
      <c r="J47" s="65">
        <v>3.15</v>
      </c>
      <c r="K47" t="s">
        <v>101</v>
      </c>
      <c r="L47" s="66">
        <v>0.03</v>
      </c>
      <c r="M47" s="66">
        <v>2.2100000000000002E-2</v>
      </c>
      <c r="N47" s="65">
        <v>104427.6</v>
      </c>
      <c r="O47" s="65">
        <v>107.5</v>
      </c>
      <c r="P47" s="65">
        <v>0</v>
      </c>
      <c r="Q47" s="65">
        <v>112.25967</v>
      </c>
      <c r="R47" s="66">
        <v>8.0000000000000004E-4</v>
      </c>
      <c r="S47" s="66">
        <v>4.0000000000000002E-4</v>
      </c>
      <c r="T47" s="66">
        <v>0</v>
      </c>
    </row>
    <row r="48" spans="1:20">
      <c r="A48" s="67" t="s">
        <v>267</v>
      </c>
      <c r="B48" s="14"/>
      <c r="C48" s="14"/>
      <c r="D48" s="14"/>
      <c r="E48" s="14"/>
      <c r="J48" s="69">
        <v>3.56</v>
      </c>
      <c r="M48" s="68">
        <v>1.35E-2</v>
      </c>
      <c r="N48" s="69">
        <v>107735858.84999999</v>
      </c>
      <c r="P48" s="69">
        <v>0</v>
      </c>
      <c r="Q48" s="69">
        <v>112487.53804512401</v>
      </c>
      <c r="S48" s="68">
        <v>0.3866</v>
      </c>
      <c r="T48" s="68">
        <v>2.5000000000000001E-2</v>
      </c>
    </row>
    <row r="49" spans="1:20">
      <c r="A49" t="s">
        <v>455</v>
      </c>
      <c r="B49" t="s">
        <v>456</v>
      </c>
      <c r="C49" t="s">
        <v>99</v>
      </c>
      <c r="D49" t="s">
        <v>122</v>
      </c>
      <c r="E49" t="s">
        <v>457</v>
      </c>
      <c r="F49" t="s">
        <v>314</v>
      </c>
      <c r="G49" t="s">
        <v>207</v>
      </c>
      <c r="H49" t="s">
        <v>208</v>
      </c>
      <c r="I49" t="s">
        <v>458</v>
      </c>
      <c r="J49" s="65">
        <v>1.66</v>
      </c>
      <c r="K49" t="s">
        <v>101</v>
      </c>
      <c r="L49" s="66">
        <v>1.8700000000000001E-2</v>
      </c>
      <c r="M49" s="66">
        <v>2.3999999999999998E-3</v>
      </c>
      <c r="N49" s="65">
        <v>7707802.29</v>
      </c>
      <c r="O49" s="65">
        <v>104.26</v>
      </c>
      <c r="P49" s="65">
        <v>0</v>
      </c>
      <c r="Q49" s="65">
        <v>8036.1546675540003</v>
      </c>
      <c r="R49" s="66">
        <v>7.0000000000000001E-3</v>
      </c>
      <c r="S49" s="66">
        <v>2.76E-2</v>
      </c>
      <c r="T49" s="66">
        <v>1.8E-3</v>
      </c>
    </row>
    <row r="50" spans="1:20">
      <c r="A50" t="s">
        <v>459</v>
      </c>
      <c r="B50" t="s">
        <v>460</v>
      </c>
      <c r="C50" t="s">
        <v>99</v>
      </c>
      <c r="D50" t="s">
        <v>122</v>
      </c>
      <c r="E50" t="s">
        <v>457</v>
      </c>
      <c r="F50" t="s">
        <v>314</v>
      </c>
      <c r="G50" t="s">
        <v>207</v>
      </c>
      <c r="H50" t="s">
        <v>208</v>
      </c>
      <c r="I50" t="s">
        <v>461</v>
      </c>
      <c r="J50" s="65">
        <v>4.42</v>
      </c>
      <c r="K50" t="s">
        <v>101</v>
      </c>
      <c r="L50" s="66">
        <v>2.6800000000000001E-2</v>
      </c>
      <c r="M50" s="66">
        <v>9.4999999999999998E-3</v>
      </c>
      <c r="N50" s="65">
        <v>9802322</v>
      </c>
      <c r="O50" s="65">
        <v>110.03</v>
      </c>
      <c r="P50" s="65">
        <v>0</v>
      </c>
      <c r="Q50" s="65">
        <v>10785.494896599999</v>
      </c>
      <c r="R50" s="66">
        <v>4.4999999999999997E-3</v>
      </c>
      <c r="S50" s="66">
        <v>3.7100000000000001E-2</v>
      </c>
      <c r="T50" s="66">
        <v>2.3999999999999998E-3</v>
      </c>
    </row>
    <row r="51" spans="1:20">
      <c r="A51" t="s">
        <v>462</v>
      </c>
      <c r="B51" t="s">
        <v>463</v>
      </c>
      <c r="C51" t="s">
        <v>99</v>
      </c>
      <c r="D51" t="s">
        <v>122</v>
      </c>
      <c r="E51" t="s">
        <v>313</v>
      </c>
      <c r="F51" t="s">
        <v>314</v>
      </c>
      <c r="G51" t="s">
        <v>207</v>
      </c>
      <c r="H51" t="s">
        <v>208</v>
      </c>
      <c r="I51" t="s">
        <v>464</v>
      </c>
      <c r="J51" s="65">
        <v>2.4300000000000002</v>
      </c>
      <c r="K51" t="s">
        <v>101</v>
      </c>
      <c r="L51" s="66">
        <v>3.0099999999999998E-2</v>
      </c>
      <c r="M51" s="66">
        <v>4.8999999999999998E-3</v>
      </c>
      <c r="N51" s="65">
        <v>2851294</v>
      </c>
      <c r="O51" s="65">
        <v>106.25</v>
      </c>
      <c r="P51" s="65">
        <v>0</v>
      </c>
      <c r="Q51" s="65">
        <v>3029.499875</v>
      </c>
      <c r="R51" s="66">
        <v>2.5000000000000001E-3</v>
      </c>
      <c r="S51" s="66">
        <v>1.04E-2</v>
      </c>
      <c r="T51" s="66">
        <v>6.9999999999999999E-4</v>
      </c>
    </row>
    <row r="52" spans="1:20">
      <c r="A52" t="s">
        <v>465</v>
      </c>
      <c r="B52" t="s">
        <v>466</v>
      </c>
      <c r="C52" t="s">
        <v>99</v>
      </c>
      <c r="D52" t="s">
        <v>122</v>
      </c>
      <c r="E52" t="s">
        <v>322</v>
      </c>
      <c r="F52" t="s">
        <v>314</v>
      </c>
      <c r="G52" t="s">
        <v>207</v>
      </c>
      <c r="H52" t="s">
        <v>208</v>
      </c>
      <c r="I52" t="s">
        <v>257</v>
      </c>
      <c r="J52" s="65">
        <v>3.53</v>
      </c>
      <c r="K52" t="s">
        <v>101</v>
      </c>
      <c r="L52" s="66">
        <v>2.98E-2</v>
      </c>
      <c r="M52" s="66">
        <v>7.7999999999999996E-3</v>
      </c>
      <c r="N52" s="65">
        <v>12763784</v>
      </c>
      <c r="O52" s="65">
        <v>108.9</v>
      </c>
      <c r="P52" s="65">
        <v>0</v>
      </c>
      <c r="Q52" s="65">
        <v>13899.760775999999</v>
      </c>
      <c r="R52" s="66">
        <v>5.0000000000000001E-3</v>
      </c>
      <c r="S52" s="66">
        <v>4.7800000000000002E-2</v>
      </c>
      <c r="T52" s="66">
        <v>3.0999999999999999E-3</v>
      </c>
    </row>
    <row r="53" spans="1:20">
      <c r="A53" t="s">
        <v>467</v>
      </c>
      <c r="B53" t="s">
        <v>468</v>
      </c>
      <c r="C53" t="s">
        <v>99</v>
      </c>
      <c r="D53" t="s">
        <v>122</v>
      </c>
      <c r="E53" t="s">
        <v>469</v>
      </c>
      <c r="F53" t="s">
        <v>470</v>
      </c>
      <c r="G53" t="s">
        <v>347</v>
      </c>
      <c r="H53" t="s">
        <v>208</v>
      </c>
      <c r="I53" t="s">
        <v>388</v>
      </c>
      <c r="J53" s="65">
        <v>1.1599999999999999</v>
      </c>
      <c r="K53" t="s">
        <v>101</v>
      </c>
      <c r="L53" s="66">
        <v>1.0500000000000001E-2</v>
      </c>
      <c r="M53" s="66">
        <v>2.3E-3</v>
      </c>
      <c r="N53" s="65">
        <v>2200000</v>
      </c>
      <c r="O53" s="65">
        <v>101.3</v>
      </c>
      <c r="P53" s="65">
        <v>0</v>
      </c>
      <c r="Q53" s="65">
        <v>2228.6</v>
      </c>
      <c r="R53" s="66">
        <v>4.7000000000000002E-3</v>
      </c>
      <c r="S53" s="66">
        <v>7.7000000000000002E-3</v>
      </c>
      <c r="T53" s="66">
        <v>5.0000000000000001E-4</v>
      </c>
    </row>
    <row r="54" spans="1:20">
      <c r="A54" t="s">
        <v>471</v>
      </c>
      <c r="B54" t="s">
        <v>472</v>
      </c>
      <c r="C54" t="s">
        <v>99</v>
      </c>
      <c r="D54" t="s">
        <v>122</v>
      </c>
      <c r="E54" t="s">
        <v>473</v>
      </c>
      <c r="F54" t="s">
        <v>423</v>
      </c>
      <c r="G54" t="s">
        <v>474</v>
      </c>
      <c r="H54" t="s">
        <v>149</v>
      </c>
      <c r="I54" t="s">
        <v>315</v>
      </c>
      <c r="J54" s="65">
        <v>1.4</v>
      </c>
      <c r="K54" t="s">
        <v>101</v>
      </c>
      <c r="L54" s="66">
        <v>1.49E-2</v>
      </c>
      <c r="M54" s="66">
        <v>4.4999999999999997E-3</v>
      </c>
      <c r="N54" s="65">
        <v>2208239.27</v>
      </c>
      <c r="O54" s="65">
        <v>101.96</v>
      </c>
      <c r="P54" s="65">
        <v>0</v>
      </c>
      <c r="Q54" s="65">
        <v>2251.520759692</v>
      </c>
      <c r="R54" s="66">
        <v>3.0999999999999999E-3</v>
      </c>
      <c r="S54" s="66">
        <v>7.7000000000000002E-3</v>
      </c>
      <c r="T54" s="66">
        <v>5.0000000000000001E-4</v>
      </c>
    </row>
    <row r="55" spans="1:20">
      <c r="A55" t="s">
        <v>475</v>
      </c>
      <c r="B55" t="s">
        <v>476</v>
      </c>
      <c r="C55" t="s">
        <v>99</v>
      </c>
      <c r="D55" t="s">
        <v>122</v>
      </c>
      <c r="E55" t="s">
        <v>477</v>
      </c>
      <c r="F55" t="s">
        <v>386</v>
      </c>
      <c r="G55" t="s">
        <v>364</v>
      </c>
      <c r="H55" t="s">
        <v>208</v>
      </c>
      <c r="I55" t="s">
        <v>478</v>
      </c>
      <c r="J55" s="65">
        <v>1.49</v>
      </c>
      <c r="K55" t="s">
        <v>101</v>
      </c>
      <c r="L55" s="66">
        <v>2.4500000000000001E-2</v>
      </c>
      <c r="M55" s="66">
        <v>3.5999999999999999E-3</v>
      </c>
      <c r="N55" s="65">
        <v>4904611.5</v>
      </c>
      <c r="O55" s="65">
        <v>103.12</v>
      </c>
      <c r="P55" s="65">
        <v>0</v>
      </c>
      <c r="Q55" s="65">
        <v>5057.6353787999997</v>
      </c>
      <c r="R55" s="66">
        <v>4.1999999999999997E-3</v>
      </c>
      <c r="S55" s="66">
        <v>1.7399999999999999E-2</v>
      </c>
      <c r="T55" s="66">
        <v>1.1000000000000001E-3</v>
      </c>
    </row>
    <row r="56" spans="1:20">
      <c r="A56" t="s">
        <v>479</v>
      </c>
      <c r="B56" t="s">
        <v>480</v>
      </c>
      <c r="C56" t="s">
        <v>99</v>
      </c>
      <c r="D56" t="s">
        <v>122</v>
      </c>
      <c r="E56" t="s">
        <v>481</v>
      </c>
      <c r="F56" t="s">
        <v>482</v>
      </c>
      <c r="G56" t="s">
        <v>474</v>
      </c>
      <c r="H56" t="s">
        <v>149</v>
      </c>
      <c r="I56" t="s">
        <v>388</v>
      </c>
      <c r="J56" s="65">
        <v>1.47</v>
      </c>
      <c r="K56" t="s">
        <v>101</v>
      </c>
      <c r="L56" s="66">
        <v>3.39E-2</v>
      </c>
      <c r="M56" s="66">
        <v>8.3000000000000001E-3</v>
      </c>
      <c r="N56" s="65">
        <v>5486363</v>
      </c>
      <c r="O56" s="65">
        <v>105.5</v>
      </c>
      <c r="P56" s="65">
        <v>0</v>
      </c>
      <c r="Q56" s="65">
        <v>5788.1129650000003</v>
      </c>
      <c r="R56" s="66">
        <v>7.7000000000000002E-3</v>
      </c>
      <c r="S56" s="66">
        <v>1.9900000000000001E-2</v>
      </c>
      <c r="T56" s="66">
        <v>1.2999999999999999E-3</v>
      </c>
    </row>
    <row r="57" spans="1:20">
      <c r="A57" t="s">
        <v>483</v>
      </c>
      <c r="B57" t="s">
        <v>484</v>
      </c>
      <c r="C57" t="s">
        <v>99</v>
      </c>
      <c r="D57" t="s">
        <v>122</v>
      </c>
      <c r="E57" t="s">
        <v>485</v>
      </c>
      <c r="F57" t="s">
        <v>400</v>
      </c>
      <c r="G57" t="s">
        <v>474</v>
      </c>
      <c r="H57" t="s">
        <v>149</v>
      </c>
      <c r="I57" t="s">
        <v>439</v>
      </c>
      <c r="J57" s="65">
        <v>6</v>
      </c>
      <c r="K57" t="s">
        <v>101</v>
      </c>
      <c r="L57" s="66">
        <v>3.6900000000000002E-2</v>
      </c>
      <c r="M57" s="66">
        <v>2.0199999999999999E-2</v>
      </c>
      <c r="N57" s="65">
        <v>2058664.08</v>
      </c>
      <c r="O57" s="65">
        <v>111</v>
      </c>
      <c r="P57" s="65">
        <v>0</v>
      </c>
      <c r="Q57" s="65">
        <v>2285.1171288</v>
      </c>
      <c r="R57" s="66">
        <v>6.7000000000000002E-3</v>
      </c>
      <c r="S57" s="66">
        <v>7.9000000000000008E-3</v>
      </c>
      <c r="T57" s="66">
        <v>5.0000000000000001E-4</v>
      </c>
    </row>
    <row r="58" spans="1:20">
      <c r="A58" t="s">
        <v>486</v>
      </c>
      <c r="B58" t="s">
        <v>487</v>
      </c>
      <c r="C58" t="s">
        <v>99</v>
      </c>
      <c r="D58" t="s">
        <v>122</v>
      </c>
      <c r="E58" t="s">
        <v>488</v>
      </c>
      <c r="F58" t="s">
        <v>131</v>
      </c>
      <c r="G58" t="s">
        <v>387</v>
      </c>
      <c r="H58" t="s">
        <v>208</v>
      </c>
      <c r="I58" t="s">
        <v>489</v>
      </c>
      <c r="J58" s="65">
        <v>2.83</v>
      </c>
      <c r="K58" t="s">
        <v>101</v>
      </c>
      <c r="L58" s="66">
        <v>3.6499999999999998E-2</v>
      </c>
      <c r="M58" s="66">
        <v>8.9999999999999993E-3</v>
      </c>
      <c r="N58" s="65">
        <v>54877</v>
      </c>
      <c r="O58" s="65">
        <v>109.23</v>
      </c>
      <c r="P58" s="65">
        <v>0</v>
      </c>
      <c r="Q58" s="65">
        <v>59.9421471</v>
      </c>
      <c r="R58" s="66">
        <v>0</v>
      </c>
      <c r="S58" s="66">
        <v>2.0000000000000001E-4</v>
      </c>
      <c r="T58" s="66">
        <v>0</v>
      </c>
    </row>
    <row r="59" spans="1:20">
      <c r="A59" t="s">
        <v>490</v>
      </c>
      <c r="B59" t="s">
        <v>491</v>
      </c>
      <c r="C59" t="s">
        <v>99</v>
      </c>
      <c r="D59" t="s">
        <v>122</v>
      </c>
      <c r="E59" t="s">
        <v>492</v>
      </c>
      <c r="F59" t="s">
        <v>482</v>
      </c>
      <c r="G59" t="s">
        <v>387</v>
      </c>
      <c r="H59" t="s">
        <v>208</v>
      </c>
      <c r="I59" t="s">
        <v>248</v>
      </c>
      <c r="J59" s="65">
        <v>2.7</v>
      </c>
      <c r="K59" t="s">
        <v>101</v>
      </c>
      <c r="L59" s="66">
        <v>3.9199999999999999E-2</v>
      </c>
      <c r="M59" s="66">
        <v>9.1000000000000004E-3</v>
      </c>
      <c r="N59" s="65">
        <v>2967333</v>
      </c>
      <c r="O59" s="65">
        <v>109.01</v>
      </c>
      <c r="P59" s="65">
        <v>0</v>
      </c>
      <c r="Q59" s="65">
        <v>3234.6897033</v>
      </c>
      <c r="R59" s="66">
        <v>3.0999999999999999E-3</v>
      </c>
      <c r="S59" s="66">
        <v>1.11E-2</v>
      </c>
      <c r="T59" s="66">
        <v>6.9999999999999999E-4</v>
      </c>
    </row>
    <row r="60" spans="1:20">
      <c r="A60" t="s">
        <v>493</v>
      </c>
      <c r="B60" t="s">
        <v>494</v>
      </c>
      <c r="C60" t="s">
        <v>99</v>
      </c>
      <c r="D60" t="s">
        <v>122</v>
      </c>
      <c r="E60" t="s">
        <v>414</v>
      </c>
      <c r="F60" t="s">
        <v>346</v>
      </c>
      <c r="G60" t="s">
        <v>387</v>
      </c>
      <c r="H60" t="s">
        <v>208</v>
      </c>
      <c r="I60" t="s">
        <v>315</v>
      </c>
      <c r="J60" s="65">
        <v>1.1499999999999999</v>
      </c>
      <c r="K60" t="s">
        <v>101</v>
      </c>
      <c r="L60" s="66">
        <v>2.9600000000000001E-2</v>
      </c>
      <c r="M60" s="66">
        <v>6.3E-3</v>
      </c>
      <c r="N60" s="65">
        <v>266862</v>
      </c>
      <c r="O60" s="65">
        <v>103.69</v>
      </c>
      <c r="P60" s="65">
        <v>0</v>
      </c>
      <c r="Q60" s="65">
        <v>276.7092078</v>
      </c>
      <c r="R60" s="66">
        <v>6.9999999999999999E-4</v>
      </c>
      <c r="S60" s="66">
        <v>1E-3</v>
      </c>
      <c r="T60" s="66">
        <v>1E-4</v>
      </c>
    </row>
    <row r="61" spans="1:20">
      <c r="A61" t="s">
        <v>495</v>
      </c>
      <c r="B61" t="s">
        <v>496</v>
      </c>
      <c r="C61" t="s">
        <v>99</v>
      </c>
      <c r="D61" t="s">
        <v>122</v>
      </c>
      <c r="E61" t="s">
        <v>497</v>
      </c>
      <c r="F61" t="s">
        <v>482</v>
      </c>
      <c r="G61" t="s">
        <v>387</v>
      </c>
      <c r="H61" t="s">
        <v>208</v>
      </c>
      <c r="I61" t="s">
        <v>388</v>
      </c>
      <c r="J61" s="65">
        <v>1.32</v>
      </c>
      <c r="K61" t="s">
        <v>101</v>
      </c>
      <c r="L61" s="66">
        <v>3.0499999999999999E-2</v>
      </c>
      <c r="M61" s="66">
        <v>7.1999999999999998E-3</v>
      </c>
      <c r="N61" s="65">
        <v>3358125</v>
      </c>
      <c r="O61" s="65">
        <v>103.57</v>
      </c>
      <c r="P61" s="65">
        <v>0</v>
      </c>
      <c r="Q61" s="65">
        <v>3478.0100625</v>
      </c>
      <c r="R61" s="66">
        <v>8.2000000000000007E-3</v>
      </c>
      <c r="S61" s="66">
        <v>1.2E-2</v>
      </c>
      <c r="T61" s="66">
        <v>8.0000000000000004E-4</v>
      </c>
    </row>
    <row r="62" spans="1:20">
      <c r="A62" t="s">
        <v>498</v>
      </c>
      <c r="B62" t="s">
        <v>499</v>
      </c>
      <c r="C62" t="s">
        <v>99</v>
      </c>
      <c r="D62" t="s">
        <v>122</v>
      </c>
      <c r="E62" t="s">
        <v>500</v>
      </c>
      <c r="F62" t="s">
        <v>443</v>
      </c>
      <c r="G62" t="s">
        <v>424</v>
      </c>
      <c r="H62" t="s">
        <v>149</v>
      </c>
      <c r="I62" t="s">
        <v>501</v>
      </c>
      <c r="J62" s="65">
        <v>2.2999999999999998</v>
      </c>
      <c r="K62" t="s">
        <v>101</v>
      </c>
      <c r="L62" s="66">
        <v>4.1700000000000001E-2</v>
      </c>
      <c r="M62" s="66">
        <v>1.2999999999999999E-2</v>
      </c>
      <c r="N62" s="65">
        <v>2995743</v>
      </c>
      <c r="O62" s="65">
        <v>107.8</v>
      </c>
      <c r="P62" s="65">
        <v>0</v>
      </c>
      <c r="Q62" s="65">
        <v>3229.4109539999999</v>
      </c>
      <c r="R62" s="66">
        <v>8.6E-3</v>
      </c>
      <c r="S62" s="66">
        <v>1.11E-2</v>
      </c>
      <c r="T62" s="66">
        <v>6.9999999999999999E-4</v>
      </c>
    </row>
    <row r="63" spans="1:20">
      <c r="A63" t="s">
        <v>502</v>
      </c>
      <c r="B63" t="s">
        <v>503</v>
      </c>
      <c r="C63" t="s">
        <v>99</v>
      </c>
      <c r="D63" t="s">
        <v>122</v>
      </c>
      <c r="E63" t="s">
        <v>500</v>
      </c>
      <c r="F63" t="s">
        <v>443</v>
      </c>
      <c r="G63" t="s">
        <v>424</v>
      </c>
      <c r="H63" t="s">
        <v>149</v>
      </c>
      <c r="I63" t="s">
        <v>504</v>
      </c>
      <c r="J63" s="65">
        <v>4.24</v>
      </c>
      <c r="K63" t="s">
        <v>101</v>
      </c>
      <c r="L63" s="66">
        <v>2.58E-2</v>
      </c>
      <c r="M63" s="66">
        <v>1.5900000000000001E-2</v>
      </c>
      <c r="N63" s="65">
        <v>3030769</v>
      </c>
      <c r="O63" s="65">
        <v>104.87</v>
      </c>
      <c r="P63" s="65">
        <v>0</v>
      </c>
      <c r="Q63" s="65">
        <v>3178.3674503000002</v>
      </c>
      <c r="R63" s="66">
        <v>1.44E-2</v>
      </c>
      <c r="S63" s="66">
        <v>1.09E-2</v>
      </c>
      <c r="T63" s="66">
        <v>6.9999999999999999E-4</v>
      </c>
    </row>
    <row r="64" spans="1:20">
      <c r="A64" t="s">
        <v>505</v>
      </c>
      <c r="B64" t="s">
        <v>506</v>
      </c>
      <c r="C64" t="s">
        <v>99</v>
      </c>
      <c r="D64" t="s">
        <v>122</v>
      </c>
      <c r="E64" t="s">
        <v>507</v>
      </c>
      <c r="F64" t="s">
        <v>131</v>
      </c>
      <c r="G64" t="s">
        <v>418</v>
      </c>
      <c r="H64" t="s">
        <v>208</v>
      </c>
      <c r="I64" t="s">
        <v>439</v>
      </c>
      <c r="J64" s="65">
        <v>1.71</v>
      </c>
      <c r="K64" t="s">
        <v>101</v>
      </c>
      <c r="L64" s="66">
        <v>2.1600000000000001E-2</v>
      </c>
      <c r="M64" s="66">
        <v>8.6E-3</v>
      </c>
      <c r="N64" s="65">
        <v>293212.90999999997</v>
      </c>
      <c r="O64" s="65">
        <v>102.81</v>
      </c>
      <c r="P64" s="65">
        <v>0</v>
      </c>
      <c r="Q64" s="65">
        <v>301.452192771</v>
      </c>
      <c r="R64" s="66">
        <v>8.0000000000000004E-4</v>
      </c>
      <c r="S64" s="66">
        <v>1E-3</v>
      </c>
      <c r="T64" s="66">
        <v>1E-4</v>
      </c>
    </row>
    <row r="65" spans="1:20">
      <c r="A65" t="s">
        <v>508</v>
      </c>
      <c r="B65" t="s">
        <v>509</v>
      </c>
      <c r="C65" t="s">
        <v>99</v>
      </c>
      <c r="D65" t="s">
        <v>122</v>
      </c>
      <c r="E65" t="s">
        <v>510</v>
      </c>
      <c r="F65" t="s">
        <v>511</v>
      </c>
      <c r="G65" t="s">
        <v>424</v>
      </c>
      <c r="H65" t="s">
        <v>149</v>
      </c>
      <c r="I65" t="s">
        <v>512</v>
      </c>
      <c r="J65" s="65">
        <v>2.6</v>
      </c>
      <c r="K65" t="s">
        <v>101</v>
      </c>
      <c r="L65" s="66">
        <v>2.75E-2</v>
      </c>
      <c r="M65" s="66">
        <v>1.15E-2</v>
      </c>
      <c r="N65" s="65">
        <v>1847043.45</v>
      </c>
      <c r="O65" s="65">
        <v>104.41</v>
      </c>
      <c r="P65" s="65">
        <v>0</v>
      </c>
      <c r="Q65" s="65">
        <v>1928.4980661449999</v>
      </c>
      <c r="R65" s="66">
        <v>5.8999999999999999E-3</v>
      </c>
      <c r="S65" s="66">
        <v>6.6E-3</v>
      </c>
      <c r="T65" s="66">
        <v>4.0000000000000002E-4</v>
      </c>
    </row>
    <row r="66" spans="1:20">
      <c r="A66" t="s">
        <v>513</v>
      </c>
      <c r="B66" t="s">
        <v>514</v>
      </c>
      <c r="C66" t="s">
        <v>99</v>
      </c>
      <c r="D66" t="s">
        <v>122</v>
      </c>
      <c r="E66" t="s">
        <v>515</v>
      </c>
      <c r="F66" t="s">
        <v>516</v>
      </c>
      <c r="G66" t="s">
        <v>418</v>
      </c>
      <c r="H66" t="s">
        <v>208</v>
      </c>
      <c r="I66" t="s">
        <v>517</v>
      </c>
      <c r="J66" s="65">
        <v>7.63</v>
      </c>
      <c r="K66" t="s">
        <v>101</v>
      </c>
      <c r="L66" s="66">
        <v>2.3400000000000001E-2</v>
      </c>
      <c r="M66" s="66">
        <v>2.47E-2</v>
      </c>
      <c r="N66" s="65">
        <v>1085152</v>
      </c>
      <c r="O66" s="65">
        <v>99.64</v>
      </c>
      <c r="P66" s="65">
        <v>0</v>
      </c>
      <c r="Q66" s="65">
        <v>1081.2454528000001</v>
      </c>
      <c r="R66" s="66">
        <v>3.0999999999999999E-3</v>
      </c>
      <c r="S66" s="66">
        <v>3.7000000000000002E-3</v>
      </c>
      <c r="T66" s="66">
        <v>2.0000000000000001E-4</v>
      </c>
    </row>
    <row r="67" spans="1:20">
      <c r="A67" t="s">
        <v>518</v>
      </c>
      <c r="B67" t="s">
        <v>519</v>
      </c>
      <c r="C67" t="s">
        <v>99</v>
      </c>
      <c r="D67" t="s">
        <v>122</v>
      </c>
      <c r="E67" t="s">
        <v>520</v>
      </c>
      <c r="F67" t="s">
        <v>443</v>
      </c>
      <c r="G67" t="s">
        <v>431</v>
      </c>
      <c r="H67" t="s">
        <v>149</v>
      </c>
      <c r="I67" t="s">
        <v>521</v>
      </c>
      <c r="J67" s="65">
        <v>2.1800000000000002</v>
      </c>
      <c r="K67" t="s">
        <v>101</v>
      </c>
      <c r="L67" s="66">
        <v>3.15E-2</v>
      </c>
      <c r="M67" s="66">
        <v>1.29E-2</v>
      </c>
      <c r="N67" s="65">
        <v>1214848.32</v>
      </c>
      <c r="O67" s="65">
        <v>104.89</v>
      </c>
      <c r="P67" s="65">
        <v>0</v>
      </c>
      <c r="Q67" s="65">
        <v>1274.2544028479999</v>
      </c>
      <c r="R67" s="66">
        <v>5.3E-3</v>
      </c>
      <c r="S67" s="66">
        <v>4.4000000000000003E-3</v>
      </c>
      <c r="T67" s="66">
        <v>2.9999999999999997E-4</v>
      </c>
    </row>
    <row r="68" spans="1:20">
      <c r="A68" t="s">
        <v>522</v>
      </c>
      <c r="B68" t="s">
        <v>523</v>
      </c>
      <c r="C68" t="s">
        <v>99</v>
      </c>
      <c r="D68" t="s">
        <v>122</v>
      </c>
      <c r="E68" t="s">
        <v>520</v>
      </c>
      <c r="F68" t="s">
        <v>443</v>
      </c>
      <c r="G68" t="s">
        <v>431</v>
      </c>
      <c r="H68" t="s">
        <v>149</v>
      </c>
      <c r="I68" t="s">
        <v>524</v>
      </c>
      <c r="J68" s="65">
        <v>3.16</v>
      </c>
      <c r="K68" t="s">
        <v>101</v>
      </c>
      <c r="L68" s="66">
        <v>2.9499999999999998E-2</v>
      </c>
      <c r="M68" s="66">
        <v>1.49E-2</v>
      </c>
      <c r="N68" s="65">
        <v>701089.55</v>
      </c>
      <c r="O68" s="65">
        <v>105.43</v>
      </c>
      <c r="P68" s="65">
        <v>0</v>
      </c>
      <c r="Q68" s="65">
        <v>739.15871256499997</v>
      </c>
      <c r="R68" s="66">
        <v>2.3E-3</v>
      </c>
      <c r="S68" s="66">
        <v>2.5000000000000001E-3</v>
      </c>
      <c r="T68" s="66">
        <v>2.0000000000000001E-4</v>
      </c>
    </row>
    <row r="69" spans="1:20">
      <c r="A69" t="s">
        <v>525</v>
      </c>
      <c r="B69" t="s">
        <v>526</v>
      </c>
      <c r="C69" t="s">
        <v>99</v>
      </c>
      <c r="D69" t="s">
        <v>122</v>
      </c>
      <c r="E69" t="s">
        <v>527</v>
      </c>
      <c r="F69" t="s">
        <v>528</v>
      </c>
      <c r="G69" t="s">
        <v>438</v>
      </c>
      <c r="H69" t="s">
        <v>208</v>
      </c>
      <c r="I69" t="s">
        <v>529</v>
      </c>
      <c r="J69" s="65">
        <v>4.3600000000000003</v>
      </c>
      <c r="K69" t="s">
        <v>101</v>
      </c>
      <c r="L69" s="66">
        <v>2.0500000000000001E-2</v>
      </c>
      <c r="M69" s="66">
        <v>1.5699999999999999E-2</v>
      </c>
      <c r="N69" s="65">
        <v>3038411</v>
      </c>
      <c r="O69" s="65">
        <v>102.43</v>
      </c>
      <c r="P69" s="65">
        <v>0</v>
      </c>
      <c r="Q69" s="65">
        <v>3112.2443873000002</v>
      </c>
      <c r="R69" s="66">
        <v>7.1000000000000004E-3</v>
      </c>
      <c r="S69" s="66">
        <v>1.0699999999999999E-2</v>
      </c>
      <c r="T69" s="66">
        <v>6.9999999999999999E-4</v>
      </c>
    </row>
    <row r="70" spans="1:20">
      <c r="A70" t="s">
        <v>530</v>
      </c>
      <c r="B70" t="s">
        <v>531</v>
      </c>
      <c r="C70" t="s">
        <v>99</v>
      </c>
      <c r="D70" t="s">
        <v>122</v>
      </c>
      <c r="E70" t="s">
        <v>532</v>
      </c>
      <c r="F70" t="s">
        <v>443</v>
      </c>
      <c r="G70" t="s">
        <v>438</v>
      </c>
      <c r="H70" t="s">
        <v>208</v>
      </c>
      <c r="I70" t="s">
        <v>388</v>
      </c>
      <c r="J70" s="65">
        <v>1.47</v>
      </c>
      <c r="K70" t="s">
        <v>101</v>
      </c>
      <c r="L70" s="66">
        <v>4.2000000000000003E-2</v>
      </c>
      <c r="M70" s="66">
        <v>1.09E-2</v>
      </c>
      <c r="N70" s="65">
        <v>1112102.96</v>
      </c>
      <c r="O70" s="65">
        <v>105.66</v>
      </c>
      <c r="P70" s="65">
        <v>0</v>
      </c>
      <c r="Q70" s="65">
        <v>1175.0479875359999</v>
      </c>
      <c r="R70" s="66">
        <v>4.1999999999999997E-3</v>
      </c>
      <c r="S70" s="66">
        <v>4.0000000000000001E-3</v>
      </c>
      <c r="T70" s="66">
        <v>2.9999999999999997E-4</v>
      </c>
    </row>
    <row r="71" spans="1:20">
      <c r="A71" t="s">
        <v>533</v>
      </c>
      <c r="B71" t="s">
        <v>534</v>
      </c>
      <c r="C71" t="s">
        <v>99</v>
      </c>
      <c r="D71" t="s">
        <v>122</v>
      </c>
      <c r="E71" t="s">
        <v>532</v>
      </c>
      <c r="F71" t="s">
        <v>443</v>
      </c>
      <c r="G71" t="s">
        <v>438</v>
      </c>
      <c r="H71" t="s">
        <v>208</v>
      </c>
      <c r="I71" t="s">
        <v>535</v>
      </c>
      <c r="J71" s="65">
        <v>2.31</v>
      </c>
      <c r="K71" t="s">
        <v>101</v>
      </c>
      <c r="L71" s="66">
        <v>3.4200000000000001E-2</v>
      </c>
      <c r="M71" s="66">
        <v>1.24E-2</v>
      </c>
      <c r="N71" s="65">
        <v>2839500</v>
      </c>
      <c r="O71" s="65">
        <v>105.69</v>
      </c>
      <c r="P71" s="65">
        <v>0</v>
      </c>
      <c r="Q71" s="65">
        <v>3001.0675500000002</v>
      </c>
      <c r="R71" s="66">
        <v>8.5000000000000006E-3</v>
      </c>
      <c r="S71" s="66">
        <v>1.03E-2</v>
      </c>
      <c r="T71" s="66">
        <v>6.9999999999999999E-4</v>
      </c>
    </row>
    <row r="72" spans="1:20">
      <c r="A72" t="s">
        <v>536</v>
      </c>
      <c r="B72" t="s">
        <v>537</v>
      </c>
      <c r="C72" t="s">
        <v>99</v>
      </c>
      <c r="D72" t="s">
        <v>122</v>
      </c>
      <c r="E72" t="s">
        <v>538</v>
      </c>
      <c r="F72" t="s">
        <v>443</v>
      </c>
      <c r="G72" t="s">
        <v>438</v>
      </c>
      <c r="H72" t="s">
        <v>208</v>
      </c>
      <c r="I72" t="s">
        <v>501</v>
      </c>
      <c r="J72" s="65">
        <v>2.02</v>
      </c>
      <c r="K72" t="s">
        <v>101</v>
      </c>
      <c r="L72" s="66">
        <v>4.2000000000000003E-2</v>
      </c>
      <c r="M72" s="66">
        <v>1.41E-2</v>
      </c>
      <c r="N72" s="65">
        <v>337158</v>
      </c>
      <c r="O72" s="65">
        <v>107.4</v>
      </c>
      <c r="P72" s="65">
        <v>0</v>
      </c>
      <c r="Q72" s="65">
        <v>362.10769199999999</v>
      </c>
      <c r="R72" s="66">
        <v>6.9999999999999999E-4</v>
      </c>
      <c r="S72" s="66">
        <v>1.1999999999999999E-3</v>
      </c>
      <c r="T72" s="66">
        <v>1E-4</v>
      </c>
    </row>
    <row r="73" spans="1:20">
      <c r="A73" t="s">
        <v>539</v>
      </c>
      <c r="B73" t="s">
        <v>540</v>
      </c>
      <c r="C73" t="s">
        <v>99</v>
      </c>
      <c r="D73" t="s">
        <v>122</v>
      </c>
      <c r="E73" t="s">
        <v>538</v>
      </c>
      <c r="F73" t="s">
        <v>443</v>
      </c>
      <c r="G73" t="s">
        <v>438</v>
      </c>
      <c r="H73" t="s">
        <v>208</v>
      </c>
      <c r="I73" t="s">
        <v>541</v>
      </c>
      <c r="J73" s="65">
        <v>3.55</v>
      </c>
      <c r="K73" t="s">
        <v>101</v>
      </c>
      <c r="L73" s="66">
        <v>4.2999999999999997E-2</v>
      </c>
      <c r="M73" s="66">
        <v>1.61E-2</v>
      </c>
      <c r="N73" s="65">
        <v>2097921.67</v>
      </c>
      <c r="O73" s="65">
        <v>110.66</v>
      </c>
      <c r="P73" s="65">
        <v>0</v>
      </c>
      <c r="Q73" s="65">
        <v>2321.5601200219999</v>
      </c>
      <c r="R73" s="66">
        <v>1.8E-3</v>
      </c>
      <c r="S73" s="66">
        <v>8.0000000000000002E-3</v>
      </c>
      <c r="T73" s="66">
        <v>5.0000000000000001E-4</v>
      </c>
    </row>
    <row r="74" spans="1:20">
      <c r="A74" t="s">
        <v>542</v>
      </c>
      <c r="B74" t="s">
        <v>543</v>
      </c>
      <c r="C74" t="s">
        <v>99</v>
      </c>
      <c r="D74" t="s">
        <v>122</v>
      </c>
      <c r="E74" t="s">
        <v>544</v>
      </c>
      <c r="F74" t="s">
        <v>545</v>
      </c>
      <c r="G74" t="s">
        <v>438</v>
      </c>
      <c r="H74" t="s">
        <v>208</v>
      </c>
      <c r="I74" t="s">
        <v>546</v>
      </c>
      <c r="J74" s="65">
        <v>1.69</v>
      </c>
      <c r="K74" t="s">
        <v>101</v>
      </c>
      <c r="L74" s="66">
        <v>4.1000000000000002E-2</v>
      </c>
      <c r="M74" s="66">
        <v>6.3E-3</v>
      </c>
      <c r="N74" s="65">
        <v>720322.2</v>
      </c>
      <c r="O74" s="65">
        <v>107.37</v>
      </c>
      <c r="P74" s="65">
        <v>0</v>
      </c>
      <c r="Q74" s="65">
        <v>773.40994613999999</v>
      </c>
      <c r="R74" s="66">
        <v>1.6000000000000001E-3</v>
      </c>
      <c r="S74" s="66">
        <v>2.7000000000000001E-3</v>
      </c>
      <c r="T74" s="66">
        <v>2.0000000000000001E-4</v>
      </c>
    </row>
    <row r="75" spans="1:20">
      <c r="A75" t="s">
        <v>547</v>
      </c>
      <c r="B75" t="s">
        <v>548</v>
      </c>
      <c r="C75" t="s">
        <v>99</v>
      </c>
      <c r="D75" t="s">
        <v>122</v>
      </c>
      <c r="E75" t="s">
        <v>544</v>
      </c>
      <c r="F75" t="s">
        <v>545</v>
      </c>
      <c r="G75" t="s">
        <v>438</v>
      </c>
      <c r="H75" t="s">
        <v>208</v>
      </c>
      <c r="I75" t="s">
        <v>549</v>
      </c>
      <c r="J75" s="65">
        <v>6.28</v>
      </c>
      <c r="K75" t="s">
        <v>101</v>
      </c>
      <c r="L75" s="66">
        <v>2.7400000000000001E-2</v>
      </c>
      <c r="M75" s="66">
        <v>2.5100000000000001E-2</v>
      </c>
      <c r="N75" s="65">
        <v>5203748</v>
      </c>
      <c r="O75" s="65">
        <v>102.75</v>
      </c>
      <c r="P75" s="65">
        <v>0</v>
      </c>
      <c r="Q75" s="65">
        <v>5346.8510699999997</v>
      </c>
      <c r="R75" s="66">
        <v>6.8999999999999999E-3</v>
      </c>
      <c r="S75" s="66">
        <v>1.84E-2</v>
      </c>
      <c r="T75" s="66">
        <v>1.1999999999999999E-3</v>
      </c>
    </row>
    <row r="76" spans="1:20">
      <c r="A76" t="s">
        <v>550</v>
      </c>
      <c r="B76" t="s">
        <v>551</v>
      </c>
      <c r="C76" t="s">
        <v>99</v>
      </c>
      <c r="D76" t="s">
        <v>122</v>
      </c>
      <c r="E76" t="s">
        <v>544</v>
      </c>
      <c r="F76" t="s">
        <v>545</v>
      </c>
      <c r="G76" t="s">
        <v>438</v>
      </c>
      <c r="H76" t="s">
        <v>208</v>
      </c>
      <c r="I76" t="s">
        <v>541</v>
      </c>
      <c r="J76" s="65">
        <v>4.24</v>
      </c>
      <c r="K76" t="s">
        <v>101</v>
      </c>
      <c r="L76" s="66">
        <v>2.1999999999999999E-2</v>
      </c>
      <c r="M76" s="66">
        <v>1.9099999999999999E-2</v>
      </c>
      <c r="N76" s="65">
        <v>390925</v>
      </c>
      <c r="O76" s="65">
        <v>101.83</v>
      </c>
      <c r="P76" s="65">
        <v>0</v>
      </c>
      <c r="Q76" s="65">
        <v>398.07892750000002</v>
      </c>
      <c r="R76" s="66">
        <v>2.9999999999999997E-4</v>
      </c>
      <c r="S76" s="66">
        <v>1.4E-3</v>
      </c>
      <c r="T76" s="66">
        <v>1E-4</v>
      </c>
    </row>
    <row r="77" spans="1:20">
      <c r="A77" t="s">
        <v>552</v>
      </c>
      <c r="B77" t="s">
        <v>553</v>
      </c>
      <c r="C77" t="s">
        <v>99</v>
      </c>
      <c r="D77" t="s">
        <v>122</v>
      </c>
      <c r="E77" t="s">
        <v>554</v>
      </c>
      <c r="F77" t="s">
        <v>131</v>
      </c>
      <c r="G77" t="s">
        <v>438</v>
      </c>
      <c r="H77" t="s">
        <v>208</v>
      </c>
      <c r="I77" t="s">
        <v>248</v>
      </c>
      <c r="J77" s="65">
        <v>3.72</v>
      </c>
      <c r="K77" t="s">
        <v>101</v>
      </c>
      <c r="L77" s="66">
        <v>2.5000000000000001E-2</v>
      </c>
      <c r="M77" s="66">
        <v>2.7900000000000001E-2</v>
      </c>
      <c r="N77" s="65">
        <v>1310777</v>
      </c>
      <c r="O77" s="65">
        <v>100.75</v>
      </c>
      <c r="P77" s="65">
        <v>0</v>
      </c>
      <c r="Q77" s="65">
        <v>1320.6078275</v>
      </c>
      <c r="R77" s="66">
        <v>1.1000000000000001E-3</v>
      </c>
      <c r="S77" s="66">
        <v>4.4999999999999997E-3</v>
      </c>
      <c r="T77" s="66">
        <v>2.9999999999999997E-4</v>
      </c>
    </row>
    <row r="78" spans="1:20">
      <c r="A78" t="s">
        <v>555</v>
      </c>
      <c r="B78" t="s">
        <v>556</v>
      </c>
      <c r="C78" t="s">
        <v>99</v>
      </c>
      <c r="D78" t="s">
        <v>122</v>
      </c>
      <c r="E78" t="s">
        <v>442</v>
      </c>
      <c r="F78" t="s">
        <v>443</v>
      </c>
      <c r="G78" t="s">
        <v>438</v>
      </c>
      <c r="H78" t="s">
        <v>208</v>
      </c>
      <c r="I78" t="s">
        <v>382</v>
      </c>
      <c r="J78" s="65">
        <v>5.98</v>
      </c>
      <c r="K78" t="s">
        <v>101</v>
      </c>
      <c r="L78" s="66">
        <v>2.8000000000000001E-2</v>
      </c>
      <c r="M78" s="66">
        <v>2.5899999999999999E-2</v>
      </c>
      <c r="N78" s="65">
        <v>4260280</v>
      </c>
      <c r="O78" s="65">
        <v>102.5</v>
      </c>
      <c r="P78" s="65">
        <v>0</v>
      </c>
      <c r="Q78" s="65">
        <v>4366.7870000000003</v>
      </c>
      <c r="R78" s="66">
        <v>8.3000000000000001E-3</v>
      </c>
      <c r="S78" s="66">
        <v>1.4999999999999999E-2</v>
      </c>
      <c r="T78" s="66">
        <v>1E-3</v>
      </c>
    </row>
    <row r="79" spans="1:20">
      <c r="A79" t="s">
        <v>557</v>
      </c>
      <c r="B79" t="s">
        <v>558</v>
      </c>
      <c r="C79" t="s">
        <v>99</v>
      </c>
      <c r="D79" t="s">
        <v>122</v>
      </c>
      <c r="E79" t="s">
        <v>559</v>
      </c>
      <c r="F79" t="s">
        <v>346</v>
      </c>
      <c r="G79" t="s">
        <v>448</v>
      </c>
      <c r="H79" t="s">
        <v>208</v>
      </c>
      <c r="I79" t="s">
        <v>396</v>
      </c>
      <c r="J79" s="65">
        <v>5.69</v>
      </c>
      <c r="K79" t="s">
        <v>101</v>
      </c>
      <c r="L79" s="66">
        <v>2.5000000000000001E-2</v>
      </c>
      <c r="M79" s="66">
        <v>2.63E-2</v>
      </c>
      <c r="N79" s="65">
        <v>6727000</v>
      </c>
      <c r="O79" s="65">
        <v>99.47</v>
      </c>
      <c r="P79" s="65">
        <v>0</v>
      </c>
      <c r="Q79" s="65">
        <v>6691.3468999999996</v>
      </c>
      <c r="R79" s="66">
        <v>7.9000000000000008E-3</v>
      </c>
      <c r="S79" s="66">
        <v>2.3E-2</v>
      </c>
      <c r="T79" s="66">
        <v>1.5E-3</v>
      </c>
    </row>
    <row r="80" spans="1:20">
      <c r="A80" t="s">
        <v>560</v>
      </c>
      <c r="B80" t="s">
        <v>561</v>
      </c>
      <c r="C80" t="s">
        <v>99</v>
      </c>
      <c r="D80" t="s">
        <v>122</v>
      </c>
      <c r="E80" t="s">
        <v>562</v>
      </c>
      <c r="F80" t="s">
        <v>528</v>
      </c>
      <c r="G80" t="s">
        <v>563</v>
      </c>
      <c r="H80" t="s">
        <v>149</v>
      </c>
      <c r="I80" t="s">
        <v>564</v>
      </c>
      <c r="J80" s="65">
        <v>6.57</v>
      </c>
      <c r="K80" t="s">
        <v>122</v>
      </c>
      <c r="L80" s="66">
        <v>1.4999999999999999E-2</v>
      </c>
      <c r="M80" s="66">
        <v>2.5899999999999999E-2</v>
      </c>
      <c r="N80" s="65">
        <v>6007000</v>
      </c>
      <c r="O80" s="65">
        <v>93.38</v>
      </c>
      <c r="P80" s="65">
        <v>0</v>
      </c>
      <c r="Q80" s="65">
        <v>5609.3365999999996</v>
      </c>
      <c r="R80" s="66">
        <v>1.5599999999999999E-2</v>
      </c>
      <c r="S80" s="66">
        <v>1.9300000000000001E-2</v>
      </c>
      <c r="T80" s="66">
        <v>1.1999999999999999E-3</v>
      </c>
    </row>
    <row r="81" spans="1:20">
      <c r="A81" t="s">
        <v>565</v>
      </c>
      <c r="B81" t="s">
        <v>566</v>
      </c>
      <c r="C81" t="s">
        <v>99</v>
      </c>
      <c r="D81" t="s">
        <v>122</v>
      </c>
      <c r="E81" t="s">
        <v>567</v>
      </c>
      <c r="F81" t="s">
        <v>346</v>
      </c>
      <c r="G81" t="s">
        <v>448</v>
      </c>
      <c r="H81" t="s">
        <v>208</v>
      </c>
      <c r="I81" t="s">
        <v>501</v>
      </c>
      <c r="J81" s="65">
        <v>4.5199999999999996</v>
      </c>
      <c r="K81" t="s">
        <v>101</v>
      </c>
      <c r="L81" s="66">
        <v>2.7E-2</v>
      </c>
      <c r="M81" s="66">
        <v>3.85E-2</v>
      </c>
      <c r="N81" s="65">
        <v>3441866.73</v>
      </c>
      <c r="O81" s="65">
        <v>95.15</v>
      </c>
      <c r="P81" s="65">
        <v>0</v>
      </c>
      <c r="Q81" s="65">
        <v>3274.9361935950001</v>
      </c>
      <c r="R81" s="66">
        <v>4.1999999999999997E-3</v>
      </c>
      <c r="S81" s="66">
        <v>1.1299999999999999E-2</v>
      </c>
      <c r="T81" s="66">
        <v>6.9999999999999999E-4</v>
      </c>
    </row>
    <row r="82" spans="1:20">
      <c r="A82" t="s">
        <v>568</v>
      </c>
      <c r="B82" t="s">
        <v>569</v>
      </c>
      <c r="C82" t="s">
        <v>99</v>
      </c>
      <c r="D82" t="s">
        <v>122</v>
      </c>
      <c r="E82" t="s">
        <v>570</v>
      </c>
      <c r="F82" t="s">
        <v>346</v>
      </c>
      <c r="G82" t="s">
        <v>563</v>
      </c>
      <c r="H82" t="s">
        <v>149</v>
      </c>
      <c r="I82" t="s">
        <v>439</v>
      </c>
      <c r="J82" s="65">
        <v>1.22</v>
      </c>
      <c r="K82" t="s">
        <v>101</v>
      </c>
      <c r="L82" s="66">
        <v>4.5499999999999999E-2</v>
      </c>
      <c r="M82" s="66">
        <v>1.0800000000000001E-2</v>
      </c>
      <c r="N82" s="65">
        <v>1225888.92</v>
      </c>
      <c r="O82" s="65">
        <v>105.43</v>
      </c>
      <c r="P82" s="65">
        <v>0</v>
      </c>
      <c r="Q82" s="65">
        <v>1292.4546883559999</v>
      </c>
      <c r="R82" s="66">
        <v>1.0500000000000001E-2</v>
      </c>
      <c r="S82" s="66">
        <v>4.4000000000000003E-3</v>
      </c>
      <c r="T82" s="66">
        <v>2.9999999999999997E-4</v>
      </c>
    </row>
    <row r="83" spans="1:20">
      <c r="A83" t="s">
        <v>571</v>
      </c>
      <c r="B83" t="s">
        <v>572</v>
      </c>
      <c r="C83" t="s">
        <v>99</v>
      </c>
      <c r="D83" t="s">
        <v>122</v>
      </c>
      <c r="E83" t="s">
        <v>570</v>
      </c>
      <c r="F83" t="s">
        <v>346</v>
      </c>
      <c r="G83" t="s">
        <v>563</v>
      </c>
      <c r="H83" t="s">
        <v>149</v>
      </c>
      <c r="I83" t="s">
        <v>248</v>
      </c>
      <c r="J83" s="65">
        <v>3.35</v>
      </c>
      <c r="K83" t="s">
        <v>101</v>
      </c>
      <c r="L83" s="66">
        <v>3.2899999999999999E-2</v>
      </c>
      <c r="M83" s="66">
        <v>1.52E-2</v>
      </c>
      <c r="N83" s="65">
        <v>1224822</v>
      </c>
      <c r="O83" s="65">
        <v>105.98</v>
      </c>
      <c r="P83" s="65">
        <v>0</v>
      </c>
      <c r="Q83" s="65">
        <v>1298.0663556</v>
      </c>
      <c r="R83" s="66">
        <v>3.0999999999999999E-3</v>
      </c>
      <c r="S83" s="66">
        <v>4.4999999999999997E-3</v>
      </c>
      <c r="T83" s="66">
        <v>2.9999999999999997E-4</v>
      </c>
    </row>
    <row r="84" spans="1:20">
      <c r="A84" s="67" t="s">
        <v>308</v>
      </c>
      <c r="B84" s="14"/>
      <c r="C84" s="14"/>
      <c r="D84" s="14"/>
      <c r="E84" s="14"/>
      <c r="J84" s="69">
        <v>2.23</v>
      </c>
      <c r="M84" s="68">
        <v>3.0599999999999999E-2</v>
      </c>
      <c r="N84" s="69">
        <v>9846775.3000000007</v>
      </c>
      <c r="P84" s="69">
        <v>0</v>
      </c>
      <c r="Q84" s="69">
        <v>8991.6978600000002</v>
      </c>
      <c r="S84" s="68">
        <v>3.09E-2</v>
      </c>
      <c r="T84" s="68">
        <v>2E-3</v>
      </c>
    </row>
    <row r="85" spans="1:20">
      <c r="A85" t="s">
        <v>573</v>
      </c>
      <c r="B85" t="s">
        <v>574</v>
      </c>
      <c r="C85" t="s">
        <v>99</v>
      </c>
      <c r="D85" t="s">
        <v>122</v>
      </c>
      <c r="E85" t="s">
        <v>575</v>
      </c>
      <c r="F85" t="s">
        <v>576</v>
      </c>
      <c r="G85" t="s">
        <v>207</v>
      </c>
      <c r="H85" t="s">
        <v>208</v>
      </c>
      <c r="I85" t="s">
        <v>577</v>
      </c>
      <c r="J85" s="65">
        <v>1.86</v>
      </c>
      <c r="K85" t="s">
        <v>101</v>
      </c>
      <c r="L85" s="66">
        <v>2.9000000000000001E-2</v>
      </c>
      <c r="M85" s="66">
        <v>2.4E-2</v>
      </c>
      <c r="N85" s="65">
        <v>4587457</v>
      </c>
      <c r="O85" s="65">
        <v>90.18</v>
      </c>
      <c r="P85" s="65">
        <v>0</v>
      </c>
      <c r="Q85" s="65">
        <v>4136.9687225999996</v>
      </c>
      <c r="R85" s="66">
        <v>5.1999999999999998E-3</v>
      </c>
      <c r="S85" s="66">
        <v>1.4200000000000001E-2</v>
      </c>
      <c r="T85" s="66">
        <v>8.9999999999999998E-4</v>
      </c>
    </row>
    <row r="86" spans="1:20">
      <c r="A86" t="s">
        <v>578</v>
      </c>
      <c r="B86" t="s">
        <v>579</v>
      </c>
      <c r="C86" t="s">
        <v>99</v>
      </c>
      <c r="D86" t="s">
        <v>122</v>
      </c>
      <c r="E86" t="s">
        <v>580</v>
      </c>
      <c r="F86" t="s">
        <v>581</v>
      </c>
      <c r="G86" t="s">
        <v>364</v>
      </c>
      <c r="H86" t="s">
        <v>208</v>
      </c>
      <c r="I86" t="s">
        <v>315</v>
      </c>
      <c r="J86" s="65">
        <v>1.93</v>
      </c>
      <c r="K86" t="s">
        <v>101</v>
      </c>
      <c r="L86" s="66">
        <v>3.49E-2</v>
      </c>
      <c r="M86" s="66">
        <v>2.7199999999999998E-2</v>
      </c>
      <c r="N86" s="65">
        <v>1622515.5</v>
      </c>
      <c r="O86" s="65">
        <v>92.28</v>
      </c>
      <c r="P86" s="65">
        <v>0</v>
      </c>
      <c r="Q86" s="65">
        <v>1497.2573034</v>
      </c>
      <c r="R86" s="66">
        <v>1.1000000000000001E-3</v>
      </c>
      <c r="S86" s="66">
        <v>5.1000000000000004E-3</v>
      </c>
      <c r="T86" s="66">
        <v>2.9999999999999997E-4</v>
      </c>
    </row>
    <row r="87" spans="1:20">
      <c r="A87" t="s">
        <v>582</v>
      </c>
      <c r="B87" t="s">
        <v>583</v>
      </c>
      <c r="C87" t="s">
        <v>99</v>
      </c>
      <c r="D87" t="s">
        <v>122</v>
      </c>
      <c r="E87" t="s">
        <v>544</v>
      </c>
      <c r="F87" t="s">
        <v>545</v>
      </c>
      <c r="G87" t="s">
        <v>438</v>
      </c>
      <c r="H87" t="s">
        <v>208</v>
      </c>
      <c r="I87" t="s">
        <v>439</v>
      </c>
      <c r="J87" s="65">
        <v>2.86</v>
      </c>
      <c r="K87" t="s">
        <v>101</v>
      </c>
      <c r="L87" s="66">
        <v>5.6000000000000001E-2</v>
      </c>
      <c r="M87" s="66">
        <v>2.63E-2</v>
      </c>
      <c r="N87" s="65">
        <v>1186102.8</v>
      </c>
      <c r="O87" s="65">
        <v>100.5</v>
      </c>
      <c r="P87" s="65">
        <v>0</v>
      </c>
      <c r="Q87" s="65">
        <v>1192.033314</v>
      </c>
      <c r="R87" s="66">
        <v>4.5999999999999999E-3</v>
      </c>
      <c r="S87" s="66">
        <v>4.1000000000000003E-3</v>
      </c>
      <c r="T87" s="66">
        <v>2.9999999999999997E-4</v>
      </c>
    </row>
    <row r="88" spans="1:20">
      <c r="A88" t="s">
        <v>584</v>
      </c>
      <c r="B88" t="s">
        <v>585</v>
      </c>
      <c r="C88" t="s">
        <v>99</v>
      </c>
      <c r="D88" t="s">
        <v>122</v>
      </c>
      <c r="E88" t="s">
        <v>567</v>
      </c>
      <c r="F88" t="s">
        <v>346</v>
      </c>
      <c r="G88" t="s">
        <v>448</v>
      </c>
      <c r="H88" t="s">
        <v>208</v>
      </c>
      <c r="I88" t="s">
        <v>586</v>
      </c>
      <c r="J88" s="65">
        <v>2.79</v>
      </c>
      <c r="K88" t="s">
        <v>101</v>
      </c>
      <c r="L88" s="66">
        <v>4.7E-2</v>
      </c>
      <c r="M88" s="66">
        <v>4.8099999999999997E-2</v>
      </c>
      <c r="N88" s="65">
        <v>2450700</v>
      </c>
      <c r="O88" s="65">
        <v>88.36</v>
      </c>
      <c r="P88" s="65">
        <v>0</v>
      </c>
      <c r="Q88" s="65">
        <v>2165.4385200000002</v>
      </c>
      <c r="R88" s="66">
        <v>4.3E-3</v>
      </c>
      <c r="S88" s="66">
        <v>7.4000000000000003E-3</v>
      </c>
      <c r="T88" s="66">
        <v>5.0000000000000001E-4</v>
      </c>
    </row>
    <row r="89" spans="1:20">
      <c r="A89" s="67" t="s">
        <v>587</v>
      </c>
      <c r="B89" s="14"/>
      <c r="C89" s="14"/>
      <c r="D89" s="14"/>
      <c r="E89" s="14"/>
      <c r="J89" s="69">
        <v>0</v>
      </c>
      <c r="M89" s="68">
        <v>0</v>
      </c>
      <c r="N89" s="69">
        <v>0</v>
      </c>
      <c r="P89" s="69">
        <v>0</v>
      </c>
      <c r="Q89" s="69">
        <v>0</v>
      </c>
      <c r="S89" s="68">
        <v>0</v>
      </c>
      <c r="T89" s="68">
        <v>0</v>
      </c>
    </row>
    <row r="90" spans="1:20">
      <c r="A90" t="s">
        <v>232</v>
      </c>
      <c r="B90" t="s">
        <v>232</v>
      </c>
      <c r="C90" s="14"/>
      <c r="D90" s="14"/>
      <c r="E90" s="14"/>
      <c r="F90" t="s">
        <v>232</v>
      </c>
      <c r="G90" t="s">
        <v>232</v>
      </c>
      <c r="J90" s="65">
        <v>0</v>
      </c>
      <c r="K90" t="s">
        <v>232</v>
      </c>
      <c r="L90" s="66">
        <v>0</v>
      </c>
      <c r="M90" s="66">
        <v>0</v>
      </c>
      <c r="N90" s="65">
        <v>0</v>
      </c>
      <c r="O90" s="65">
        <v>0</v>
      </c>
      <c r="Q90" s="65">
        <v>0</v>
      </c>
      <c r="R90" s="66">
        <v>0</v>
      </c>
      <c r="S90" s="66">
        <v>0</v>
      </c>
      <c r="T90" s="66">
        <v>0</v>
      </c>
    </row>
    <row r="91" spans="1:20">
      <c r="A91" s="67" t="s">
        <v>237</v>
      </c>
      <c r="B91" s="14"/>
      <c r="C91" s="14"/>
      <c r="D91" s="14"/>
      <c r="E91" s="14"/>
      <c r="J91" s="69">
        <v>5.96</v>
      </c>
      <c r="M91" s="68">
        <v>3.9199999999999999E-2</v>
      </c>
      <c r="N91" s="69">
        <v>3034000</v>
      </c>
      <c r="P91" s="69">
        <v>0</v>
      </c>
      <c r="Q91" s="69">
        <v>10179.770650779999</v>
      </c>
      <c r="S91" s="68">
        <v>3.5000000000000003E-2</v>
      </c>
      <c r="T91" s="68">
        <v>2.3E-3</v>
      </c>
    </row>
    <row r="92" spans="1:20">
      <c r="A92" s="67" t="s">
        <v>309</v>
      </c>
      <c r="B92" s="14"/>
      <c r="C92" s="14"/>
      <c r="D92" s="14"/>
      <c r="E92" s="14"/>
      <c r="J92" s="69">
        <v>0</v>
      </c>
      <c r="M92" s="68">
        <v>0</v>
      </c>
      <c r="N92" s="69">
        <v>0</v>
      </c>
      <c r="P92" s="69">
        <v>0</v>
      </c>
      <c r="Q92" s="69">
        <v>0</v>
      </c>
      <c r="S92" s="68">
        <v>0</v>
      </c>
      <c r="T92" s="68">
        <v>0</v>
      </c>
    </row>
    <row r="93" spans="1:20">
      <c r="A93" t="s">
        <v>232</v>
      </c>
      <c r="B93" t="s">
        <v>232</v>
      </c>
      <c r="C93" s="14"/>
      <c r="D93" s="14"/>
      <c r="E93" s="14"/>
      <c r="F93" t="s">
        <v>232</v>
      </c>
      <c r="G93" t="s">
        <v>232</v>
      </c>
      <c r="J93" s="65">
        <v>0</v>
      </c>
      <c r="K93" t="s">
        <v>232</v>
      </c>
      <c r="L93" s="66">
        <v>0</v>
      </c>
      <c r="M93" s="66">
        <v>0</v>
      </c>
      <c r="N93" s="65">
        <v>0</v>
      </c>
      <c r="O93" s="65">
        <v>0</v>
      </c>
      <c r="Q93" s="65">
        <v>0</v>
      </c>
      <c r="R93" s="66">
        <v>0</v>
      </c>
      <c r="S93" s="66">
        <v>0</v>
      </c>
      <c r="T93" s="66">
        <v>0</v>
      </c>
    </row>
    <row r="94" spans="1:20">
      <c r="A94" s="67" t="s">
        <v>310</v>
      </c>
      <c r="B94" s="14"/>
      <c r="C94" s="14"/>
      <c r="D94" s="14"/>
      <c r="E94" s="14"/>
      <c r="J94" s="69">
        <v>5.96</v>
      </c>
      <c r="M94" s="68">
        <v>3.9199999999999999E-2</v>
      </c>
      <c r="N94" s="69">
        <v>3034000</v>
      </c>
      <c r="P94" s="69">
        <v>0</v>
      </c>
      <c r="Q94" s="69">
        <v>10179.770650779999</v>
      </c>
      <c r="S94" s="68">
        <v>3.5000000000000003E-2</v>
      </c>
      <c r="T94" s="68">
        <v>2.3E-3</v>
      </c>
    </row>
    <row r="95" spans="1:20">
      <c r="A95" t="s">
        <v>588</v>
      </c>
      <c r="B95" t="s">
        <v>589</v>
      </c>
      <c r="C95" t="s">
        <v>122</v>
      </c>
      <c r="D95" t="s">
        <v>590</v>
      </c>
      <c r="E95" t="s">
        <v>591</v>
      </c>
      <c r="F95" t="s">
        <v>592</v>
      </c>
      <c r="G95" t="s">
        <v>593</v>
      </c>
      <c r="H95" t="s">
        <v>594</v>
      </c>
      <c r="I95" t="s">
        <v>251</v>
      </c>
      <c r="J95" s="65">
        <v>6.55</v>
      </c>
      <c r="K95" t="s">
        <v>105</v>
      </c>
      <c r="L95" s="66">
        <v>4.1300000000000003E-2</v>
      </c>
      <c r="M95" s="66">
        <v>3.5400000000000001E-2</v>
      </c>
      <c r="N95" s="65">
        <v>1798000</v>
      </c>
      <c r="O95" s="65">
        <v>103.989</v>
      </c>
      <c r="P95" s="65">
        <v>0</v>
      </c>
      <c r="Q95" s="65">
        <v>6037.33304838</v>
      </c>
      <c r="R95" s="66">
        <v>3.5999999999999999E-3</v>
      </c>
      <c r="S95" s="66">
        <v>2.0799999999999999E-2</v>
      </c>
      <c r="T95" s="66">
        <v>1.2999999999999999E-3</v>
      </c>
    </row>
    <row r="96" spans="1:20">
      <c r="A96" t="s">
        <v>595</v>
      </c>
      <c r="B96" t="s">
        <v>596</v>
      </c>
      <c r="C96" t="s">
        <v>122</v>
      </c>
      <c r="D96" t="s">
        <v>590</v>
      </c>
      <c r="E96" t="s">
        <v>597</v>
      </c>
      <c r="F96" t="s">
        <v>598</v>
      </c>
      <c r="G96" t="s">
        <v>599</v>
      </c>
      <c r="H96" t="s">
        <v>594</v>
      </c>
      <c r="I96" t="s">
        <v>600</v>
      </c>
      <c r="J96" s="65">
        <v>5.1100000000000003</v>
      </c>
      <c r="K96" t="s">
        <v>105</v>
      </c>
      <c r="L96" s="66">
        <v>0.05</v>
      </c>
      <c r="M96" s="66">
        <v>4.4600000000000001E-2</v>
      </c>
      <c r="N96" s="65">
        <v>1236000</v>
      </c>
      <c r="O96" s="65">
        <v>103.79333333333334</v>
      </c>
      <c r="P96" s="65">
        <v>0</v>
      </c>
      <c r="Q96" s="65">
        <v>4142.4376024000003</v>
      </c>
      <c r="R96" s="66">
        <v>1E-3</v>
      </c>
      <c r="S96" s="66">
        <v>1.4200000000000001E-2</v>
      </c>
      <c r="T96" s="66">
        <v>8.9999999999999998E-4</v>
      </c>
    </row>
    <row r="97" spans="1:5">
      <c r="A97" s="76" t="s">
        <v>239</v>
      </c>
      <c r="B97" s="14"/>
      <c r="C97" s="14"/>
      <c r="D97" s="14"/>
      <c r="E97" s="14"/>
    </row>
    <row r="98" spans="1:5">
      <c r="A98" s="76" t="s">
        <v>303</v>
      </c>
      <c r="B98" s="14"/>
      <c r="C98" s="14"/>
      <c r="D98" s="14"/>
      <c r="E98" s="14"/>
    </row>
    <row r="99" spans="1:5">
      <c r="A99" s="76" t="s">
        <v>304</v>
      </c>
      <c r="B99" s="14"/>
      <c r="C99" s="14"/>
      <c r="D99" s="14"/>
      <c r="E99" s="14"/>
    </row>
    <row r="100" spans="1:5">
      <c r="A100" s="76" t="s">
        <v>305</v>
      </c>
      <c r="B100" s="14"/>
      <c r="C100" s="14"/>
      <c r="D100" s="14"/>
      <c r="E100" s="14"/>
    </row>
    <row r="101" spans="1:5">
      <c r="A101" s="76" t="s">
        <v>306</v>
      </c>
      <c r="B101" s="14"/>
      <c r="C101" s="14"/>
      <c r="D101" s="14"/>
      <c r="E101" s="14"/>
    </row>
    <row r="102" spans="1:5" hidden="1">
      <c r="B102" s="14"/>
      <c r="C102" s="14"/>
      <c r="D102" s="14"/>
      <c r="E102" s="14"/>
    </row>
    <row r="103" spans="1:5" hidden="1">
      <c r="B103" s="14"/>
      <c r="C103" s="14"/>
      <c r="D103" s="14"/>
      <c r="E103" s="14"/>
    </row>
    <row r="104" spans="1:5" hidden="1">
      <c r="B104" s="14"/>
      <c r="C104" s="14"/>
      <c r="D104" s="14"/>
      <c r="E104" s="14"/>
    </row>
    <row r="105" spans="1:5" hidden="1">
      <c r="B105" s="14"/>
      <c r="C105" s="14"/>
      <c r="D105" s="14"/>
      <c r="E105" s="14"/>
    </row>
    <row r="106" spans="1:5" hidden="1">
      <c r="B106" s="14"/>
      <c r="C106" s="14"/>
      <c r="D106" s="14"/>
      <c r="E106" s="14"/>
    </row>
    <row r="107" spans="1:5" hidden="1">
      <c r="B107" s="14"/>
      <c r="C107" s="14"/>
      <c r="D107" s="14"/>
      <c r="E107" s="14"/>
    </row>
    <row r="108" spans="1:5" hidden="1">
      <c r="B108" s="14"/>
      <c r="C108" s="14"/>
      <c r="D108" s="14"/>
      <c r="E108" s="14"/>
    </row>
    <row r="109" spans="1:5" hidden="1">
      <c r="B109" s="14"/>
      <c r="C109" s="14"/>
      <c r="D109" s="14"/>
      <c r="E109" s="14"/>
    </row>
    <row r="110" spans="1:5" hidden="1">
      <c r="B110" s="14"/>
      <c r="C110" s="14"/>
      <c r="D110" s="14"/>
      <c r="E110" s="14"/>
    </row>
    <row r="111" spans="1:5" hidden="1">
      <c r="B111" s="14"/>
      <c r="C111" s="14"/>
      <c r="D111" s="14"/>
      <c r="E111" s="14"/>
    </row>
    <row r="112" spans="1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  <c r="BI5" s="16"/>
    </row>
    <row r="6" spans="1:61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E6" s="16"/>
      <c r="BI6" s="16"/>
    </row>
    <row r="7" spans="1:61" s="16" customFormat="1" ht="20.25">
      <c r="A7" s="40" t="s">
        <v>47</v>
      </c>
      <c r="B7" s="41" t="s">
        <v>48</v>
      </c>
      <c r="C7" s="102" t="s">
        <v>69</v>
      </c>
      <c r="D7" s="102" t="s">
        <v>82</v>
      </c>
      <c r="E7" s="102" t="s">
        <v>49</v>
      </c>
      <c r="F7" s="102" t="s">
        <v>83</v>
      </c>
      <c r="G7" s="102" t="s">
        <v>52</v>
      </c>
      <c r="H7" s="92" t="s">
        <v>186</v>
      </c>
      <c r="I7" s="92" t="s">
        <v>187</v>
      </c>
      <c r="J7" s="92" t="s">
        <v>191</v>
      </c>
      <c r="K7" s="92" t="s">
        <v>55</v>
      </c>
      <c r="L7" s="92" t="s">
        <v>72</v>
      </c>
      <c r="M7" s="92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34085883.43</v>
      </c>
      <c r="I10" s="7"/>
      <c r="J10" s="63">
        <v>65.78237</v>
      </c>
      <c r="K10" s="63">
        <v>731419.88982428855</v>
      </c>
      <c r="L10" s="7"/>
      <c r="M10" s="64">
        <v>1</v>
      </c>
      <c r="N10" s="64">
        <v>0.16259999999999999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v>29340851.350000001</v>
      </c>
      <c r="J11" s="69">
        <v>33.703139999999998</v>
      </c>
      <c r="K11" s="69">
        <v>514346.0225509</v>
      </c>
      <c r="M11" s="68">
        <v>0.70320000000000005</v>
      </c>
      <c r="N11" s="68">
        <v>0.1144</v>
      </c>
    </row>
    <row r="12" spans="1:61">
      <c r="A12" s="67" t="s">
        <v>601</v>
      </c>
      <c r="D12" s="14"/>
      <c r="E12" s="14"/>
      <c r="F12" s="14"/>
      <c r="H12" s="69">
        <v>11818350.58</v>
      </c>
      <c r="J12" s="69">
        <v>0</v>
      </c>
      <c r="K12" s="69">
        <v>321734.4607317</v>
      </c>
      <c r="M12" s="68">
        <v>0.43990000000000001</v>
      </c>
      <c r="N12" s="68">
        <v>7.1499999999999994E-2</v>
      </c>
    </row>
    <row r="13" spans="1:61">
      <c r="A13" t="s">
        <v>602</v>
      </c>
      <c r="B13" t="s">
        <v>603</v>
      </c>
      <c r="C13" t="s">
        <v>99</v>
      </c>
      <c r="D13" t="s">
        <v>122</v>
      </c>
      <c r="E13" t="s">
        <v>559</v>
      </c>
      <c r="F13" t="s">
        <v>346</v>
      </c>
      <c r="G13" t="s">
        <v>101</v>
      </c>
      <c r="H13" s="65">
        <v>274504</v>
      </c>
      <c r="I13" s="65">
        <v>2954</v>
      </c>
      <c r="J13" s="65">
        <v>0</v>
      </c>
      <c r="K13" s="65">
        <v>8108.8481599999996</v>
      </c>
      <c r="L13" s="66">
        <v>1.4E-3</v>
      </c>
      <c r="M13" s="66">
        <v>1.11E-2</v>
      </c>
      <c r="N13" s="66">
        <v>1.8E-3</v>
      </c>
    </row>
    <row r="14" spans="1:61">
      <c r="A14" t="s">
        <v>604</v>
      </c>
      <c r="B14" t="s">
        <v>605</v>
      </c>
      <c r="C14" t="s">
        <v>99</v>
      </c>
      <c r="D14" t="s">
        <v>122</v>
      </c>
      <c r="E14" t="s">
        <v>606</v>
      </c>
      <c r="F14" t="s">
        <v>528</v>
      </c>
      <c r="G14" t="s">
        <v>101</v>
      </c>
      <c r="H14" s="65">
        <v>35901</v>
      </c>
      <c r="I14" s="65">
        <v>21770</v>
      </c>
      <c r="J14" s="65">
        <v>0</v>
      </c>
      <c r="K14" s="65">
        <v>7815.6477000000004</v>
      </c>
      <c r="L14" s="66">
        <v>5.9999999999999995E-4</v>
      </c>
      <c r="M14" s="66">
        <v>1.0699999999999999E-2</v>
      </c>
      <c r="N14" s="66">
        <v>1.6999999999999999E-3</v>
      </c>
    </row>
    <row r="15" spans="1:61">
      <c r="A15" t="s">
        <v>607</v>
      </c>
      <c r="B15" t="s">
        <v>608</v>
      </c>
      <c r="C15" t="s">
        <v>99</v>
      </c>
      <c r="D15" t="s">
        <v>122</v>
      </c>
      <c r="E15" t="s">
        <v>527</v>
      </c>
      <c r="F15" t="s">
        <v>528</v>
      </c>
      <c r="G15" t="s">
        <v>101</v>
      </c>
      <c r="H15" s="65">
        <v>1233945</v>
      </c>
      <c r="I15" s="65">
        <v>1367</v>
      </c>
      <c r="J15" s="65">
        <v>0</v>
      </c>
      <c r="K15" s="65">
        <v>16868.028149999998</v>
      </c>
      <c r="L15" s="66">
        <v>2.5000000000000001E-3</v>
      </c>
      <c r="M15" s="66">
        <v>2.3099999999999999E-2</v>
      </c>
      <c r="N15" s="66">
        <v>3.8E-3</v>
      </c>
    </row>
    <row r="16" spans="1:61">
      <c r="A16" t="s">
        <v>609</v>
      </c>
      <c r="B16" t="s">
        <v>610</v>
      </c>
      <c r="C16" t="s">
        <v>99</v>
      </c>
      <c r="D16" t="s">
        <v>122</v>
      </c>
      <c r="E16" t="s">
        <v>611</v>
      </c>
      <c r="F16" t="s">
        <v>482</v>
      </c>
      <c r="G16" t="s">
        <v>101</v>
      </c>
      <c r="H16" s="65">
        <v>217634</v>
      </c>
      <c r="I16" s="65">
        <v>3687</v>
      </c>
      <c r="J16" s="65">
        <v>0</v>
      </c>
      <c r="K16" s="65">
        <v>8024.1655799999999</v>
      </c>
      <c r="L16" s="66">
        <v>8.0000000000000004E-4</v>
      </c>
      <c r="M16" s="66">
        <v>1.0999999999999999E-2</v>
      </c>
      <c r="N16" s="66">
        <v>1.8E-3</v>
      </c>
    </row>
    <row r="17" spans="1:14">
      <c r="A17" t="s">
        <v>612</v>
      </c>
      <c r="B17" t="s">
        <v>613</v>
      </c>
      <c r="C17" t="s">
        <v>99</v>
      </c>
      <c r="D17" t="s">
        <v>122</v>
      </c>
      <c r="E17" t="s">
        <v>614</v>
      </c>
      <c r="F17" t="s">
        <v>482</v>
      </c>
      <c r="G17" t="s">
        <v>101</v>
      </c>
      <c r="H17" s="65">
        <v>472779</v>
      </c>
      <c r="I17" s="65">
        <v>3338</v>
      </c>
      <c r="J17" s="65">
        <v>0</v>
      </c>
      <c r="K17" s="65">
        <v>15781.363020000001</v>
      </c>
      <c r="L17" s="66">
        <v>2.0999999999999999E-3</v>
      </c>
      <c r="M17" s="66">
        <v>2.1600000000000001E-2</v>
      </c>
      <c r="N17" s="66">
        <v>3.5000000000000001E-3</v>
      </c>
    </row>
    <row r="18" spans="1:14">
      <c r="A18" t="s">
        <v>615</v>
      </c>
      <c r="B18" t="s">
        <v>616</v>
      </c>
      <c r="C18" t="s">
        <v>99</v>
      </c>
      <c r="D18" t="s">
        <v>122</v>
      </c>
      <c r="E18" t="s">
        <v>617</v>
      </c>
      <c r="F18" t="s">
        <v>470</v>
      </c>
      <c r="G18" t="s">
        <v>101</v>
      </c>
      <c r="H18" s="65">
        <v>30771</v>
      </c>
      <c r="I18" s="65">
        <v>46960</v>
      </c>
      <c r="J18" s="65">
        <v>0</v>
      </c>
      <c r="K18" s="65">
        <v>14450.061600000001</v>
      </c>
      <c r="L18" s="66">
        <v>6.9999999999999999E-4</v>
      </c>
      <c r="M18" s="66">
        <v>1.9800000000000002E-2</v>
      </c>
      <c r="N18" s="66">
        <v>3.2000000000000002E-3</v>
      </c>
    </row>
    <row r="19" spans="1:14">
      <c r="A19" t="s">
        <v>618</v>
      </c>
      <c r="B19" t="s">
        <v>619</v>
      </c>
      <c r="C19" t="s">
        <v>99</v>
      </c>
      <c r="D19" t="s">
        <v>122</v>
      </c>
      <c r="E19" t="s">
        <v>442</v>
      </c>
      <c r="F19" t="s">
        <v>443</v>
      </c>
      <c r="G19" t="s">
        <v>101</v>
      </c>
      <c r="H19" s="65">
        <v>332810</v>
      </c>
      <c r="I19" s="65">
        <v>1900</v>
      </c>
      <c r="J19" s="65">
        <v>0</v>
      </c>
      <c r="K19" s="65">
        <v>6323.39</v>
      </c>
      <c r="L19" s="66">
        <v>8.0000000000000004E-4</v>
      </c>
      <c r="M19" s="66">
        <v>8.6E-3</v>
      </c>
      <c r="N19" s="66">
        <v>1.4E-3</v>
      </c>
    </row>
    <row r="20" spans="1:14">
      <c r="A20" t="s">
        <v>620</v>
      </c>
      <c r="B20" t="s">
        <v>621</v>
      </c>
      <c r="C20" t="s">
        <v>99</v>
      </c>
      <c r="D20" t="s">
        <v>122</v>
      </c>
      <c r="E20" t="s">
        <v>622</v>
      </c>
      <c r="F20" t="s">
        <v>314</v>
      </c>
      <c r="G20" t="s">
        <v>101</v>
      </c>
      <c r="H20" s="65">
        <v>163073</v>
      </c>
      <c r="I20" s="65">
        <v>11820</v>
      </c>
      <c r="J20" s="65">
        <v>0</v>
      </c>
      <c r="K20" s="65">
        <v>19275.228599999999</v>
      </c>
      <c r="L20" s="66">
        <v>1.6000000000000001E-3</v>
      </c>
      <c r="M20" s="66">
        <v>2.64E-2</v>
      </c>
      <c r="N20" s="66">
        <v>4.3E-3</v>
      </c>
    </row>
    <row r="21" spans="1:14">
      <c r="A21" t="s">
        <v>623</v>
      </c>
      <c r="B21" t="s">
        <v>624</v>
      </c>
      <c r="C21" t="s">
        <v>99</v>
      </c>
      <c r="D21" t="s">
        <v>122</v>
      </c>
      <c r="E21" t="s">
        <v>625</v>
      </c>
      <c r="F21" t="s">
        <v>314</v>
      </c>
      <c r="G21" t="s">
        <v>101</v>
      </c>
      <c r="H21" s="65">
        <v>913462</v>
      </c>
      <c r="I21" s="65">
        <v>1712</v>
      </c>
      <c r="J21" s="65">
        <v>0</v>
      </c>
      <c r="K21" s="65">
        <v>15638.469440000001</v>
      </c>
      <c r="L21" s="66">
        <v>8.0000000000000004E-4</v>
      </c>
      <c r="M21" s="66">
        <v>2.1399999999999999E-2</v>
      </c>
      <c r="N21" s="66">
        <v>3.5000000000000001E-3</v>
      </c>
    </row>
    <row r="22" spans="1:14">
      <c r="A22" t="s">
        <v>626</v>
      </c>
      <c r="B22" t="s">
        <v>627</v>
      </c>
      <c r="C22" t="s">
        <v>99</v>
      </c>
      <c r="D22" t="s">
        <v>122</v>
      </c>
      <c r="E22" t="s">
        <v>313</v>
      </c>
      <c r="F22" t="s">
        <v>314</v>
      </c>
      <c r="G22" t="s">
        <v>101</v>
      </c>
      <c r="H22" s="65">
        <v>1646599</v>
      </c>
      <c r="I22" s="65">
        <v>2749</v>
      </c>
      <c r="J22" s="65">
        <v>0</v>
      </c>
      <c r="K22" s="65">
        <v>45265.006509999999</v>
      </c>
      <c r="L22" s="66">
        <v>1.1000000000000001E-3</v>
      </c>
      <c r="M22" s="66">
        <v>6.1899999999999997E-2</v>
      </c>
      <c r="N22" s="66">
        <v>1.01E-2</v>
      </c>
    </row>
    <row r="23" spans="1:14">
      <c r="A23" t="s">
        <v>628</v>
      </c>
      <c r="B23" t="s">
        <v>629</v>
      </c>
      <c r="C23" t="s">
        <v>99</v>
      </c>
      <c r="D23" t="s">
        <v>122</v>
      </c>
      <c r="E23" t="s">
        <v>630</v>
      </c>
      <c r="F23" t="s">
        <v>314</v>
      </c>
      <c r="G23" t="s">
        <v>101</v>
      </c>
      <c r="H23" s="65">
        <v>998770</v>
      </c>
      <c r="I23" s="65">
        <v>2850</v>
      </c>
      <c r="J23" s="65">
        <v>0</v>
      </c>
      <c r="K23" s="65">
        <v>28464.945</v>
      </c>
      <c r="L23" s="66">
        <v>6.9999999999999999E-4</v>
      </c>
      <c r="M23" s="66">
        <v>3.8899999999999997E-2</v>
      </c>
      <c r="N23" s="66">
        <v>6.3E-3</v>
      </c>
    </row>
    <row r="24" spans="1:14">
      <c r="A24" t="s">
        <v>631</v>
      </c>
      <c r="B24" t="s">
        <v>632</v>
      </c>
      <c r="C24" t="s">
        <v>99</v>
      </c>
      <c r="D24" t="s">
        <v>122</v>
      </c>
      <c r="E24" t="s">
        <v>544</v>
      </c>
      <c r="F24" t="s">
        <v>545</v>
      </c>
      <c r="G24" t="s">
        <v>101</v>
      </c>
      <c r="H24" s="65">
        <v>4174</v>
      </c>
      <c r="I24" s="65">
        <v>100410</v>
      </c>
      <c r="J24" s="65">
        <v>0</v>
      </c>
      <c r="K24" s="65">
        <v>4191.1134000000002</v>
      </c>
      <c r="L24" s="66">
        <v>5.0000000000000001E-4</v>
      </c>
      <c r="M24" s="66">
        <v>5.7000000000000002E-3</v>
      </c>
      <c r="N24" s="66">
        <v>8.9999999999999998E-4</v>
      </c>
    </row>
    <row r="25" spans="1:14">
      <c r="A25" t="s">
        <v>633</v>
      </c>
      <c r="B25" t="s">
        <v>634</v>
      </c>
      <c r="C25" t="s">
        <v>99</v>
      </c>
      <c r="D25" t="s">
        <v>122</v>
      </c>
      <c r="E25" t="s">
        <v>477</v>
      </c>
      <c r="F25" t="s">
        <v>386</v>
      </c>
      <c r="G25" t="s">
        <v>101</v>
      </c>
      <c r="H25" s="65">
        <v>109325</v>
      </c>
      <c r="I25" s="65">
        <v>2370</v>
      </c>
      <c r="J25" s="65">
        <v>0</v>
      </c>
      <c r="K25" s="65">
        <v>2591.0025000000001</v>
      </c>
      <c r="L25" s="66">
        <v>1E-4</v>
      </c>
      <c r="M25" s="66">
        <v>3.5000000000000001E-3</v>
      </c>
      <c r="N25" s="66">
        <v>5.9999999999999995E-4</v>
      </c>
    </row>
    <row r="26" spans="1:14">
      <c r="A26" t="s">
        <v>635</v>
      </c>
      <c r="B26" t="s">
        <v>636</v>
      </c>
      <c r="C26" t="s">
        <v>99</v>
      </c>
      <c r="D26" t="s">
        <v>122</v>
      </c>
      <c r="E26" t="s">
        <v>637</v>
      </c>
      <c r="F26" t="s">
        <v>638</v>
      </c>
      <c r="G26" t="s">
        <v>101</v>
      </c>
      <c r="H26" s="65">
        <v>168308</v>
      </c>
      <c r="I26" s="65">
        <v>9441</v>
      </c>
      <c r="J26" s="65">
        <v>0</v>
      </c>
      <c r="K26" s="65">
        <v>15889.958280000001</v>
      </c>
      <c r="L26" s="66">
        <v>1.4E-3</v>
      </c>
      <c r="M26" s="66">
        <v>2.1700000000000001E-2</v>
      </c>
      <c r="N26" s="66">
        <v>3.5000000000000001E-3</v>
      </c>
    </row>
    <row r="27" spans="1:14">
      <c r="A27" t="s">
        <v>639</v>
      </c>
      <c r="B27" t="s">
        <v>640</v>
      </c>
      <c r="C27" t="s">
        <v>99</v>
      </c>
      <c r="D27" t="s">
        <v>122</v>
      </c>
      <c r="E27" t="s">
        <v>515</v>
      </c>
      <c r="F27" t="s">
        <v>516</v>
      </c>
      <c r="G27" t="s">
        <v>101</v>
      </c>
      <c r="H27" s="65">
        <v>170375</v>
      </c>
      <c r="I27" s="65">
        <v>2597</v>
      </c>
      <c r="J27" s="65">
        <v>0</v>
      </c>
      <c r="K27" s="65">
        <v>4424.6387500000001</v>
      </c>
      <c r="L27" s="66">
        <v>5.0000000000000001E-4</v>
      </c>
      <c r="M27" s="66">
        <v>6.0000000000000001E-3</v>
      </c>
      <c r="N27" s="66">
        <v>1E-3</v>
      </c>
    </row>
    <row r="28" spans="1:14">
      <c r="A28" t="s">
        <v>641</v>
      </c>
      <c r="B28" t="s">
        <v>642</v>
      </c>
      <c r="C28" t="s">
        <v>99</v>
      </c>
      <c r="D28" t="s">
        <v>122</v>
      </c>
      <c r="E28" t="s">
        <v>363</v>
      </c>
      <c r="F28" t="s">
        <v>352</v>
      </c>
      <c r="G28" t="s">
        <v>101</v>
      </c>
      <c r="H28" s="65">
        <v>102717.43</v>
      </c>
      <c r="I28" s="65">
        <v>5834</v>
      </c>
      <c r="J28" s="65">
        <v>0</v>
      </c>
      <c r="K28" s="65">
        <v>5992.5348661999997</v>
      </c>
      <c r="L28" s="66">
        <v>8.0000000000000004E-4</v>
      </c>
      <c r="M28" s="66">
        <v>8.2000000000000007E-3</v>
      </c>
      <c r="N28" s="66">
        <v>1.2999999999999999E-3</v>
      </c>
    </row>
    <row r="29" spans="1:14">
      <c r="A29" t="s">
        <v>643</v>
      </c>
      <c r="B29" t="s">
        <v>644</v>
      </c>
      <c r="C29" t="s">
        <v>99</v>
      </c>
      <c r="D29" t="s">
        <v>122</v>
      </c>
      <c r="E29" t="s">
        <v>391</v>
      </c>
      <c r="F29" t="s">
        <v>352</v>
      </c>
      <c r="G29" t="s">
        <v>101</v>
      </c>
      <c r="H29" s="65">
        <v>186736</v>
      </c>
      <c r="I29" s="65">
        <v>4960</v>
      </c>
      <c r="J29" s="65">
        <v>0</v>
      </c>
      <c r="K29" s="65">
        <v>9262.1056000000008</v>
      </c>
      <c r="L29" s="66">
        <v>1.1000000000000001E-3</v>
      </c>
      <c r="M29" s="66">
        <v>1.2699999999999999E-2</v>
      </c>
      <c r="N29" s="66">
        <v>2.0999999999999999E-3</v>
      </c>
    </row>
    <row r="30" spans="1:14">
      <c r="A30" t="s">
        <v>645</v>
      </c>
      <c r="B30" t="s">
        <v>646</v>
      </c>
      <c r="C30" t="s">
        <v>99</v>
      </c>
      <c r="D30" t="s">
        <v>122</v>
      </c>
      <c r="E30" t="s">
        <v>647</v>
      </c>
      <c r="F30" t="s">
        <v>352</v>
      </c>
      <c r="G30" t="s">
        <v>101</v>
      </c>
      <c r="H30" s="65">
        <v>644289</v>
      </c>
      <c r="I30" s="65">
        <v>2283</v>
      </c>
      <c r="J30" s="65">
        <v>0</v>
      </c>
      <c r="K30" s="65">
        <v>14709.11787</v>
      </c>
      <c r="L30" s="66">
        <v>1.5E-3</v>
      </c>
      <c r="M30" s="66">
        <v>2.01E-2</v>
      </c>
      <c r="N30" s="66">
        <v>3.3E-3</v>
      </c>
    </row>
    <row r="31" spans="1:14">
      <c r="A31" t="s">
        <v>648</v>
      </c>
      <c r="B31" t="s">
        <v>649</v>
      </c>
      <c r="C31" t="s">
        <v>99</v>
      </c>
      <c r="D31" t="s">
        <v>122</v>
      </c>
      <c r="E31" t="s">
        <v>372</v>
      </c>
      <c r="F31" t="s">
        <v>352</v>
      </c>
      <c r="G31" t="s">
        <v>101</v>
      </c>
      <c r="H31" s="65">
        <v>1237950.1499999999</v>
      </c>
      <c r="I31" s="65">
        <v>1135</v>
      </c>
      <c r="J31" s="65">
        <v>0</v>
      </c>
      <c r="K31" s="65">
        <v>14050.7342025</v>
      </c>
      <c r="L31" s="66">
        <v>1.5E-3</v>
      </c>
      <c r="M31" s="66">
        <v>1.9199999999999998E-2</v>
      </c>
      <c r="N31" s="66">
        <v>3.0999999999999999E-3</v>
      </c>
    </row>
    <row r="32" spans="1:14">
      <c r="A32" t="s">
        <v>650</v>
      </c>
      <c r="B32" t="s">
        <v>651</v>
      </c>
      <c r="C32" t="s">
        <v>99</v>
      </c>
      <c r="D32" t="s">
        <v>122</v>
      </c>
      <c r="E32" t="s">
        <v>652</v>
      </c>
      <c r="F32" t="s">
        <v>653</v>
      </c>
      <c r="G32" t="s">
        <v>101</v>
      </c>
      <c r="H32" s="65">
        <v>405389</v>
      </c>
      <c r="I32" s="65">
        <v>3172</v>
      </c>
      <c r="J32" s="65">
        <v>0</v>
      </c>
      <c r="K32" s="65">
        <v>12858.93908</v>
      </c>
      <c r="L32" s="66">
        <v>2.9999999999999997E-4</v>
      </c>
      <c r="M32" s="66">
        <v>1.7600000000000001E-2</v>
      </c>
      <c r="N32" s="66">
        <v>2.8999999999999998E-3</v>
      </c>
    </row>
    <row r="33" spans="1:14">
      <c r="A33" t="s">
        <v>654</v>
      </c>
      <c r="B33" t="s">
        <v>655</v>
      </c>
      <c r="C33" t="s">
        <v>99</v>
      </c>
      <c r="D33" t="s">
        <v>122</v>
      </c>
      <c r="E33" t="s">
        <v>380</v>
      </c>
      <c r="F33" t="s">
        <v>381</v>
      </c>
      <c r="G33" t="s">
        <v>101</v>
      </c>
      <c r="H33" s="65">
        <v>976335</v>
      </c>
      <c r="I33" s="65">
        <v>2620</v>
      </c>
      <c r="J33" s="65">
        <v>0</v>
      </c>
      <c r="K33" s="65">
        <v>25579.976999999999</v>
      </c>
      <c r="L33" s="66">
        <v>3.5999999999999999E-3</v>
      </c>
      <c r="M33" s="66">
        <v>3.5000000000000003E-2</v>
      </c>
      <c r="N33" s="66">
        <v>5.7000000000000002E-3</v>
      </c>
    </row>
    <row r="34" spans="1:14">
      <c r="A34" t="s">
        <v>656</v>
      </c>
      <c r="B34" t="s">
        <v>657</v>
      </c>
      <c r="C34" t="s">
        <v>99</v>
      </c>
      <c r="D34" t="s">
        <v>122</v>
      </c>
      <c r="E34" t="s">
        <v>658</v>
      </c>
      <c r="F34" t="s">
        <v>128</v>
      </c>
      <c r="G34" t="s">
        <v>101</v>
      </c>
      <c r="H34" s="65">
        <v>22857</v>
      </c>
      <c r="I34" s="65">
        <v>90000</v>
      </c>
      <c r="J34" s="65">
        <v>0</v>
      </c>
      <c r="K34" s="65">
        <v>20571.3</v>
      </c>
      <c r="L34" s="66">
        <v>2.9999999999999997E-4</v>
      </c>
      <c r="M34" s="66">
        <v>2.81E-2</v>
      </c>
      <c r="N34" s="66">
        <v>4.5999999999999999E-3</v>
      </c>
    </row>
    <row r="35" spans="1:14">
      <c r="A35" t="s">
        <v>659</v>
      </c>
      <c r="B35" t="s">
        <v>660</v>
      </c>
      <c r="C35" t="s">
        <v>99</v>
      </c>
      <c r="D35" t="s">
        <v>122</v>
      </c>
      <c r="E35" t="s">
        <v>488</v>
      </c>
      <c r="F35" t="s">
        <v>131</v>
      </c>
      <c r="G35" t="s">
        <v>101</v>
      </c>
      <c r="H35" s="65">
        <v>1469647</v>
      </c>
      <c r="I35" s="65">
        <v>380.9</v>
      </c>
      <c r="J35" s="65">
        <v>0</v>
      </c>
      <c r="K35" s="65">
        <v>5597.8854229999997</v>
      </c>
      <c r="L35" s="66">
        <v>5.0000000000000001E-4</v>
      </c>
      <c r="M35" s="66">
        <v>7.7000000000000002E-3</v>
      </c>
      <c r="N35" s="66">
        <v>1.1999999999999999E-3</v>
      </c>
    </row>
    <row r="36" spans="1:14">
      <c r="A36" s="67" t="s">
        <v>661</v>
      </c>
      <c r="D36" s="14"/>
      <c r="E36" s="14"/>
      <c r="F36" s="14"/>
      <c r="H36" s="69">
        <v>5444964.5199999996</v>
      </c>
      <c r="J36" s="69">
        <v>33.703139999999998</v>
      </c>
      <c r="K36" s="69">
        <v>117193.5821402</v>
      </c>
      <c r="M36" s="68">
        <v>0.16020000000000001</v>
      </c>
      <c r="N36" s="68">
        <v>2.6100000000000002E-2</v>
      </c>
    </row>
    <row r="37" spans="1:14">
      <c r="A37" t="s">
        <v>662</v>
      </c>
      <c r="B37" t="s">
        <v>663</v>
      </c>
      <c r="C37" t="s">
        <v>99</v>
      </c>
      <c r="D37" t="s">
        <v>122</v>
      </c>
      <c r="E37" t="s">
        <v>562</v>
      </c>
      <c r="F37" t="s">
        <v>528</v>
      </c>
      <c r="G37" t="s">
        <v>101</v>
      </c>
      <c r="H37" s="65">
        <v>1051996</v>
      </c>
      <c r="I37" s="65">
        <v>701.7</v>
      </c>
      <c r="J37" s="65">
        <v>0</v>
      </c>
      <c r="K37" s="65">
        <v>7381.8559320000004</v>
      </c>
      <c r="L37" s="66">
        <v>1.1000000000000001E-3</v>
      </c>
      <c r="M37" s="66">
        <v>1.01E-2</v>
      </c>
      <c r="N37" s="66">
        <v>1.6000000000000001E-3</v>
      </c>
    </row>
    <row r="38" spans="1:14">
      <c r="A38" t="s">
        <v>664</v>
      </c>
      <c r="B38" t="s">
        <v>665</v>
      </c>
      <c r="C38" t="s">
        <v>99</v>
      </c>
      <c r="D38" t="s">
        <v>122</v>
      </c>
      <c r="E38" t="s">
        <v>666</v>
      </c>
      <c r="F38" t="s">
        <v>482</v>
      </c>
      <c r="G38" t="s">
        <v>101</v>
      </c>
      <c r="H38" s="65">
        <v>178965</v>
      </c>
      <c r="I38" s="65">
        <v>6900</v>
      </c>
      <c r="J38" s="65">
        <v>0</v>
      </c>
      <c r="K38" s="65">
        <v>12348.584999999999</v>
      </c>
      <c r="L38" s="66">
        <v>2.5999999999999999E-3</v>
      </c>
      <c r="M38" s="66">
        <v>1.6899999999999998E-2</v>
      </c>
      <c r="N38" s="66">
        <v>2.7000000000000001E-3</v>
      </c>
    </row>
    <row r="39" spans="1:14">
      <c r="A39" t="s">
        <v>667</v>
      </c>
      <c r="B39" t="s">
        <v>668</v>
      </c>
      <c r="C39" t="s">
        <v>99</v>
      </c>
      <c r="D39" t="s">
        <v>122</v>
      </c>
      <c r="E39" t="s">
        <v>669</v>
      </c>
      <c r="F39" t="s">
        <v>443</v>
      </c>
      <c r="G39" t="s">
        <v>101</v>
      </c>
      <c r="H39" s="65">
        <v>54588</v>
      </c>
      <c r="I39" s="65">
        <v>17140</v>
      </c>
      <c r="J39" s="65">
        <v>0</v>
      </c>
      <c r="K39" s="65">
        <v>9356.3832000000002</v>
      </c>
      <c r="L39" s="66">
        <v>4.3E-3</v>
      </c>
      <c r="M39" s="66">
        <v>1.2800000000000001E-2</v>
      </c>
      <c r="N39" s="66">
        <v>2.0999999999999999E-3</v>
      </c>
    </row>
    <row r="40" spans="1:14">
      <c r="A40" t="s">
        <v>670</v>
      </c>
      <c r="B40" t="s">
        <v>671</v>
      </c>
      <c r="C40" t="s">
        <v>99</v>
      </c>
      <c r="D40" t="s">
        <v>122</v>
      </c>
      <c r="E40" t="s">
        <v>500</v>
      </c>
      <c r="F40" t="s">
        <v>443</v>
      </c>
      <c r="G40" t="s">
        <v>101</v>
      </c>
      <c r="H40" s="65">
        <v>22091</v>
      </c>
      <c r="I40" s="65">
        <v>23100</v>
      </c>
      <c r="J40" s="65">
        <v>0</v>
      </c>
      <c r="K40" s="65">
        <v>5103.0209999999997</v>
      </c>
      <c r="L40" s="66">
        <v>1.1999999999999999E-3</v>
      </c>
      <c r="M40" s="66">
        <v>7.0000000000000001E-3</v>
      </c>
      <c r="N40" s="66">
        <v>1.1000000000000001E-3</v>
      </c>
    </row>
    <row r="41" spans="1:14">
      <c r="A41" t="s">
        <v>672</v>
      </c>
      <c r="B41" t="s">
        <v>673</v>
      </c>
      <c r="C41" t="s">
        <v>99</v>
      </c>
      <c r="D41" t="s">
        <v>122</v>
      </c>
      <c r="E41" t="s">
        <v>674</v>
      </c>
      <c r="F41" t="s">
        <v>545</v>
      </c>
      <c r="G41" t="s">
        <v>101</v>
      </c>
      <c r="H41" s="65">
        <v>9657</v>
      </c>
      <c r="I41" s="65">
        <v>19980</v>
      </c>
      <c r="J41" s="65">
        <v>0</v>
      </c>
      <c r="K41" s="65">
        <v>1929.4685999999999</v>
      </c>
      <c r="L41" s="66">
        <v>2.9999999999999997E-4</v>
      </c>
      <c r="M41" s="66">
        <v>2.5999999999999999E-3</v>
      </c>
      <c r="N41" s="66">
        <v>4.0000000000000002E-4</v>
      </c>
    </row>
    <row r="42" spans="1:14">
      <c r="A42" t="s">
        <v>675</v>
      </c>
      <c r="B42" t="s">
        <v>676</v>
      </c>
      <c r="C42" t="s">
        <v>99</v>
      </c>
      <c r="D42" t="s">
        <v>122</v>
      </c>
      <c r="E42" t="s">
        <v>677</v>
      </c>
      <c r="F42" t="s">
        <v>581</v>
      </c>
      <c r="G42" t="s">
        <v>101</v>
      </c>
      <c r="H42" s="65">
        <v>53483</v>
      </c>
      <c r="I42" s="65">
        <v>22850</v>
      </c>
      <c r="J42" s="65">
        <v>0</v>
      </c>
      <c r="K42" s="65">
        <v>12220.8655</v>
      </c>
      <c r="L42" s="66">
        <v>3.0000000000000001E-3</v>
      </c>
      <c r="M42" s="66">
        <v>1.67E-2</v>
      </c>
      <c r="N42" s="66">
        <v>2.7000000000000001E-3</v>
      </c>
    </row>
    <row r="43" spans="1:14">
      <c r="A43" t="s">
        <v>678</v>
      </c>
      <c r="B43" t="s">
        <v>679</v>
      </c>
      <c r="C43" t="s">
        <v>99</v>
      </c>
      <c r="D43" t="s">
        <v>122</v>
      </c>
      <c r="E43" t="s">
        <v>680</v>
      </c>
      <c r="F43" t="s">
        <v>581</v>
      </c>
      <c r="G43" t="s">
        <v>101</v>
      </c>
      <c r="H43" s="65">
        <v>829996</v>
      </c>
      <c r="I43" s="65">
        <v>562.5</v>
      </c>
      <c r="J43" s="65">
        <v>0</v>
      </c>
      <c r="K43" s="65">
        <v>4668.7275</v>
      </c>
      <c r="L43" s="66">
        <v>6.9999999999999999E-4</v>
      </c>
      <c r="M43" s="66">
        <v>6.4000000000000003E-3</v>
      </c>
      <c r="N43" s="66">
        <v>1E-3</v>
      </c>
    </row>
    <row r="44" spans="1:14">
      <c r="A44" t="s">
        <v>681</v>
      </c>
      <c r="B44" t="s">
        <v>682</v>
      </c>
      <c r="C44" t="s">
        <v>99</v>
      </c>
      <c r="D44" t="s">
        <v>122</v>
      </c>
      <c r="E44" t="s">
        <v>580</v>
      </c>
      <c r="F44" t="s">
        <v>581</v>
      </c>
      <c r="G44" t="s">
        <v>101</v>
      </c>
      <c r="H44" s="65">
        <v>1415653.8</v>
      </c>
      <c r="I44" s="65">
        <v>81.5</v>
      </c>
      <c r="J44" s="65">
        <v>0</v>
      </c>
      <c r="K44" s="65">
        <v>1153.7578470000001</v>
      </c>
      <c r="L44" s="66">
        <v>5.0000000000000001E-4</v>
      </c>
      <c r="M44" s="66">
        <v>1.6000000000000001E-3</v>
      </c>
      <c r="N44" s="66">
        <v>2.9999999999999997E-4</v>
      </c>
    </row>
    <row r="45" spans="1:14">
      <c r="A45" t="s">
        <v>683</v>
      </c>
      <c r="B45" t="s">
        <v>684</v>
      </c>
      <c r="C45" t="s">
        <v>99</v>
      </c>
      <c r="D45" t="s">
        <v>122</v>
      </c>
      <c r="E45" t="s">
        <v>685</v>
      </c>
      <c r="F45" t="s">
        <v>686</v>
      </c>
      <c r="G45" t="s">
        <v>101</v>
      </c>
      <c r="H45" s="65">
        <v>13748</v>
      </c>
      <c r="I45" s="65">
        <v>29080</v>
      </c>
      <c r="J45" s="65">
        <v>0</v>
      </c>
      <c r="K45" s="65">
        <v>3997.9184</v>
      </c>
      <c r="L45" s="66">
        <v>8.9999999999999998E-4</v>
      </c>
      <c r="M45" s="66">
        <v>5.4999999999999997E-3</v>
      </c>
      <c r="N45" s="66">
        <v>8.9999999999999998E-4</v>
      </c>
    </row>
    <row r="46" spans="1:14">
      <c r="A46" t="s">
        <v>687</v>
      </c>
      <c r="B46" t="s">
        <v>688</v>
      </c>
      <c r="C46" t="s">
        <v>99</v>
      </c>
      <c r="D46" t="s">
        <v>122</v>
      </c>
      <c r="E46" t="s">
        <v>689</v>
      </c>
      <c r="F46" t="s">
        <v>400</v>
      </c>
      <c r="G46" t="s">
        <v>101</v>
      </c>
      <c r="H46" s="65">
        <v>209444</v>
      </c>
      <c r="I46" s="65">
        <v>4802</v>
      </c>
      <c r="J46" s="65">
        <v>0</v>
      </c>
      <c r="K46" s="65">
        <v>10057.50088</v>
      </c>
      <c r="L46" s="66">
        <v>3.7000000000000002E-3</v>
      </c>
      <c r="M46" s="66">
        <v>1.38E-2</v>
      </c>
      <c r="N46" s="66">
        <v>2.2000000000000001E-3</v>
      </c>
    </row>
    <row r="47" spans="1:14">
      <c r="A47" t="s">
        <v>690</v>
      </c>
      <c r="B47" t="s">
        <v>691</v>
      </c>
      <c r="C47" t="s">
        <v>99</v>
      </c>
      <c r="D47" t="s">
        <v>122</v>
      </c>
      <c r="E47" t="s">
        <v>399</v>
      </c>
      <c r="F47" t="s">
        <v>400</v>
      </c>
      <c r="G47" t="s">
        <v>101</v>
      </c>
      <c r="H47" s="65">
        <v>179984</v>
      </c>
      <c r="I47" s="65">
        <v>2286</v>
      </c>
      <c r="J47" s="65">
        <v>0</v>
      </c>
      <c r="K47" s="65">
        <v>4114.4342399999996</v>
      </c>
      <c r="L47" s="66">
        <v>1.1999999999999999E-3</v>
      </c>
      <c r="M47" s="66">
        <v>5.5999999999999999E-3</v>
      </c>
      <c r="N47" s="66">
        <v>8.9999999999999998E-4</v>
      </c>
    </row>
    <row r="48" spans="1:14">
      <c r="A48" t="s">
        <v>692</v>
      </c>
      <c r="B48" t="s">
        <v>693</v>
      </c>
      <c r="C48" t="s">
        <v>99</v>
      </c>
      <c r="D48" t="s">
        <v>122</v>
      </c>
      <c r="E48" t="s">
        <v>485</v>
      </c>
      <c r="F48" t="s">
        <v>400</v>
      </c>
      <c r="G48" t="s">
        <v>101</v>
      </c>
      <c r="H48" s="65">
        <v>27651</v>
      </c>
      <c r="I48" s="65">
        <v>5665</v>
      </c>
      <c r="J48" s="65">
        <v>0</v>
      </c>
      <c r="K48" s="65">
        <v>1566.4291499999999</v>
      </c>
      <c r="L48" s="66">
        <v>4.0000000000000002E-4</v>
      </c>
      <c r="M48" s="66">
        <v>2.0999999999999999E-3</v>
      </c>
      <c r="N48" s="66">
        <v>2.9999999999999997E-4</v>
      </c>
    </row>
    <row r="49" spans="1:14">
      <c r="A49" t="s">
        <v>694</v>
      </c>
      <c r="B49" t="s">
        <v>695</v>
      </c>
      <c r="C49" t="s">
        <v>99</v>
      </c>
      <c r="D49" t="s">
        <v>122</v>
      </c>
      <c r="E49" t="s">
        <v>417</v>
      </c>
      <c r="F49" t="s">
        <v>352</v>
      </c>
      <c r="G49" t="s">
        <v>101</v>
      </c>
      <c r="H49" s="65">
        <v>24510</v>
      </c>
      <c r="I49" s="65">
        <v>12000</v>
      </c>
      <c r="J49" s="65">
        <v>33.703139999999998</v>
      </c>
      <c r="K49" s="65">
        <v>2974.9031399999999</v>
      </c>
      <c r="L49" s="66">
        <v>6.9999999999999999E-4</v>
      </c>
      <c r="M49" s="66">
        <v>4.1000000000000003E-3</v>
      </c>
      <c r="N49" s="66">
        <v>6.9999999999999999E-4</v>
      </c>
    </row>
    <row r="50" spans="1:14">
      <c r="A50" t="s">
        <v>696</v>
      </c>
      <c r="B50" t="s">
        <v>697</v>
      </c>
      <c r="C50" t="s">
        <v>99</v>
      </c>
      <c r="D50" t="s">
        <v>122</v>
      </c>
      <c r="E50" t="s">
        <v>698</v>
      </c>
      <c r="F50" t="s">
        <v>352</v>
      </c>
      <c r="G50" t="s">
        <v>101</v>
      </c>
      <c r="H50" s="65">
        <v>209943</v>
      </c>
      <c r="I50" s="65">
        <v>1907</v>
      </c>
      <c r="J50" s="65">
        <v>0</v>
      </c>
      <c r="K50" s="65">
        <v>4003.61301</v>
      </c>
      <c r="L50" s="66">
        <v>1.1999999999999999E-3</v>
      </c>
      <c r="M50" s="66">
        <v>5.4999999999999997E-3</v>
      </c>
      <c r="N50" s="66">
        <v>8.9999999999999998E-4</v>
      </c>
    </row>
    <row r="51" spans="1:14">
      <c r="A51" t="s">
        <v>699</v>
      </c>
      <c r="B51" t="s">
        <v>700</v>
      </c>
      <c r="C51" t="s">
        <v>99</v>
      </c>
      <c r="D51" t="s">
        <v>122</v>
      </c>
      <c r="E51" t="s">
        <v>701</v>
      </c>
      <c r="F51" t="s">
        <v>124</v>
      </c>
      <c r="G51" t="s">
        <v>101</v>
      </c>
      <c r="H51" s="65">
        <v>13926</v>
      </c>
      <c r="I51" s="65">
        <v>16440</v>
      </c>
      <c r="J51" s="65">
        <v>0</v>
      </c>
      <c r="K51" s="65">
        <v>2289.4344000000001</v>
      </c>
      <c r="L51" s="66">
        <v>1.4E-3</v>
      </c>
      <c r="M51" s="66">
        <v>3.0999999999999999E-3</v>
      </c>
      <c r="N51" s="66">
        <v>5.0000000000000001E-4</v>
      </c>
    </row>
    <row r="52" spans="1:14">
      <c r="A52" t="s">
        <v>702</v>
      </c>
      <c r="B52" t="s">
        <v>703</v>
      </c>
      <c r="C52" t="s">
        <v>99</v>
      </c>
      <c r="D52" t="s">
        <v>122</v>
      </c>
      <c r="E52" t="s">
        <v>704</v>
      </c>
      <c r="F52" t="s">
        <v>124</v>
      </c>
      <c r="G52" t="s">
        <v>101</v>
      </c>
      <c r="H52" s="65">
        <v>102727</v>
      </c>
      <c r="I52" s="65">
        <v>1051</v>
      </c>
      <c r="J52" s="65">
        <v>0</v>
      </c>
      <c r="K52" s="65">
        <v>1079.66077</v>
      </c>
      <c r="L52" s="66">
        <v>1.1000000000000001E-3</v>
      </c>
      <c r="M52" s="66">
        <v>1.5E-3</v>
      </c>
      <c r="N52" s="66">
        <v>2.0000000000000001E-4</v>
      </c>
    </row>
    <row r="53" spans="1:14">
      <c r="A53" t="s">
        <v>705</v>
      </c>
      <c r="B53" t="s">
        <v>706</v>
      </c>
      <c r="C53" t="s">
        <v>99</v>
      </c>
      <c r="D53" t="s">
        <v>122</v>
      </c>
      <c r="E53" t="s">
        <v>707</v>
      </c>
      <c r="F53" t="s">
        <v>381</v>
      </c>
      <c r="G53" t="s">
        <v>101</v>
      </c>
      <c r="H53" s="65">
        <v>10632</v>
      </c>
      <c r="I53" s="65">
        <v>40690</v>
      </c>
      <c r="J53" s="65">
        <v>0</v>
      </c>
      <c r="K53" s="65">
        <v>4326.1607999999997</v>
      </c>
      <c r="L53" s="66">
        <v>8.0000000000000004E-4</v>
      </c>
      <c r="M53" s="66">
        <v>5.8999999999999999E-3</v>
      </c>
      <c r="N53" s="66">
        <v>1E-3</v>
      </c>
    </row>
    <row r="54" spans="1:14">
      <c r="A54" t="s">
        <v>708</v>
      </c>
      <c r="B54" t="s">
        <v>709</v>
      </c>
      <c r="C54" t="s">
        <v>99</v>
      </c>
      <c r="D54" t="s">
        <v>122</v>
      </c>
      <c r="E54" t="s">
        <v>710</v>
      </c>
      <c r="F54" t="s">
        <v>711</v>
      </c>
      <c r="G54" t="s">
        <v>101</v>
      </c>
      <c r="H54" s="65">
        <v>80740</v>
      </c>
      <c r="I54" s="65">
        <v>5209</v>
      </c>
      <c r="J54" s="65">
        <v>0</v>
      </c>
      <c r="K54" s="65">
        <v>4205.7466000000004</v>
      </c>
      <c r="L54" s="66">
        <v>1.1000000000000001E-3</v>
      </c>
      <c r="M54" s="66">
        <v>5.7999999999999996E-3</v>
      </c>
      <c r="N54" s="66">
        <v>8.9999999999999998E-4</v>
      </c>
    </row>
    <row r="55" spans="1:14">
      <c r="A55" t="s">
        <v>712</v>
      </c>
      <c r="B55" t="s">
        <v>713</v>
      </c>
      <c r="C55" t="s">
        <v>99</v>
      </c>
      <c r="D55" t="s">
        <v>122</v>
      </c>
      <c r="E55" t="s">
        <v>714</v>
      </c>
      <c r="F55" t="s">
        <v>711</v>
      </c>
      <c r="G55" t="s">
        <v>101</v>
      </c>
      <c r="H55" s="65">
        <v>16910</v>
      </c>
      <c r="I55" s="65">
        <v>18200</v>
      </c>
      <c r="J55" s="65">
        <v>0</v>
      </c>
      <c r="K55" s="65">
        <v>3077.62</v>
      </c>
      <c r="L55" s="66">
        <v>6.9999999999999999E-4</v>
      </c>
      <c r="M55" s="66">
        <v>4.1999999999999997E-3</v>
      </c>
      <c r="N55" s="66">
        <v>6.9999999999999999E-4</v>
      </c>
    </row>
    <row r="56" spans="1:14">
      <c r="A56" t="s">
        <v>715</v>
      </c>
      <c r="B56" t="s">
        <v>716</v>
      </c>
      <c r="C56" t="s">
        <v>99</v>
      </c>
      <c r="D56" t="s">
        <v>122</v>
      </c>
      <c r="E56" t="s">
        <v>717</v>
      </c>
      <c r="F56" t="s">
        <v>711</v>
      </c>
      <c r="G56" t="s">
        <v>101</v>
      </c>
      <c r="H56" s="65">
        <v>18192</v>
      </c>
      <c r="I56" s="65">
        <v>31540</v>
      </c>
      <c r="J56" s="65">
        <v>0</v>
      </c>
      <c r="K56" s="65">
        <v>5737.7568000000001</v>
      </c>
      <c r="L56" s="66">
        <v>1.1000000000000001E-3</v>
      </c>
      <c r="M56" s="66">
        <v>7.7999999999999996E-3</v>
      </c>
      <c r="N56" s="66">
        <v>1.2999999999999999E-3</v>
      </c>
    </row>
    <row r="57" spans="1:14">
      <c r="A57" t="s">
        <v>718</v>
      </c>
      <c r="B57" t="s">
        <v>719</v>
      </c>
      <c r="C57" t="s">
        <v>99</v>
      </c>
      <c r="D57" t="s">
        <v>122</v>
      </c>
      <c r="E57" t="s">
        <v>720</v>
      </c>
      <c r="F57" t="s">
        <v>423</v>
      </c>
      <c r="G57" t="s">
        <v>101</v>
      </c>
      <c r="H57" s="65">
        <v>743606</v>
      </c>
      <c r="I57" s="65">
        <v>1768</v>
      </c>
      <c r="J57" s="65">
        <v>0</v>
      </c>
      <c r="K57" s="65">
        <v>13146.95408</v>
      </c>
      <c r="L57" s="66">
        <v>3.8999999999999998E-3</v>
      </c>
      <c r="M57" s="66">
        <v>1.7999999999999999E-2</v>
      </c>
      <c r="N57" s="66">
        <v>2.8999999999999998E-3</v>
      </c>
    </row>
    <row r="58" spans="1:14">
      <c r="A58" t="s">
        <v>721</v>
      </c>
      <c r="B58" t="s">
        <v>722</v>
      </c>
      <c r="C58" t="s">
        <v>99</v>
      </c>
      <c r="D58" t="s">
        <v>122</v>
      </c>
      <c r="E58" t="s">
        <v>473</v>
      </c>
      <c r="F58" t="s">
        <v>423</v>
      </c>
      <c r="G58" t="s">
        <v>101</v>
      </c>
      <c r="H58" s="65">
        <v>126323.72</v>
      </c>
      <c r="I58" s="65">
        <v>1346</v>
      </c>
      <c r="J58" s="65">
        <v>0</v>
      </c>
      <c r="K58" s="65">
        <v>1700.3172712000001</v>
      </c>
      <c r="L58" s="66">
        <v>5.9999999999999995E-4</v>
      </c>
      <c r="M58" s="66">
        <v>2.3E-3</v>
      </c>
      <c r="N58" s="66">
        <v>4.0000000000000002E-4</v>
      </c>
    </row>
    <row r="59" spans="1:14">
      <c r="A59" t="s">
        <v>723</v>
      </c>
      <c r="B59" t="s">
        <v>724</v>
      </c>
      <c r="C59" t="s">
        <v>99</v>
      </c>
      <c r="D59" t="s">
        <v>122</v>
      </c>
      <c r="E59" t="s">
        <v>507</v>
      </c>
      <c r="F59" t="s">
        <v>131</v>
      </c>
      <c r="G59" t="s">
        <v>101</v>
      </c>
      <c r="H59" s="65">
        <v>50198</v>
      </c>
      <c r="I59" s="65">
        <v>1499</v>
      </c>
      <c r="J59" s="65">
        <v>0</v>
      </c>
      <c r="K59" s="65">
        <v>752.46802000000002</v>
      </c>
      <c r="L59" s="66">
        <v>2.9999999999999997E-4</v>
      </c>
      <c r="M59" s="66">
        <v>1E-3</v>
      </c>
      <c r="N59" s="66">
        <v>2.0000000000000001E-4</v>
      </c>
    </row>
    <row r="60" spans="1:14">
      <c r="A60" s="67" t="s">
        <v>725</v>
      </c>
      <c r="D60" s="14"/>
      <c r="E60" s="14"/>
      <c r="F60" s="14"/>
      <c r="H60" s="69">
        <v>12077536.25</v>
      </c>
      <c r="J60" s="69">
        <v>0</v>
      </c>
      <c r="K60" s="69">
        <v>75417.979678999996</v>
      </c>
      <c r="M60" s="68">
        <v>0.1031</v>
      </c>
      <c r="N60" s="68">
        <v>1.6799999999999999E-2</v>
      </c>
    </row>
    <row r="61" spans="1:14">
      <c r="A61" t="s">
        <v>726</v>
      </c>
      <c r="B61" t="s">
        <v>727</v>
      </c>
      <c r="C61" t="s">
        <v>99</v>
      </c>
      <c r="D61" t="s">
        <v>122</v>
      </c>
      <c r="E61" t="s">
        <v>728</v>
      </c>
      <c r="F61" t="s">
        <v>346</v>
      </c>
      <c r="G61" t="s">
        <v>101</v>
      </c>
      <c r="H61" s="65">
        <v>55010.25</v>
      </c>
      <c r="I61" s="65">
        <v>3270</v>
      </c>
      <c r="J61" s="65">
        <v>0</v>
      </c>
      <c r="K61" s="65">
        <v>1798.8351749999999</v>
      </c>
      <c r="L61" s="66">
        <v>4.0000000000000002E-4</v>
      </c>
      <c r="M61" s="66">
        <v>2.5000000000000001E-3</v>
      </c>
      <c r="N61" s="66">
        <v>4.0000000000000002E-4</v>
      </c>
    </row>
    <row r="62" spans="1:14">
      <c r="A62" t="s">
        <v>729</v>
      </c>
      <c r="B62" t="s">
        <v>730</v>
      </c>
      <c r="C62" t="s">
        <v>99</v>
      </c>
      <c r="D62" t="s">
        <v>122</v>
      </c>
      <c r="E62" t="s">
        <v>731</v>
      </c>
      <c r="F62" t="s">
        <v>443</v>
      </c>
      <c r="G62" t="s">
        <v>101</v>
      </c>
      <c r="H62" s="65">
        <v>502538</v>
      </c>
      <c r="I62" s="65">
        <v>2067</v>
      </c>
      <c r="J62" s="65">
        <v>0</v>
      </c>
      <c r="K62" s="65">
        <v>10387.46046</v>
      </c>
      <c r="L62" s="66">
        <v>9.7000000000000003E-3</v>
      </c>
      <c r="M62" s="66">
        <v>1.4200000000000001E-2</v>
      </c>
      <c r="N62" s="66">
        <v>2.3E-3</v>
      </c>
    </row>
    <row r="63" spans="1:14">
      <c r="A63" t="s">
        <v>732</v>
      </c>
      <c r="B63" t="s">
        <v>733</v>
      </c>
      <c r="C63" t="s">
        <v>99</v>
      </c>
      <c r="D63" t="s">
        <v>122</v>
      </c>
      <c r="E63" t="s">
        <v>734</v>
      </c>
      <c r="F63" t="s">
        <v>545</v>
      </c>
      <c r="G63" t="s">
        <v>101</v>
      </c>
      <c r="H63" s="65">
        <v>245000</v>
      </c>
      <c r="I63" s="65">
        <v>9850</v>
      </c>
      <c r="J63" s="65">
        <v>0</v>
      </c>
      <c r="K63" s="65">
        <v>24132.5</v>
      </c>
      <c r="L63" s="66">
        <v>6.13E-2</v>
      </c>
      <c r="M63" s="66">
        <v>3.3000000000000002E-2</v>
      </c>
      <c r="N63" s="66">
        <v>5.4000000000000003E-3</v>
      </c>
    </row>
    <row r="64" spans="1:14">
      <c r="A64" t="s">
        <v>735</v>
      </c>
      <c r="B64" t="s">
        <v>736</v>
      </c>
      <c r="C64" t="s">
        <v>99</v>
      </c>
      <c r="D64" t="s">
        <v>122</v>
      </c>
      <c r="E64" t="s">
        <v>737</v>
      </c>
      <c r="F64" t="s">
        <v>545</v>
      </c>
      <c r="G64" t="s">
        <v>101</v>
      </c>
      <c r="H64" s="65">
        <v>1487184</v>
      </c>
      <c r="I64" s="65">
        <v>995.9</v>
      </c>
      <c r="J64" s="65">
        <v>0</v>
      </c>
      <c r="K64" s="65">
        <v>14810.865456</v>
      </c>
      <c r="L64" s="66">
        <v>2.5899999999999999E-2</v>
      </c>
      <c r="M64" s="66">
        <v>2.0199999999999999E-2</v>
      </c>
      <c r="N64" s="66">
        <v>3.3E-3</v>
      </c>
    </row>
    <row r="65" spans="1:14">
      <c r="A65" t="s">
        <v>738</v>
      </c>
      <c r="B65" t="s">
        <v>739</v>
      </c>
      <c r="C65" t="s">
        <v>99</v>
      </c>
      <c r="D65" t="s">
        <v>122</v>
      </c>
      <c r="E65" t="s">
        <v>740</v>
      </c>
      <c r="F65" t="s">
        <v>741</v>
      </c>
      <c r="G65" t="s">
        <v>101</v>
      </c>
      <c r="H65" s="65">
        <v>297600</v>
      </c>
      <c r="I65" s="65">
        <v>381.2</v>
      </c>
      <c r="J65" s="65">
        <v>0</v>
      </c>
      <c r="K65" s="65">
        <v>1134.4512</v>
      </c>
      <c r="L65" s="66">
        <v>7.3800000000000004E-2</v>
      </c>
      <c r="M65" s="66">
        <v>1.6000000000000001E-3</v>
      </c>
      <c r="N65" s="66">
        <v>2.9999999999999997E-4</v>
      </c>
    </row>
    <row r="66" spans="1:14">
      <c r="A66" t="s">
        <v>742</v>
      </c>
      <c r="B66" t="s">
        <v>743</v>
      </c>
      <c r="C66" t="s">
        <v>99</v>
      </c>
      <c r="D66" t="s">
        <v>122</v>
      </c>
      <c r="E66" t="s">
        <v>430</v>
      </c>
      <c r="F66" t="s">
        <v>400</v>
      </c>
      <c r="G66" t="s">
        <v>101</v>
      </c>
      <c r="H66" s="65">
        <v>361200</v>
      </c>
      <c r="I66" s="65">
        <v>690</v>
      </c>
      <c r="J66" s="65">
        <v>0</v>
      </c>
      <c r="K66" s="65">
        <v>2492.2800000000002</v>
      </c>
      <c r="L66" s="66">
        <v>2.2000000000000001E-3</v>
      </c>
      <c r="M66" s="66">
        <v>3.3999999999999998E-3</v>
      </c>
      <c r="N66" s="66">
        <v>5.9999999999999995E-4</v>
      </c>
    </row>
    <row r="67" spans="1:14">
      <c r="A67" t="s">
        <v>744</v>
      </c>
      <c r="B67" t="s">
        <v>745</v>
      </c>
      <c r="C67" t="s">
        <v>99</v>
      </c>
      <c r="D67" t="s">
        <v>122</v>
      </c>
      <c r="E67" t="s">
        <v>434</v>
      </c>
      <c r="F67" t="s">
        <v>400</v>
      </c>
      <c r="G67" t="s">
        <v>101</v>
      </c>
      <c r="H67" s="65">
        <v>8539</v>
      </c>
      <c r="I67" s="65">
        <v>16750</v>
      </c>
      <c r="J67" s="65">
        <v>0</v>
      </c>
      <c r="K67" s="65">
        <v>1430.2825</v>
      </c>
      <c r="L67" s="66">
        <v>2.0000000000000001E-4</v>
      </c>
      <c r="M67" s="66">
        <v>2E-3</v>
      </c>
      <c r="N67" s="66">
        <v>2.9999999999999997E-4</v>
      </c>
    </row>
    <row r="68" spans="1:14">
      <c r="A68" t="s">
        <v>746</v>
      </c>
      <c r="B68" t="s">
        <v>747</v>
      </c>
      <c r="C68" t="s">
        <v>99</v>
      </c>
      <c r="D68" t="s">
        <v>122</v>
      </c>
      <c r="E68" t="s">
        <v>748</v>
      </c>
      <c r="F68" t="s">
        <v>352</v>
      </c>
      <c r="G68" t="s">
        <v>101</v>
      </c>
      <c r="H68" s="65">
        <v>699200</v>
      </c>
      <c r="I68" s="65">
        <v>669</v>
      </c>
      <c r="J68" s="65">
        <v>0</v>
      </c>
      <c r="K68" s="65">
        <v>4677.6480000000001</v>
      </c>
      <c r="L68" s="66">
        <v>6.1999999999999998E-3</v>
      </c>
      <c r="M68" s="66">
        <v>6.4000000000000003E-3</v>
      </c>
      <c r="N68" s="66">
        <v>1E-3</v>
      </c>
    </row>
    <row r="69" spans="1:14">
      <c r="A69" t="s">
        <v>749</v>
      </c>
      <c r="B69" t="s">
        <v>750</v>
      </c>
      <c r="C69" t="s">
        <v>99</v>
      </c>
      <c r="D69" t="s">
        <v>122</v>
      </c>
      <c r="E69" t="s">
        <v>751</v>
      </c>
      <c r="F69" t="s">
        <v>752</v>
      </c>
      <c r="G69" t="s">
        <v>101</v>
      </c>
      <c r="H69" s="65">
        <v>50371</v>
      </c>
      <c r="I69" s="65">
        <v>359</v>
      </c>
      <c r="J69" s="65">
        <v>0</v>
      </c>
      <c r="K69" s="65">
        <v>180.83188999999999</v>
      </c>
      <c r="L69" s="66">
        <v>6.9999999999999999E-4</v>
      </c>
      <c r="M69" s="66">
        <v>2.0000000000000001E-4</v>
      </c>
      <c r="N69" s="66">
        <v>0</v>
      </c>
    </row>
    <row r="70" spans="1:14">
      <c r="A70" t="s">
        <v>753</v>
      </c>
      <c r="B70" t="s">
        <v>754</v>
      </c>
      <c r="C70" t="s">
        <v>99</v>
      </c>
      <c r="D70" t="s">
        <v>122</v>
      </c>
      <c r="E70" t="s">
        <v>755</v>
      </c>
      <c r="F70" t="s">
        <v>381</v>
      </c>
      <c r="G70" t="s">
        <v>101</v>
      </c>
      <c r="H70" s="65">
        <v>8370894</v>
      </c>
      <c r="I70" s="65">
        <v>171.7</v>
      </c>
      <c r="J70" s="65">
        <v>0</v>
      </c>
      <c r="K70" s="65">
        <v>14372.824998</v>
      </c>
      <c r="L70" s="66">
        <v>4.7899999999999998E-2</v>
      </c>
      <c r="M70" s="66">
        <v>1.9699999999999999E-2</v>
      </c>
      <c r="N70" s="66">
        <v>3.2000000000000002E-3</v>
      </c>
    </row>
    <row r="71" spans="1:14">
      <c r="A71" s="67" t="s">
        <v>756</v>
      </c>
      <c r="D71" s="14"/>
      <c r="E71" s="14"/>
      <c r="F71" s="14"/>
      <c r="H71" s="69">
        <v>0</v>
      </c>
      <c r="J71" s="69">
        <v>0</v>
      </c>
      <c r="K71" s="69">
        <v>0</v>
      </c>
      <c r="M71" s="68">
        <v>0</v>
      </c>
      <c r="N71" s="68">
        <v>0</v>
      </c>
    </row>
    <row r="72" spans="1:14">
      <c r="A72" t="s">
        <v>232</v>
      </c>
      <c r="B72" t="s">
        <v>232</v>
      </c>
      <c r="D72" s="14"/>
      <c r="E72" s="14"/>
      <c r="F72" t="s">
        <v>232</v>
      </c>
      <c r="G72" t="s">
        <v>232</v>
      </c>
      <c r="H72" s="65">
        <v>0</v>
      </c>
      <c r="I72" s="65">
        <v>0</v>
      </c>
      <c r="K72" s="65">
        <v>0</v>
      </c>
      <c r="L72" s="66">
        <v>0</v>
      </c>
      <c r="M72" s="66">
        <v>0</v>
      </c>
      <c r="N72" s="66">
        <v>0</v>
      </c>
    </row>
    <row r="73" spans="1:14">
      <c r="A73" s="67" t="s">
        <v>237</v>
      </c>
      <c r="D73" s="14"/>
      <c r="E73" s="14"/>
      <c r="F73" s="14"/>
      <c r="H73" s="69">
        <v>4745032.08</v>
      </c>
      <c r="J73" s="69">
        <v>32.079230000000003</v>
      </c>
      <c r="K73" s="69">
        <v>217073.86727338861</v>
      </c>
      <c r="M73" s="68">
        <v>0.29680000000000001</v>
      </c>
      <c r="N73" s="68">
        <v>4.8300000000000003E-2</v>
      </c>
    </row>
    <row r="74" spans="1:14">
      <c r="A74" s="67" t="s">
        <v>309</v>
      </c>
      <c r="D74" s="14"/>
      <c r="E74" s="14"/>
      <c r="F74" s="14"/>
      <c r="H74" s="69">
        <v>4284287</v>
      </c>
      <c r="J74" s="69">
        <v>0</v>
      </c>
      <c r="K74" s="69">
        <v>98510.0167319998</v>
      </c>
      <c r="M74" s="68">
        <v>0.13469999999999999</v>
      </c>
      <c r="N74" s="68">
        <v>2.1899999999999999E-2</v>
      </c>
    </row>
    <row r="75" spans="1:14">
      <c r="A75" t="s">
        <v>757</v>
      </c>
      <c r="B75" t="s">
        <v>758</v>
      </c>
      <c r="C75" t="s">
        <v>759</v>
      </c>
      <c r="D75" t="s">
        <v>590</v>
      </c>
      <c r="E75" t="s">
        <v>760</v>
      </c>
      <c r="F75" t="s">
        <v>761</v>
      </c>
      <c r="G75" t="s">
        <v>105</v>
      </c>
      <c r="H75" s="65">
        <v>227872</v>
      </c>
      <c r="I75" s="65">
        <v>1064</v>
      </c>
      <c r="J75" s="65">
        <v>0</v>
      </c>
      <c r="K75" s="65">
        <v>7828.8980403200003</v>
      </c>
      <c r="L75" s="66">
        <v>4.5999999999999999E-3</v>
      </c>
      <c r="M75" s="66">
        <v>1.0699999999999999E-2</v>
      </c>
      <c r="N75" s="66">
        <v>1.6999999999999999E-3</v>
      </c>
    </row>
    <row r="76" spans="1:14">
      <c r="A76" t="s">
        <v>762</v>
      </c>
      <c r="B76" t="s">
        <v>763</v>
      </c>
      <c r="C76" t="s">
        <v>764</v>
      </c>
      <c r="D76" t="s">
        <v>590</v>
      </c>
      <c r="E76" t="s">
        <v>765</v>
      </c>
      <c r="F76" t="s">
        <v>766</v>
      </c>
      <c r="G76" t="s">
        <v>105</v>
      </c>
      <c r="H76" s="65">
        <v>24294</v>
      </c>
      <c r="I76" s="65">
        <v>14474</v>
      </c>
      <c r="J76" s="65">
        <v>0</v>
      </c>
      <c r="K76" s="65">
        <v>11354.176485239999</v>
      </c>
      <c r="L76" s="66">
        <v>5.0000000000000001E-4</v>
      </c>
      <c r="M76" s="66">
        <v>1.55E-2</v>
      </c>
      <c r="N76" s="66">
        <v>2.5000000000000001E-3</v>
      </c>
    </row>
    <row r="77" spans="1:14">
      <c r="A77" t="s">
        <v>767</v>
      </c>
      <c r="B77" t="s">
        <v>768</v>
      </c>
      <c r="C77" t="s">
        <v>764</v>
      </c>
      <c r="D77" t="s">
        <v>590</v>
      </c>
      <c r="E77" t="s">
        <v>769</v>
      </c>
      <c r="F77" t="s">
        <v>770</v>
      </c>
      <c r="G77" t="s">
        <v>105</v>
      </c>
      <c r="H77" s="65">
        <v>20427</v>
      </c>
      <c r="I77" s="65">
        <v>11304</v>
      </c>
      <c r="J77" s="65">
        <v>0</v>
      </c>
      <c r="K77" s="65">
        <v>7455.9808303199998</v>
      </c>
      <c r="L77" s="66">
        <v>2.0000000000000001E-4</v>
      </c>
      <c r="M77" s="66">
        <v>1.0200000000000001E-2</v>
      </c>
      <c r="N77" s="66">
        <v>1.6999999999999999E-3</v>
      </c>
    </row>
    <row r="78" spans="1:14">
      <c r="A78" t="s">
        <v>771</v>
      </c>
      <c r="B78" t="s">
        <v>772</v>
      </c>
      <c r="C78" t="s">
        <v>764</v>
      </c>
      <c r="D78" t="s">
        <v>590</v>
      </c>
      <c r="E78" t="s">
        <v>773</v>
      </c>
      <c r="F78" t="s">
        <v>770</v>
      </c>
      <c r="G78" t="s">
        <v>105</v>
      </c>
      <c r="H78" s="65">
        <v>13256</v>
      </c>
      <c r="I78" s="65">
        <v>18268</v>
      </c>
      <c r="J78" s="65">
        <v>0</v>
      </c>
      <c r="K78" s="65">
        <v>7819.3660323200002</v>
      </c>
      <c r="L78" s="66">
        <v>4.0000000000000002E-4</v>
      </c>
      <c r="M78" s="66">
        <v>1.0699999999999999E-2</v>
      </c>
      <c r="N78" s="66">
        <v>1.6999999999999999E-3</v>
      </c>
    </row>
    <row r="79" spans="1:14">
      <c r="A79" t="s">
        <v>774</v>
      </c>
      <c r="B79" t="s">
        <v>775</v>
      </c>
      <c r="C79" t="s">
        <v>759</v>
      </c>
      <c r="D79" t="s">
        <v>590</v>
      </c>
      <c r="E79" t="s">
        <v>776</v>
      </c>
      <c r="F79" t="s">
        <v>770</v>
      </c>
      <c r="G79" t="s">
        <v>105</v>
      </c>
      <c r="H79" s="65">
        <v>3981429</v>
      </c>
      <c r="I79" s="65">
        <v>414.50199999999984</v>
      </c>
      <c r="J79" s="65">
        <v>0</v>
      </c>
      <c r="K79" s="65">
        <v>53288.519049629802</v>
      </c>
      <c r="L79" s="66">
        <v>1.7299999999999999E-2</v>
      </c>
      <c r="M79" s="66">
        <v>7.2900000000000006E-2</v>
      </c>
      <c r="N79" s="66">
        <v>1.18E-2</v>
      </c>
    </row>
    <row r="80" spans="1:14">
      <c r="A80" t="s">
        <v>777</v>
      </c>
      <c r="B80" t="s">
        <v>778</v>
      </c>
      <c r="C80" t="s">
        <v>759</v>
      </c>
      <c r="D80" t="s">
        <v>590</v>
      </c>
      <c r="E80" t="s">
        <v>779</v>
      </c>
      <c r="F80" t="s">
        <v>770</v>
      </c>
      <c r="G80" t="s">
        <v>105</v>
      </c>
      <c r="H80" s="65">
        <v>17009</v>
      </c>
      <c r="I80" s="65">
        <v>19597</v>
      </c>
      <c r="J80" s="65">
        <v>0</v>
      </c>
      <c r="K80" s="65">
        <v>10763.07629417</v>
      </c>
      <c r="L80" s="66">
        <v>2.9999999999999997E-4</v>
      </c>
      <c r="M80" s="66">
        <v>1.47E-2</v>
      </c>
      <c r="N80" s="66">
        <v>2.3999999999999998E-3</v>
      </c>
    </row>
    <row r="81" spans="1:14">
      <c r="A81" s="67" t="s">
        <v>310</v>
      </c>
      <c r="D81" s="14"/>
      <c r="E81" s="14"/>
      <c r="F81" s="14"/>
      <c r="H81" s="69">
        <v>460745.08</v>
      </c>
      <c r="J81" s="69">
        <v>32.079230000000003</v>
      </c>
      <c r="K81" s="69">
        <v>118563.85054138881</v>
      </c>
      <c r="M81" s="68">
        <v>0.16209999999999999</v>
      </c>
      <c r="N81" s="68">
        <v>2.64E-2</v>
      </c>
    </row>
    <row r="82" spans="1:14">
      <c r="A82" t="s">
        <v>780</v>
      </c>
      <c r="B82" t="s">
        <v>781</v>
      </c>
      <c r="C82" t="s">
        <v>764</v>
      </c>
      <c r="D82" t="s">
        <v>590</v>
      </c>
      <c r="E82" t="s">
        <v>782</v>
      </c>
      <c r="F82" t="s">
        <v>783</v>
      </c>
      <c r="G82" t="s">
        <v>105</v>
      </c>
      <c r="H82" s="65">
        <v>37302</v>
      </c>
      <c r="I82" s="65">
        <v>6231</v>
      </c>
      <c r="J82" s="65">
        <v>0</v>
      </c>
      <c r="K82" s="65">
        <v>7505.1247249799999</v>
      </c>
      <c r="L82" s="66">
        <v>1E-4</v>
      </c>
      <c r="M82" s="66">
        <v>1.03E-2</v>
      </c>
      <c r="N82" s="66">
        <v>1.6999999999999999E-3</v>
      </c>
    </row>
    <row r="83" spans="1:14">
      <c r="A83" t="s">
        <v>784</v>
      </c>
      <c r="B83" t="s">
        <v>785</v>
      </c>
      <c r="C83" t="s">
        <v>99</v>
      </c>
      <c r="D83" t="s">
        <v>590</v>
      </c>
      <c r="E83" t="s">
        <v>786</v>
      </c>
      <c r="F83" t="s">
        <v>787</v>
      </c>
      <c r="G83" t="s">
        <v>105</v>
      </c>
      <c r="H83" s="65">
        <v>11305</v>
      </c>
      <c r="I83" s="65">
        <v>33939</v>
      </c>
      <c r="J83" s="65">
        <v>0</v>
      </c>
      <c r="K83" s="65">
        <v>12389.03995455</v>
      </c>
      <c r="L83" s="66">
        <v>0</v>
      </c>
      <c r="M83" s="66">
        <v>1.6899999999999998E-2</v>
      </c>
      <c r="N83" s="66">
        <v>2.8E-3</v>
      </c>
    </row>
    <row r="84" spans="1:14">
      <c r="A84" t="s">
        <v>788</v>
      </c>
      <c r="B84" t="s">
        <v>789</v>
      </c>
      <c r="C84" t="s">
        <v>790</v>
      </c>
      <c r="D84" t="s">
        <v>590</v>
      </c>
      <c r="E84" t="s">
        <v>791</v>
      </c>
      <c r="F84" t="s">
        <v>787</v>
      </c>
      <c r="G84" t="s">
        <v>105</v>
      </c>
      <c r="H84" s="65">
        <v>3370</v>
      </c>
      <c r="I84" s="65">
        <v>156250</v>
      </c>
      <c r="J84" s="65">
        <v>0</v>
      </c>
      <c r="K84" s="65">
        <v>17002.703125</v>
      </c>
      <c r="L84" s="66">
        <v>0</v>
      </c>
      <c r="M84" s="66">
        <v>2.3199999999999998E-2</v>
      </c>
      <c r="N84" s="66">
        <v>3.8E-3</v>
      </c>
    </row>
    <row r="85" spans="1:14">
      <c r="A85" t="s">
        <v>792</v>
      </c>
      <c r="B85" t="s">
        <v>793</v>
      </c>
      <c r="C85" t="s">
        <v>790</v>
      </c>
      <c r="D85" t="s">
        <v>590</v>
      </c>
      <c r="E85" t="s">
        <v>794</v>
      </c>
      <c r="F85" t="s">
        <v>795</v>
      </c>
      <c r="G85" t="s">
        <v>109</v>
      </c>
      <c r="H85" s="65">
        <v>720</v>
      </c>
      <c r="I85" s="65">
        <v>1471</v>
      </c>
      <c r="J85" s="65">
        <v>0</v>
      </c>
      <c r="K85" s="65">
        <v>39.568723200000001</v>
      </c>
      <c r="L85" s="66">
        <v>0</v>
      </c>
      <c r="M85" s="66">
        <v>1E-4</v>
      </c>
      <c r="N85" s="66">
        <v>0</v>
      </c>
    </row>
    <row r="86" spans="1:14">
      <c r="A86" s="76" t="s">
        <v>796</v>
      </c>
      <c r="B86" t="s">
        <v>797</v>
      </c>
      <c r="C86" t="s">
        <v>122</v>
      </c>
      <c r="D86" t="s">
        <v>590</v>
      </c>
      <c r="E86" t="s">
        <v>798</v>
      </c>
      <c r="F86" t="s">
        <v>795</v>
      </c>
      <c r="G86" t="s">
        <v>109</v>
      </c>
      <c r="H86" s="65">
        <v>244648.08</v>
      </c>
      <c r="I86" s="65">
        <v>313.5</v>
      </c>
      <c r="J86" s="65">
        <v>0</v>
      </c>
      <c r="K86" s="65">
        <v>2865.4063862687999</v>
      </c>
      <c r="L86" s="66">
        <v>5.9999999999999995E-4</v>
      </c>
      <c r="M86" s="66">
        <v>3.8999999999999998E-3</v>
      </c>
      <c r="N86" s="66">
        <v>5.9999999999999995E-4</v>
      </c>
    </row>
    <row r="87" spans="1:14">
      <c r="A87" t="s">
        <v>799</v>
      </c>
      <c r="B87" t="s">
        <v>800</v>
      </c>
      <c r="C87" t="s">
        <v>801</v>
      </c>
      <c r="D87" t="s">
        <v>590</v>
      </c>
      <c r="E87" t="s">
        <v>802</v>
      </c>
      <c r="F87" t="s">
        <v>795</v>
      </c>
      <c r="G87" t="s">
        <v>112</v>
      </c>
      <c r="H87" s="65">
        <v>59142</v>
      </c>
      <c r="I87" s="65">
        <v>1460</v>
      </c>
      <c r="J87" s="65">
        <v>0</v>
      </c>
      <c r="K87" s="65">
        <v>3747.0419514</v>
      </c>
      <c r="L87" s="66">
        <v>1.4E-3</v>
      </c>
      <c r="M87" s="66">
        <v>5.1000000000000004E-3</v>
      </c>
      <c r="N87" s="66">
        <v>8.0000000000000004E-4</v>
      </c>
    </row>
    <row r="88" spans="1:14">
      <c r="A88" s="76" t="s">
        <v>803</v>
      </c>
      <c r="B88" t="s">
        <v>804</v>
      </c>
      <c r="C88" t="s">
        <v>764</v>
      </c>
      <c r="D88" t="s">
        <v>590</v>
      </c>
      <c r="E88" t="s">
        <v>805</v>
      </c>
      <c r="F88" t="s">
        <v>806</v>
      </c>
      <c r="G88" t="s">
        <v>105</v>
      </c>
      <c r="H88" s="65">
        <v>31892</v>
      </c>
      <c r="I88" s="65">
        <v>11165</v>
      </c>
      <c r="J88" s="65">
        <v>32.079230000000003</v>
      </c>
      <c r="K88" s="65">
        <v>11529.7145022</v>
      </c>
      <c r="L88" s="66">
        <v>0</v>
      </c>
      <c r="M88" s="66">
        <v>1.5800000000000002E-2</v>
      </c>
      <c r="N88" s="66">
        <v>2.5999999999999999E-3</v>
      </c>
    </row>
    <row r="89" spans="1:14">
      <c r="A89" t="s">
        <v>807</v>
      </c>
      <c r="B89" t="s">
        <v>808</v>
      </c>
      <c r="C89" t="s">
        <v>764</v>
      </c>
      <c r="D89" t="s">
        <v>590</v>
      </c>
      <c r="E89" t="s">
        <v>809</v>
      </c>
      <c r="F89" t="s">
        <v>770</v>
      </c>
      <c r="G89" t="s">
        <v>105</v>
      </c>
      <c r="H89" s="65">
        <v>16262</v>
      </c>
      <c r="I89" s="65">
        <v>14805</v>
      </c>
      <c r="J89" s="65">
        <v>0</v>
      </c>
      <c r="K89" s="65">
        <v>7774.1052038999997</v>
      </c>
      <c r="L89" s="66">
        <v>0</v>
      </c>
      <c r="M89" s="66">
        <v>1.06E-2</v>
      </c>
      <c r="N89" s="66">
        <v>1.6999999999999999E-3</v>
      </c>
    </row>
    <row r="90" spans="1:14">
      <c r="A90" t="s">
        <v>810</v>
      </c>
      <c r="B90" t="s">
        <v>811</v>
      </c>
      <c r="C90" t="s">
        <v>764</v>
      </c>
      <c r="D90" t="s">
        <v>590</v>
      </c>
      <c r="E90" t="s">
        <v>812</v>
      </c>
      <c r="F90" t="s">
        <v>770</v>
      </c>
      <c r="G90" t="s">
        <v>105</v>
      </c>
      <c r="H90" s="65">
        <v>739</v>
      </c>
      <c r="I90" s="65">
        <v>328504</v>
      </c>
      <c r="J90" s="65">
        <v>0</v>
      </c>
      <c r="K90" s="65">
        <v>7838.8642842400004</v>
      </c>
      <c r="L90" s="66">
        <v>0</v>
      </c>
      <c r="M90" s="66">
        <v>1.0699999999999999E-2</v>
      </c>
      <c r="N90" s="66">
        <v>1.6999999999999999E-3</v>
      </c>
    </row>
    <row r="91" spans="1:14">
      <c r="A91" t="s">
        <v>813</v>
      </c>
      <c r="B91" t="s">
        <v>814</v>
      </c>
      <c r="C91" t="s">
        <v>764</v>
      </c>
      <c r="D91" t="s">
        <v>590</v>
      </c>
      <c r="E91" t="s">
        <v>815</v>
      </c>
      <c r="F91" t="s">
        <v>770</v>
      </c>
      <c r="G91" t="s">
        <v>105</v>
      </c>
      <c r="H91" s="65">
        <v>23208</v>
      </c>
      <c r="I91" s="65">
        <v>28192</v>
      </c>
      <c r="J91" s="65">
        <v>0</v>
      </c>
      <c r="K91" s="65">
        <v>21126.699133440001</v>
      </c>
      <c r="L91" s="66">
        <v>0</v>
      </c>
      <c r="M91" s="66">
        <v>2.8899999999999999E-2</v>
      </c>
      <c r="N91" s="66">
        <v>4.7000000000000002E-3</v>
      </c>
    </row>
    <row r="92" spans="1:14">
      <c r="A92" t="s">
        <v>816</v>
      </c>
      <c r="B92" t="s">
        <v>817</v>
      </c>
      <c r="C92" t="s">
        <v>764</v>
      </c>
      <c r="D92" t="s">
        <v>590</v>
      </c>
      <c r="E92" t="s">
        <v>818</v>
      </c>
      <c r="F92" t="s">
        <v>819</v>
      </c>
      <c r="G92" t="s">
        <v>105</v>
      </c>
      <c r="H92" s="65">
        <v>30678</v>
      </c>
      <c r="I92" s="65">
        <v>14150</v>
      </c>
      <c r="J92" s="65">
        <v>0</v>
      </c>
      <c r="K92" s="65">
        <v>14016.885573</v>
      </c>
      <c r="L92" s="66">
        <v>0</v>
      </c>
      <c r="M92" s="66">
        <v>1.9199999999999998E-2</v>
      </c>
      <c r="N92" s="66">
        <v>3.0999999999999999E-3</v>
      </c>
    </row>
    <row r="93" spans="1:14">
      <c r="A93" t="s">
        <v>820</v>
      </c>
      <c r="B93" t="s">
        <v>821</v>
      </c>
      <c r="C93" t="s">
        <v>764</v>
      </c>
      <c r="D93" t="s">
        <v>590</v>
      </c>
      <c r="E93" t="s">
        <v>822</v>
      </c>
      <c r="F93" t="s">
        <v>819</v>
      </c>
      <c r="G93" t="s">
        <v>105</v>
      </c>
      <c r="H93" s="65">
        <v>1479</v>
      </c>
      <c r="I93" s="65">
        <v>266531</v>
      </c>
      <c r="J93" s="65">
        <v>0</v>
      </c>
      <c r="K93" s="65">
        <v>12728.696979210001</v>
      </c>
      <c r="L93" s="66">
        <v>0</v>
      </c>
      <c r="M93" s="66">
        <v>1.7399999999999999E-2</v>
      </c>
      <c r="N93" s="66">
        <v>2.8E-3</v>
      </c>
    </row>
    <row r="94" spans="1:14">
      <c r="A94" s="76" t="s">
        <v>239</v>
      </c>
      <c r="D94" s="14"/>
      <c r="E94" s="14"/>
      <c r="F94" s="14"/>
    </row>
    <row r="95" spans="1:14">
      <c r="A95" s="76" t="s">
        <v>303</v>
      </c>
      <c r="D95" s="14"/>
      <c r="E95" s="14"/>
      <c r="F95" s="14"/>
    </row>
    <row r="96" spans="1:14">
      <c r="A96" s="76" t="s">
        <v>304</v>
      </c>
      <c r="D96" s="14"/>
      <c r="E96" s="14"/>
      <c r="F96" s="14"/>
    </row>
    <row r="97" spans="1:6">
      <c r="A97" s="76" t="s">
        <v>305</v>
      </c>
      <c r="D97" s="14"/>
      <c r="E97" s="14"/>
      <c r="F97" s="14"/>
    </row>
    <row r="98" spans="1:6">
      <c r="A98" s="76" t="s">
        <v>306</v>
      </c>
      <c r="D98" s="14"/>
      <c r="E98" s="14"/>
      <c r="F98" s="14"/>
    </row>
    <row r="99" spans="1:6" hidden="1">
      <c r="D99" s="14"/>
      <c r="E99" s="14"/>
      <c r="F99" s="14"/>
    </row>
    <row r="100" spans="1:6" hidden="1"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1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  <c r="BJ5" s="16"/>
    </row>
    <row r="6" spans="1:62" ht="26.25" customHeight="1">
      <c r="A6" s="99" t="s">
        <v>193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2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19185275.140000001</v>
      </c>
      <c r="H10" s="7"/>
      <c r="I10" s="63">
        <v>569.02708259999997</v>
      </c>
      <c r="J10" s="63">
        <v>992772.51744970598</v>
      </c>
      <c r="K10" s="7"/>
      <c r="L10" s="64">
        <v>1</v>
      </c>
      <c r="M10" s="64">
        <v>0.2208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14629213.140000001</v>
      </c>
      <c r="I11" s="69">
        <v>0</v>
      </c>
      <c r="J11" s="69">
        <v>188797.479936508</v>
      </c>
      <c r="L11" s="68">
        <v>0.19020000000000001</v>
      </c>
      <c r="M11" s="68">
        <v>4.2000000000000003E-2</v>
      </c>
    </row>
    <row r="12" spans="1:62">
      <c r="A12" s="67" t="s">
        <v>823</v>
      </c>
      <c r="C12" s="14"/>
      <c r="D12" s="14"/>
      <c r="E12" s="14"/>
      <c r="F12" s="14"/>
      <c r="G12" s="69">
        <v>3657936</v>
      </c>
      <c r="I12" s="69">
        <v>0</v>
      </c>
      <c r="J12" s="69">
        <v>95381.504931999996</v>
      </c>
      <c r="L12" s="68">
        <v>9.6100000000000005E-2</v>
      </c>
      <c r="M12" s="68">
        <v>2.12E-2</v>
      </c>
    </row>
    <row r="13" spans="1:62">
      <c r="A13" t="s">
        <v>824</v>
      </c>
      <c r="B13" t="s">
        <v>825</v>
      </c>
      <c r="C13" t="s">
        <v>99</v>
      </c>
      <c r="D13" t="s">
        <v>826</v>
      </c>
      <c r="E13" t="s">
        <v>827</v>
      </c>
      <c r="F13" t="s">
        <v>101</v>
      </c>
      <c r="G13" s="65">
        <v>565571</v>
      </c>
      <c r="H13" s="65">
        <v>995.2</v>
      </c>
      <c r="I13" s="65">
        <v>0</v>
      </c>
      <c r="J13" s="65">
        <v>5628.5625920000002</v>
      </c>
      <c r="K13" s="66">
        <v>1.0500000000000001E-2</v>
      </c>
      <c r="L13" s="66">
        <v>5.7000000000000002E-3</v>
      </c>
      <c r="M13" s="66">
        <v>1.2999999999999999E-3</v>
      </c>
    </row>
    <row r="14" spans="1:62">
      <c r="A14" t="s">
        <v>828</v>
      </c>
      <c r="B14" t="s">
        <v>829</v>
      </c>
      <c r="C14" t="s">
        <v>99</v>
      </c>
      <c r="D14" t="s">
        <v>830</v>
      </c>
      <c r="E14" t="s">
        <v>827</v>
      </c>
      <c r="F14" t="s">
        <v>101</v>
      </c>
      <c r="G14" s="65">
        <v>683877</v>
      </c>
      <c r="H14" s="65">
        <v>2656</v>
      </c>
      <c r="I14" s="65">
        <v>0</v>
      </c>
      <c r="J14" s="65">
        <v>18163.773120000002</v>
      </c>
      <c r="K14" s="66">
        <v>2.8E-3</v>
      </c>
      <c r="L14" s="66">
        <v>1.83E-2</v>
      </c>
      <c r="M14" s="66">
        <v>4.0000000000000001E-3</v>
      </c>
    </row>
    <row r="15" spans="1:62">
      <c r="A15" t="s">
        <v>831</v>
      </c>
      <c r="B15" t="s">
        <v>832</v>
      </c>
      <c r="C15" t="s">
        <v>99</v>
      </c>
      <c r="D15" t="s">
        <v>830</v>
      </c>
      <c r="E15" t="s">
        <v>827</v>
      </c>
      <c r="F15" t="s">
        <v>101</v>
      </c>
      <c r="G15" s="65">
        <v>1585489</v>
      </c>
      <c r="H15" s="65">
        <v>1788</v>
      </c>
      <c r="I15" s="65">
        <v>0</v>
      </c>
      <c r="J15" s="65">
        <v>28348.543320000001</v>
      </c>
      <c r="K15" s="66">
        <v>5.0000000000000001E-3</v>
      </c>
      <c r="L15" s="66">
        <v>2.86E-2</v>
      </c>
      <c r="M15" s="66">
        <v>6.3E-3</v>
      </c>
    </row>
    <row r="16" spans="1:62">
      <c r="A16" t="s">
        <v>833</v>
      </c>
      <c r="B16" t="s">
        <v>834</v>
      </c>
      <c r="C16" t="s">
        <v>99</v>
      </c>
      <c r="D16" t="s">
        <v>835</v>
      </c>
      <c r="E16" t="s">
        <v>827</v>
      </c>
      <c r="F16" t="s">
        <v>101</v>
      </c>
      <c r="G16" s="65">
        <v>650319</v>
      </c>
      <c r="H16" s="65">
        <v>1890</v>
      </c>
      <c r="I16" s="65">
        <v>0</v>
      </c>
      <c r="J16" s="65">
        <v>12291.0291</v>
      </c>
      <c r="K16" s="66">
        <v>6.9999999999999999E-4</v>
      </c>
      <c r="L16" s="66">
        <v>1.24E-2</v>
      </c>
      <c r="M16" s="66">
        <v>2.7000000000000001E-3</v>
      </c>
    </row>
    <row r="17" spans="1:13">
      <c r="A17" t="s">
        <v>836</v>
      </c>
      <c r="B17" t="s">
        <v>837</v>
      </c>
      <c r="C17" t="s">
        <v>99</v>
      </c>
      <c r="D17" t="s">
        <v>838</v>
      </c>
      <c r="E17" t="s">
        <v>827</v>
      </c>
      <c r="F17" t="s">
        <v>101</v>
      </c>
      <c r="G17" s="65">
        <v>153076</v>
      </c>
      <c r="H17" s="65">
        <v>17830</v>
      </c>
      <c r="I17" s="65">
        <v>0</v>
      </c>
      <c r="J17" s="65">
        <v>27293.450799999999</v>
      </c>
      <c r="K17" s="66">
        <v>5.4999999999999997E-3</v>
      </c>
      <c r="L17" s="66">
        <v>2.75E-2</v>
      </c>
      <c r="M17" s="66">
        <v>6.1000000000000004E-3</v>
      </c>
    </row>
    <row r="18" spans="1:13">
      <c r="A18" t="s">
        <v>839</v>
      </c>
      <c r="B18" t="s">
        <v>840</v>
      </c>
      <c r="C18" t="s">
        <v>99</v>
      </c>
      <c r="D18" t="s">
        <v>838</v>
      </c>
      <c r="E18" t="s">
        <v>827</v>
      </c>
      <c r="F18" t="s">
        <v>101</v>
      </c>
      <c r="G18" s="65">
        <v>19604</v>
      </c>
      <c r="H18" s="65">
        <v>18650</v>
      </c>
      <c r="I18" s="65">
        <v>0</v>
      </c>
      <c r="J18" s="65">
        <v>3656.1460000000002</v>
      </c>
      <c r="K18" s="66">
        <v>1E-3</v>
      </c>
      <c r="L18" s="66">
        <v>3.7000000000000002E-3</v>
      </c>
      <c r="M18" s="66">
        <v>8.0000000000000004E-4</v>
      </c>
    </row>
    <row r="19" spans="1:13">
      <c r="A19" s="67" t="s">
        <v>841</v>
      </c>
      <c r="C19" s="14"/>
      <c r="D19" s="14"/>
      <c r="E19" s="14"/>
      <c r="F19" s="14"/>
      <c r="G19" s="69">
        <v>582075</v>
      </c>
      <c r="I19" s="69">
        <v>0</v>
      </c>
      <c r="J19" s="69">
        <v>27267.67382</v>
      </c>
      <c r="L19" s="68">
        <v>2.75E-2</v>
      </c>
      <c r="M19" s="68">
        <v>6.1000000000000004E-3</v>
      </c>
    </row>
    <row r="20" spans="1:13">
      <c r="A20" t="s">
        <v>842</v>
      </c>
      <c r="B20" t="s">
        <v>843</v>
      </c>
      <c r="C20" t="s">
        <v>99</v>
      </c>
      <c r="D20" t="s">
        <v>838</v>
      </c>
      <c r="E20" t="s">
        <v>827</v>
      </c>
      <c r="F20" t="s">
        <v>101</v>
      </c>
      <c r="G20" s="65">
        <v>70941</v>
      </c>
      <c r="H20" s="65">
        <v>5588</v>
      </c>
      <c r="I20" s="65">
        <v>0</v>
      </c>
      <c r="J20" s="65">
        <v>3964.1830799999998</v>
      </c>
      <c r="K20" s="66">
        <v>2.0299999999999999E-2</v>
      </c>
      <c r="L20" s="66">
        <v>4.0000000000000001E-3</v>
      </c>
      <c r="M20" s="66">
        <v>8.9999999999999998E-4</v>
      </c>
    </row>
    <row r="21" spans="1:13">
      <c r="A21" t="s">
        <v>844</v>
      </c>
      <c r="B21" t="s">
        <v>845</v>
      </c>
      <c r="C21" t="s">
        <v>99</v>
      </c>
      <c r="D21" t="s">
        <v>838</v>
      </c>
      <c r="E21" t="s">
        <v>827</v>
      </c>
      <c r="F21" t="s">
        <v>101</v>
      </c>
      <c r="G21" s="65">
        <v>45626</v>
      </c>
      <c r="H21" s="65">
        <v>9622</v>
      </c>
      <c r="I21" s="65">
        <v>0</v>
      </c>
      <c r="J21" s="65">
        <v>4390.1337199999998</v>
      </c>
      <c r="K21" s="66">
        <v>1.44E-2</v>
      </c>
      <c r="L21" s="66">
        <v>4.4000000000000003E-3</v>
      </c>
      <c r="M21" s="66">
        <v>1E-3</v>
      </c>
    </row>
    <row r="22" spans="1:13">
      <c r="A22" t="s">
        <v>846</v>
      </c>
      <c r="B22" t="s">
        <v>847</v>
      </c>
      <c r="C22" t="s">
        <v>99</v>
      </c>
      <c r="D22" t="s">
        <v>838</v>
      </c>
      <c r="E22" t="s">
        <v>827</v>
      </c>
      <c r="F22" t="s">
        <v>101</v>
      </c>
      <c r="G22" s="65">
        <v>282529</v>
      </c>
      <c r="H22" s="65">
        <v>3765</v>
      </c>
      <c r="I22" s="65">
        <v>0</v>
      </c>
      <c r="J22" s="65">
        <v>10637.216850000001</v>
      </c>
      <c r="K22" s="66">
        <v>8.3000000000000001E-3</v>
      </c>
      <c r="L22" s="66">
        <v>1.0699999999999999E-2</v>
      </c>
      <c r="M22" s="66">
        <v>2.3999999999999998E-3</v>
      </c>
    </row>
    <row r="23" spans="1:13">
      <c r="A23" t="s">
        <v>848</v>
      </c>
      <c r="B23" t="s">
        <v>849</v>
      </c>
      <c r="C23" t="s">
        <v>99</v>
      </c>
      <c r="D23" t="s">
        <v>838</v>
      </c>
      <c r="E23" t="s">
        <v>827</v>
      </c>
      <c r="F23" t="s">
        <v>101</v>
      </c>
      <c r="G23" s="65">
        <v>182979</v>
      </c>
      <c r="H23" s="65">
        <v>4523</v>
      </c>
      <c r="I23" s="65">
        <v>0</v>
      </c>
      <c r="J23" s="65">
        <v>8276.1401700000006</v>
      </c>
      <c r="K23" s="66">
        <v>1.6000000000000001E-3</v>
      </c>
      <c r="L23" s="66">
        <v>8.3000000000000001E-3</v>
      </c>
      <c r="M23" s="66">
        <v>1.8E-3</v>
      </c>
    </row>
    <row r="24" spans="1:13">
      <c r="A24" s="67" t="s">
        <v>850</v>
      </c>
      <c r="C24" s="14"/>
      <c r="D24" s="14"/>
      <c r="E24" s="14"/>
      <c r="F24" s="14"/>
      <c r="G24" s="69">
        <v>10389202.140000001</v>
      </c>
      <c r="I24" s="69">
        <v>0</v>
      </c>
      <c r="J24" s="69">
        <v>66148.301184508004</v>
      </c>
      <c r="L24" s="68">
        <v>6.6600000000000006E-2</v>
      </c>
      <c r="M24" s="68">
        <v>1.47E-2</v>
      </c>
    </row>
    <row r="25" spans="1:13">
      <c r="A25" t="s">
        <v>851</v>
      </c>
      <c r="B25" t="s">
        <v>852</v>
      </c>
      <c r="C25" t="s">
        <v>99</v>
      </c>
      <c r="D25" t="s">
        <v>835</v>
      </c>
      <c r="E25" t="s">
        <v>853</v>
      </c>
      <c r="F25" t="s">
        <v>101</v>
      </c>
      <c r="G25" s="65">
        <v>3030470</v>
      </c>
      <c r="H25" s="65">
        <v>377.53</v>
      </c>
      <c r="I25" s="65">
        <v>0</v>
      </c>
      <c r="J25" s="65">
        <v>11440.933391</v>
      </c>
      <c r="K25" s="66">
        <v>1.1000000000000001E-3</v>
      </c>
      <c r="L25" s="66">
        <v>1.15E-2</v>
      </c>
      <c r="M25" s="66">
        <v>2.5000000000000001E-3</v>
      </c>
    </row>
    <row r="26" spans="1:13">
      <c r="A26" t="s">
        <v>854</v>
      </c>
      <c r="B26" t="s">
        <v>855</v>
      </c>
      <c r="C26" t="s">
        <v>99</v>
      </c>
      <c r="D26" t="s">
        <v>835</v>
      </c>
      <c r="E26" t="s">
        <v>853</v>
      </c>
      <c r="F26" t="s">
        <v>101</v>
      </c>
      <c r="G26" s="65">
        <v>6543958.1399999997</v>
      </c>
      <c r="H26" s="65">
        <v>366.72</v>
      </c>
      <c r="I26" s="65">
        <v>0</v>
      </c>
      <c r="J26" s="65">
        <v>23998.003291008001</v>
      </c>
      <c r="K26" s="66">
        <v>4.7999999999999996E-3</v>
      </c>
      <c r="L26" s="66">
        <v>2.4199999999999999E-2</v>
      </c>
      <c r="M26" s="66">
        <v>5.3E-3</v>
      </c>
    </row>
    <row r="27" spans="1:13">
      <c r="A27" t="s">
        <v>856</v>
      </c>
      <c r="B27" t="s">
        <v>857</v>
      </c>
      <c r="C27" t="s">
        <v>99</v>
      </c>
      <c r="D27" t="s">
        <v>835</v>
      </c>
      <c r="E27" t="s">
        <v>853</v>
      </c>
      <c r="F27" t="s">
        <v>101</v>
      </c>
      <c r="G27" s="65">
        <v>532687</v>
      </c>
      <c r="H27" s="65">
        <v>3762.74</v>
      </c>
      <c r="I27" s="65">
        <v>0</v>
      </c>
      <c r="J27" s="65">
        <v>20043.626823800001</v>
      </c>
      <c r="K27" s="66">
        <v>2.6800000000000001E-2</v>
      </c>
      <c r="L27" s="66">
        <v>2.0199999999999999E-2</v>
      </c>
      <c r="M27" s="66">
        <v>4.4999999999999997E-3</v>
      </c>
    </row>
    <row r="28" spans="1:13">
      <c r="A28" t="s">
        <v>858</v>
      </c>
      <c r="B28" t="s">
        <v>859</v>
      </c>
      <c r="C28" t="s">
        <v>99</v>
      </c>
      <c r="D28" t="s">
        <v>838</v>
      </c>
      <c r="E28" t="s">
        <v>853</v>
      </c>
      <c r="F28" t="s">
        <v>101</v>
      </c>
      <c r="G28" s="65">
        <v>282087</v>
      </c>
      <c r="H28" s="65">
        <v>3781.01</v>
      </c>
      <c r="I28" s="65">
        <v>0</v>
      </c>
      <c r="J28" s="65">
        <v>10665.737678699999</v>
      </c>
      <c r="K28" s="66">
        <v>4.5999999999999999E-3</v>
      </c>
      <c r="L28" s="66">
        <v>1.0699999999999999E-2</v>
      </c>
      <c r="M28" s="66">
        <v>2.3999999999999998E-3</v>
      </c>
    </row>
    <row r="29" spans="1:13">
      <c r="A29" s="67" t="s">
        <v>860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232</v>
      </c>
      <c r="B30" t="s">
        <v>232</v>
      </c>
      <c r="C30" s="14"/>
      <c r="D30" s="14"/>
      <c r="E30" t="s">
        <v>232</v>
      </c>
      <c r="F30" t="s">
        <v>232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587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232</v>
      </c>
      <c r="B32" t="s">
        <v>232</v>
      </c>
      <c r="C32" s="14"/>
      <c r="D32" s="14"/>
      <c r="E32" t="s">
        <v>232</v>
      </c>
      <c r="F32" t="s">
        <v>232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13">
      <c r="A33" s="67" t="s">
        <v>861</v>
      </c>
      <c r="C33" s="14"/>
      <c r="D33" s="14"/>
      <c r="E33" s="14"/>
      <c r="F33" s="14"/>
      <c r="G33" s="69">
        <v>0</v>
      </c>
      <c r="I33" s="69">
        <v>0</v>
      </c>
      <c r="J33" s="69">
        <v>0</v>
      </c>
      <c r="L33" s="68">
        <v>0</v>
      </c>
      <c r="M33" s="68">
        <v>0</v>
      </c>
    </row>
    <row r="34" spans="1:13">
      <c r="A34" t="s">
        <v>232</v>
      </c>
      <c r="B34" t="s">
        <v>232</v>
      </c>
      <c r="C34" s="14"/>
      <c r="D34" s="14"/>
      <c r="E34" t="s">
        <v>232</v>
      </c>
      <c r="F34" t="s">
        <v>232</v>
      </c>
      <c r="G34" s="65">
        <v>0</v>
      </c>
      <c r="H34" s="65">
        <v>0</v>
      </c>
      <c r="J34" s="65">
        <v>0</v>
      </c>
      <c r="K34" s="66">
        <v>0</v>
      </c>
      <c r="L34" s="66">
        <v>0</v>
      </c>
      <c r="M34" s="66">
        <v>0</v>
      </c>
    </row>
    <row r="35" spans="1:13">
      <c r="A35" s="67" t="s">
        <v>237</v>
      </c>
      <c r="C35" s="14"/>
      <c r="D35" s="14"/>
      <c r="E35" s="14"/>
      <c r="F35" s="14"/>
      <c r="G35" s="69">
        <v>4556062</v>
      </c>
      <c r="I35" s="69">
        <v>569.02708259999997</v>
      </c>
      <c r="J35" s="69">
        <v>803975.03751319798</v>
      </c>
      <c r="L35" s="68">
        <v>0.80979999999999996</v>
      </c>
      <c r="M35" s="68">
        <v>0.17879999999999999</v>
      </c>
    </row>
    <row r="36" spans="1:13">
      <c r="A36" s="67" t="s">
        <v>862</v>
      </c>
      <c r="C36" s="14"/>
      <c r="D36" s="14"/>
      <c r="E36" s="14"/>
      <c r="F36" s="14"/>
      <c r="G36" s="69">
        <v>4556062</v>
      </c>
      <c r="I36" s="69">
        <v>569.02708259999997</v>
      </c>
      <c r="J36" s="69">
        <v>803975.03751319798</v>
      </c>
      <c r="L36" s="68">
        <v>0.80979999999999996</v>
      </c>
      <c r="M36" s="68">
        <v>0.17879999999999999</v>
      </c>
    </row>
    <row r="37" spans="1:13">
      <c r="A37" t="s">
        <v>863</v>
      </c>
      <c r="B37" t="s">
        <v>864</v>
      </c>
      <c r="C37" t="s">
        <v>790</v>
      </c>
      <c r="D37" t="s">
        <v>865</v>
      </c>
      <c r="E37" t="s">
        <v>866</v>
      </c>
      <c r="F37" t="s">
        <v>109</v>
      </c>
      <c r="G37" s="65">
        <v>17472</v>
      </c>
      <c r="H37" s="65">
        <v>12950</v>
      </c>
      <c r="I37" s="65">
        <v>0</v>
      </c>
      <c r="J37" s="65">
        <v>8453.1632640000007</v>
      </c>
      <c r="K37" s="66">
        <v>0</v>
      </c>
      <c r="L37" s="66">
        <v>8.5000000000000006E-3</v>
      </c>
      <c r="M37" s="66">
        <v>1.9E-3</v>
      </c>
    </row>
    <row r="38" spans="1:13">
      <c r="A38" t="s">
        <v>867</v>
      </c>
      <c r="B38" t="s">
        <v>868</v>
      </c>
      <c r="C38" t="s">
        <v>764</v>
      </c>
      <c r="D38" t="s">
        <v>865</v>
      </c>
      <c r="E38" t="s">
        <v>866</v>
      </c>
      <c r="F38" t="s">
        <v>105</v>
      </c>
      <c r="G38" s="65">
        <v>42533</v>
      </c>
      <c r="H38" s="65">
        <v>21875</v>
      </c>
      <c r="I38" s="65">
        <v>0</v>
      </c>
      <c r="J38" s="65">
        <v>30042.918718749999</v>
      </c>
      <c r="K38" s="66">
        <v>0</v>
      </c>
      <c r="L38" s="66">
        <v>3.0300000000000001E-2</v>
      </c>
      <c r="M38" s="66">
        <v>6.7000000000000002E-3</v>
      </c>
    </row>
    <row r="39" spans="1:13">
      <c r="A39" t="s">
        <v>869</v>
      </c>
      <c r="B39" t="s">
        <v>870</v>
      </c>
      <c r="C39" t="s">
        <v>122</v>
      </c>
      <c r="D39" t="s">
        <v>871</v>
      </c>
      <c r="E39" t="s">
        <v>827</v>
      </c>
      <c r="F39" t="s">
        <v>105</v>
      </c>
      <c r="G39" s="65">
        <v>115851</v>
      </c>
      <c r="H39" s="65">
        <v>1965</v>
      </c>
      <c r="I39" s="65">
        <v>0</v>
      </c>
      <c r="J39" s="65">
        <v>7350.7285723499999</v>
      </c>
      <c r="K39" s="66">
        <v>0</v>
      </c>
      <c r="L39" s="66">
        <v>7.4000000000000003E-3</v>
      </c>
      <c r="M39" s="66">
        <v>1.6000000000000001E-3</v>
      </c>
    </row>
    <row r="40" spans="1:13">
      <c r="A40" t="s">
        <v>872</v>
      </c>
      <c r="B40" t="s">
        <v>873</v>
      </c>
      <c r="C40" t="s">
        <v>122</v>
      </c>
      <c r="D40" t="s">
        <v>874</v>
      </c>
      <c r="E40" t="s">
        <v>827</v>
      </c>
      <c r="F40" t="s">
        <v>119</v>
      </c>
      <c r="G40" s="65">
        <v>82037</v>
      </c>
      <c r="H40" s="65">
        <v>12495</v>
      </c>
      <c r="I40" s="65">
        <v>0</v>
      </c>
      <c r="J40" s="65">
        <v>23804.789911245</v>
      </c>
      <c r="K40" s="66">
        <v>0</v>
      </c>
      <c r="L40" s="66">
        <v>2.4E-2</v>
      </c>
      <c r="M40" s="66">
        <v>5.3E-3</v>
      </c>
    </row>
    <row r="41" spans="1:13">
      <c r="A41" t="s">
        <v>875</v>
      </c>
      <c r="B41" t="s">
        <v>876</v>
      </c>
      <c r="C41" t="s">
        <v>764</v>
      </c>
      <c r="D41" t="s">
        <v>877</v>
      </c>
      <c r="E41" t="s">
        <v>827</v>
      </c>
      <c r="F41" t="s">
        <v>105</v>
      </c>
      <c r="G41" s="65">
        <v>26376</v>
      </c>
      <c r="H41" s="65">
        <v>44587</v>
      </c>
      <c r="I41" s="65">
        <v>0</v>
      </c>
      <c r="J41" s="65">
        <v>37973.902530480002</v>
      </c>
      <c r="K41" s="66">
        <v>0</v>
      </c>
      <c r="L41" s="66">
        <v>3.8300000000000001E-2</v>
      </c>
      <c r="M41" s="66">
        <v>8.3999999999999995E-3</v>
      </c>
    </row>
    <row r="42" spans="1:13">
      <c r="A42" t="s">
        <v>878</v>
      </c>
      <c r="B42" t="s">
        <v>879</v>
      </c>
      <c r="C42" t="s">
        <v>759</v>
      </c>
      <c r="D42" t="s">
        <v>880</v>
      </c>
      <c r="E42" t="s">
        <v>827</v>
      </c>
      <c r="F42" t="s">
        <v>105</v>
      </c>
      <c r="G42" s="65">
        <v>158440</v>
      </c>
      <c r="H42" s="65">
        <v>4872</v>
      </c>
      <c r="I42" s="65">
        <v>0</v>
      </c>
      <c r="J42" s="65">
        <v>24925.2864672</v>
      </c>
      <c r="K42" s="66">
        <v>0</v>
      </c>
      <c r="L42" s="66">
        <v>2.5100000000000001E-2</v>
      </c>
      <c r="M42" s="66">
        <v>5.4999999999999997E-3</v>
      </c>
    </row>
    <row r="43" spans="1:13">
      <c r="A43" t="s">
        <v>881</v>
      </c>
      <c r="B43" t="s">
        <v>882</v>
      </c>
      <c r="C43" t="s">
        <v>122</v>
      </c>
      <c r="D43" t="s">
        <v>883</v>
      </c>
      <c r="E43" t="s">
        <v>827</v>
      </c>
      <c r="F43" t="s">
        <v>105</v>
      </c>
      <c r="G43" s="65">
        <v>154458</v>
      </c>
      <c r="H43" s="65">
        <v>2541</v>
      </c>
      <c r="I43" s="65">
        <v>0</v>
      </c>
      <c r="J43" s="65">
        <v>12673.107451620001</v>
      </c>
      <c r="K43" s="66">
        <v>0</v>
      </c>
      <c r="L43" s="66">
        <v>1.2800000000000001E-2</v>
      </c>
      <c r="M43" s="66">
        <v>2.8E-3</v>
      </c>
    </row>
    <row r="44" spans="1:13">
      <c r="A44" t="s">
        <v>884</v>
      </c>
      <c r="B44" t="s">
        <v>885</v>
      </c>
      <c r="C44" t="s">
        <v>759</v>
      </c>
      <c r="D44" t="s">
        <v>883</v>
      </c>
      <c r="E44" t="s">
        <v>827</v>
      </c>
      <c r="F44" t="s">
        <v>105</v>
      </c>
      <c r="G44" s="65">
        <v>166882</v>
      </c>
      <c r="H44" s="65">
        <v>2928</v>
      </c>
      <c r="I44" s="65">
        <v>0</v>
      </c>
      <c r="J44" s="65">
        <v>15777.878715839999</v>
      </c>
      <c r="K44" s="66">
        <v>1E-4</v>
      </c>
      <c r="L44" s="66">
        <v>1.5900000000000001E-2</v>
      </c>
      <c r="M44" s="66">
        <v>3.5000000000000001E-3</v>
      </c>
    </row>
    <row r="45" spans="1:13">
      <c r="A45" t="s">
        <v>886</v>
      </c>
      <c r="B45" t="s">
        <v>887</v>
      </c>
      <c r="C45" t="s">
        <v>759</v>
      </c>
      <c r="D45" t="s">
        <v>883</v>
      </c>
      <c r="E45" t="s">
        <v>827</v>
      </c>
      <c r="F45" t="s">
        <v>105</v>
      </c>
      <c r="G45" s="65">
        <v>150860</v>
      </c>
      <c r="H45" s="65">
        <v>1772</v>
      </c>
      <c r="I45" s="65">
        <v>0</v>
      </c>
      <c r="J45" s="65">
        <v>8631.8893767999998</v>
      </c>
      <c r="K45" s="66">
        <v>2.9999999999999997E-4</v>
      </c>
      <c r="L45" s="66">
        <v>8.6999999999999994E-3</v>
      </c>
      <c r="M45" s="66">
        <v>1.9E-3</v>
      </c>
    </row>
    <row r="46" spans="1:13">
      <c r="A46" t="s">
        <v>888</v>
      </c>
      <c r="B46" t="s">
        <v>889</v>
      </c>
      <c r="C46" t="s">
        <v>764</v>
      </c>
      <c r="D46" t="s">
        <v>890</v>
      </c>
      <c r="E46" t="s">
        <v>827</v>
      </c>
      <c r="F46" t="s">
        <v>105</v>
      </c>
      <c r="G46" s="65">
        <v>117506</v>
      </c>
      <c r="H46" s="65">
        <v>14982</v>
      </c>
      <c r="I46" s="65">
        <v>0</v>
      </c>
      <c r="J46" s="65">
        <v>56845.734262680002</v>
      </c>
      <c r="K46" s="66">
        <v>0</v>
      </c>
      <c r="L46" s="66">
        <v>5.7299999999999997E-2</v>
      </c>
      <c r="M46" s="66">
        <v>1.26E-2</v>
      </c>
    </row>
    <row r="47" spans="1:13">
      <c r="A47" t="s">
        <v>891</v>
      </c>
      <c r="B47" t="s">
        <v>892</v>
      </c>
      <c r="C47" t="s">
        <v>759</v>
      </c>
      <c r="D47" t="s">
        <v>893</v>
      </c>
      <c r="E47" t="s">
        <v>827</v>
      </c>
      <c r="F47" t="s">
        <v>105</v>
      </c>
      <c r="G47" s="65">
        <v>14033</v>
      </c>
      <c r="H47" s="65">
        <v>35796</v>
      </c>
      <c r="I47" s="65">
        <v>14.136189999999999</v>
      </c>
      <c r="J47" s="65">
        <v>16234.219093719999</v>
      </c>
      <c r="K47" s="66">
        <v>0</v>
      </c>
      <c r="L47" s="66">
        <v>1.6400000000000001E-2</v>
      </c>
      <c r="M47" s="66">
        <v>3.5999999999999999E-3</v>
      </c>
    </row>
    <row r="48" spans="1:13">
      <c r="A48" t="s">
        <v>894</v>
      </c>
      <c r="B48" t="s">
        <v>895</v>
      </c>
      <c r="C48" t="s">
        <v>122</v>
      </c>
      <c r="D48" t="s">
        <v>865</v>
      </c>
      <c r="E48" t="s">
        <v>827</v>
      </c>
      <c r="F48" t="s">
        <v>105</v>
      </c>
      <c r="G48" s="65">
        <v>440692</v>
      </c>
      <c r="H48" s="65">
        <v>3893</v>
      </c>
      <c r="I48" s="65">
        <v>0</v>
      </c>
      <c r="J48" s="65">
        <v>55397.174639240002</v>
      </c>
      <c r="K48" s="66">
        <v>1E-4</v>
      </c>
      <c r="L48" s="66">
        <v>5.5800000000000002E-2</v>
      </c>
      <c r="M48" s="66">
        <v>1.23E-2</v>
      </c>
    </row>
    <row r="49" spans="1:13">
      <c r="A49" t="s">
        <v>896</v>
      </c>
      <c r="B49" t="s">
        <v>897</v>
      </c>
      <c r="C49" t="s">
        <v>790</v>
      </c>
      <c r="D49" t="s">
        <v>865</v>
      </c>
      <c r="E49" t="s">
        <v>827</v>
      </c>
      <c r="F49" t="s">
        <v>109</v>
      </c>
      <c r="G49" s="65">
        <v>307131</v>
      </c>
      <c r="H49" s="65">
        <v>980.3</v>
      </c>
      <c r="I49" s="65">
        <v>0</v>
      </c>
      <c r="J49" s="65">
        <v>11248.368201048001</v>
      </c>
      <c r="K49" s="66">
        <v>2.0000000000000001E-4</v>
      </c>
      <c r="L49" s="66">
        <v>1.1299999999999999E-2</v>
      </c>
      <c r="M49" s="66">
        <v>2.5000000000000001E-3</v>
      </c>
    </row>
    <row r="50" spans="1:13">
      <c r="A50" t="s">
        <v>898</v>
      </c>
      <c r="B50" t="s">
        <v>899</v>
      </c>
      <c r="C50" t="s">
        <v>801</v>
      </c>
      <c r="D50" t="s">
        <v>865</v>
      </c>
      <c r="E50" t="s">
        <v>827</v>
      </c>
      <c r="F50" t="s">
        <v>105</v>
      </c>
      <c r="G50" s="65">
        <v>224894</v>
      </c>
      <c r="H50" s="65">
        <v>1005.5</v>
      </c>
      <c r="I50" s="65">
        <v>0</v>
      </c>
      <c r="J50" s="65">
        <v>7301.76730993</v>
      </c>
      <c r="K50" s="66">
        <v>1E-4</v>
      </c>
      <c r="L50" s="66">
        <v>7.4000000000000003E-3</v>
      </c>
      <c r="M50" s="66">
        <v>1.6000000000000001E-3</v>
      </c>
    </row>
    <row r="51" spans="1:13">
      <c r="A51" t="s">
        <v>900</v>
      </c>
      <c r="B51" t="s">
        <v>901</v>
      </c>
      <c r="C51" t="s">
        <v>122</v>
      </c>
      <c r="D51" t="s">
        <v>865</v>
      </c>
      <c r="E51" t="s">
        <v>827</v>
      </c>
      <c r="F51" t="s">
        <v>105</v>
      </c>
      <c r="G51" s="65">
        <v>219097</v>
      </c>
      <c r="H51" s="65">
        <v>2277</v>
      </c>
      <c r="I51" s="65">
        <v>0</v>
      </c>
      <c r="J51" s="65">
        <v>16108.96013001</v>
      </c>
      <c r="K51" s="66">
        <v>2.9999999999999997E-4</v>
      </c>
      <c r="L51" s="66">
        <v>1.6199999999999999E-2</v>
      </c>
      <c r="M51" s="66">
        <v>3.5999999999999999E-3</v>
      </c>
    </row>
    <row r="52" spans="1:13">
      <c r="A52" t="s">
        <v>902</v>
      </c>
      <c r="B52" t="s">
        <v>903</v>
      </c>
      <c r="C52" t="s">
        <v>764</v>
      </c>
      <c r="D52" t="s">
        <v>904</v>
      </c>
      <c r="E52" t="s">
        <v>827</v>
      </c>
      <c r="F52" t="s">
        <v>105</v>
      </c>
      <c r="G52" s="65">
        <v>458056</v>
      </c>
      <c r="H52" s="65">
        <v>2363</v>
      </c>
      <c r="I52" s="65">
        <v>0</v>
      </c>
      <c r="J52" s="65">
        <v>34950.254531120001</v>
      </c>
      <c r="K52" s="66">
        <v>1E-4</v>
      </c>
      <c r="L52" s="66">
        <v>3.5200000000000002E-2</v>
      </c>
      <c r="M52" s="66">
        <v>7.7999999999999996E-3</v>
      </c>
    </row>
    <row r="53" spans="1:13">
      <c r="A53" t="s">
        <v>905</v>
      </c>
      <c r="B53" t="s">
        <v>906</v>
      </c>
      <c r="C53" t="s">
        <v>764</v>
      </c>
      <c r="D53" t="s">
        <v>907</v>
      </c>
      <c r="E53" t="s">
        <v>827</v>
      </c>
      <c r="F53" t="s">
        <v>105</v>
      </c>
      <c r="G53" s="65">
        <v>127271</v>
      </c>
      <c r="H53" s="65">
        <v>4732</v>
      </c>
      <c r="I53" s="65">
        <v>0</v>
      </c>
      <c r="J53" s="65">
        <v>19446.53535188</v>
      </c>
      <c r="K53" s="66">
        <v>0</v>
      </c>
      <c r="L53" s="66">
        <v>1.9599999999999999E-2</v>
      </c>
      <c r="M53" s="66">
        <v>4.3E-3</v>
      </c>
    </row>
    <row r="54" spans="1:13">
      <c r="A54" t="s">
        <v>908</v>
      </c>
      <c r="B54" t="s">
        <v>909</v>
      </c>
      <c r="C54" t="s">
        <v>764</v>
      </c>
      <c r="D54" t="s">
        <v>910</v>
      </c>
      <c r="E54" t="s">
        <v>827</v>
      </c>
      <c r="F54" t="s">
        <v>105</v>
      </c>
      <c r="G54" s="65">
        <v>49867</v>
      </c>
      <c r="H54" s="65">
        <v>12730</v>
      </c>
      <c r="I54" s="65">
        <v>0</v>
      </c>
      <c r="J54" s="65">
        <v>20497.915123899998</v>
      </c>
      <c r="K54" s="66">
        <v>0</v>
      </c>
      <c r="L54" s="66">
        <v>2.06E-2</v>
      </c>
      <c r="M54" s="66">
        <v>4.5999999999999999E-3</v>
      </c>
    </row>
    <row r="55" spans="1:13">
      <c r="A55" t="s">
        <v>911</v>
      </c>
      <c r="B55" t="s">
        <v>912</v>
      </c>
      <c r="C55" t="s">
        <v>764</v>
      </c>
      <c r="D55" t="s">
        <v>910</v>
      </c>
      <c r="E55" t="s">
        <v>827</v>
      </c>
      <c r="F55" t="s">
        <v>105</v>
      </c>
      <c r="G55" s="65">
        <v>154678</v>
      </c>
      <c r="H55" s="65">
        <v>42914</v>
      </c>
      <c r="I55" s="65">
        <v>498.03014000000002</v>
      </c>
      <c r="J55" s="65">
        <v>214834.26127468</v>
      </c>
      <c r="K55" s="66">
        <v>0</v>
      </c>
      <c r="L55" s="66">
        <v>0.21640000000000001</v>
      </c>
      <c r="M55" s="66">
        <v>4.7800000000000002E-2</v>
      </c>
    </row>
    <row r="56" spans="1:13">
      <c r="A56" t="s">
        <v>913</v>
      </c>
      <c r="B56" t="s">
        <v>914</v>
      </c>
      <c r="C56" t="s">
        <v>764</v>
      </c>
      <c r="D56" t="s">
        <v>910</v>
      </c>
      <c r="E56" t="s">
        <v>827</v>
      </c>
      <c r="F56" t="s">
        <v>105</v>
      </c>
      <c r="G56" s="65">
        <v>682502</v>
      </c>
      <c r="H56" s="65">
        <v>3753</v>
      </c>
      <c r="I56" s="65">
        <v>0</v>
      </c>
      <c r="J56" s="65">
        <v>82708.574893740006</v>
      </c>
      <c r="K56" s="66">
        <v>0</v>
      </c>
      <c r="L56" s="66">
        <v>8.3299999999999999E-2</v>
      </c>
      <c r="M56" s="66">
        <v>1.84E-2</v>
      </c>
    </row>
    <row r="57" spans="1:13">
      <c r="A57" t="s">
        <v>915</v>
      </c>
      <c r="B57" t="s">
        <v>916</v>
      </c>
      <c r="C57" t="s">
        <v>764</v>
      </c>
      <c r="D57" t="s">
        <v>910</v>
      </c>
      <c r="E57" t="s">
        <v>827</v>
      </c>
      <c r="F57" t="s">
        <v>105</v>
      </c>
      <c r="G57" s="65">
        <v>65703</v>
      </c>
      <c r="H57" s="65">
        <v>9784</v>
      </c>
      <c r="I57" s="65">
        <v>0</v>
      </c>
      <c r="J57" s="65">
        <v>20757.243928079999</v>
      </c>
      <c r="K57" s="66">
        <v>0</v>
      </c>
      <c r="L57" s="66">
        <v>2.0899999999999998E-2</v>
      </c>
      <c r="M57" s="66">
        <v>4.5999999999999999E-3</v>
      </c>
    </row>
    <row r="58" spans="1:13">
      <c r="A58" t="s">
        <v>917</v>
      </c>
      <c r="B58" t="s">
        <v>918</v>
      </c>
      <c r="C58" t="s">
        <v>764</v>
      </c>
      <c r="D58" t="s">
        <v>919</v>
      </c>
      <c r="E58" t="s">
        <v>827</v>
      </c>
      <c r="F58" t="s">
        <v>105</v>
      </c>
      <c r="G58" s="65">
        <v>19855</v>
      </c>
      <c r="H58" s="65">
        <v>40129</v>
      </c>
      <c r="I58" s="65">
        <v>56.860752599999998</v>
      </c>
      <c r="J58" s="65">
        <v>25784.282968150001</v>
      </c>
      <c r="K58" s="66">
        <v>0</v>
      </c>
      <c r="L58" s="66">
        <v>2.5999999999999999E-2</v>
      </c>
      <c r="M58" s="66">
        <v>5.7000000000000002E-3</v>
      </c>
    </row>
    <row r="59" spans="1:13">
      <c r="A59" t="s">
        <v>920</v>
      </c>
      <c r="B59" t="s">
        <v>921</v>
      </c>
      <c r="C59" t="s">
        <v>764</v>
      </c>
      <c r="D59" t="s">
        <v>922</v>
      </c>
      <c r="E59" t="s">
        <v>827</v>
      </c>
      <c r="F59" t="s">
        <v>105</v>
      </c>
      <c r="G59" s="65">
        <v>113950</v>
      </c>
      <c r="H59" s="65">
        <v>3740</v>
      </c>
      <c r="I59" s="65">
        <v>0</v>
      </c>
      <c r="J59" s="65">
        <v>13761.12617</v>
      </c>
      <c r="K59" s="66">
        <v>1E-4</v>
      </c>
      <c r="L59" s="66">
        <v>1.3899999999999999E-2</v>
      </c>
      <c r="M59" s="66">
        <v>3.0999999999999999E-3</v>
      </c>
    </row>
    <row r="60" spans="1:13">
      <c r="A60" t="s">
        <v>923</v>
      </c>
      <c r="B60" t="s">
        <v>924</v>
      </c>
      <c r="C60" t="s">
        <v>801</v>
      </c>
      <c r="D60" t="s">
        <v>925</v>
      </c>
      <c r="E60" t="s">
        <v>827</v>
      </c>
      <c r="F60" t="s">
        <v>105</v>
      </c>
      <c r="G60" s="65">
        <v>645918</v>
      </c>
      <c r="H60" s="65">
        <v>1844.25</v>
      </c>
      <c r="I60" s="65">
        <v>0</v>
      </c>
      <c r="J60" s="65">
        <v>38464.954626735002</v>
      </c>
      <c r="K60" s="66">
        <v>4.0000000000000002E-4</v>
      </c>
      <c r="L60" s="66">
        <v>3.8699999999999998E-2</v>
      </c>
      <c r="M60" s="66">
        <v>8.6E-3</v>
      </c>
    </row>
    <row r="61" spans="1:13">
      <c r="A61" s="67" t="s">
        <v>926</v>
      </c>
      <c r="C61" s="14"/>
      <c r="D61" s="14"/>
      <c r="E61" s="14"/>
      <c r="F61" s="14"/>
      <c r="G61" s="69">
        <v>0</v>
      </c>
      <c r="I61" s="69">
        <v>0</v>
      </c>
      <c r="J61" s="69">
        <v>0</v>
      </c>
      <c r="L61" s="68">
        <v>0</v>
      </c>
      <c r="M61" s="68">
        <v>0</v>
      </c>
    </row>
    <row r="62" spans="1:13">
      <c r="A62" t="s">
        <v>232</v>
      </c>
      <c r="B62" t="s">
        <v>232</v>
      </c>
      <c r="C62" s="14"/>
      <c r="D62" s="14"/>
      <c r="E62" t="s">
        <v>232</v>
      </c>
      <c r="F62" t="s">
        <v>232</v>
      </c>
      <c r="G62" s="65">
        <v>0</v>
      </c>
      <c r="H62" s="65">
        <v>0</v>
      </c>
      <c r="J62" s="65">
        <v>0</v>
      </c>
      <c r="K62" s="66">
        <v>0</v>
      </c>
      <c r="L62" s="66">
        <v>0</v>
      </c>
      <c r="M62" s="66">
        <v>0</v>
      </c>
    </row>
    <row r="63" spans="1:13">
      <c r="A63" s="67" t="s">
        <v>587</v>
      </c>
      <c r="C63" s="14"/>
      <c r="D63" s="14"/>
      <c r="E63" s="14"/>
      <c r="F63" s="14"/>
      <c r="G63" s="69">
        <v>0</v>
      </c>
      <c r="I63" s="69">
        <v>0</v>
      </c>
      <c r="J63" s="69">
        <v>0</v>
      </c>
      <c r="L63" s="68">
        <v>0</v>
      </c>
      <c r="M63" s="68">
        <v>0</v>
      </c>
    </row>
    <row r="64" spans="1:13">
      <c r="A64" t="s">
        <v>232</v>
      </c>
      <c r="B64" t="s">
        <v>232</v>
      </c>
      <c r="C64" s="14"/>
      <c r="D64" s="14"/>
      <c r="E64" t="s">
        <v>232</v>
      </c>
      <c r="F64" t="s">
        <v>232</v>
      </c>
      <c r="G64" s="65">
        <v>0</v>
      </c>
      <c r="H64" s="65">
        <v>0</v>
      </c>
      <c r="J64" s="65">
        <v>0</v>
      </c>
      <c r="K64" s="66">
        <v>0</v>
      </c>
      <c r="L64" s="66">
        <v>0</v>
      </c>
      <c r="M64" s="66">
        <v>0</v>
      </c>
    </row>
    <row r="65" spans="1:13">
      <c r="A65" s="67" t="s">
        <v>861</v>
      </c>
      <c r="C65" s="14"/>
      <c r="D65" s="14"/>
      <c r="E65" s="14"/>
      <c r="F65" s="14"/>
      <c r="G65" s="69">
        <v>0</v>
      </c>
      <c r="I65" s="69">
        <v>0</v>
      </c>
      <c r="J65" s="69">
        <v>0</v>
      </c>
      <c r="L65" s="68">
        <v>0</v>
      </c>
      <c r="M65" s="68">
        <v>0</v>
      </c>
    </row>
    <row r="66" spans="1:13">
      <c r="A66" t="s">
        <v>232</v>
      </c>
      <c r="B66" t="s">
        <v>232</v>
      </c>
      <c r="C66" s="14"/>
      <c r="D66" s="14"/>
      <c r="E66" t="s">
        <v>232</v>
      </c>
      <c r="F66" t="s">
        <v>232</v>
      </c>
      <c r="G66" s="65">
        <v>0</v>
      </c>
      <c r="H66" s="65">
        <v>0</v>
      </c>
      <c r="J66" s="65">
        <v>0</v>
      </c>
      <c r="K66" s="66">
        <v>0</v>
      </c>
      <c r="L66" s="66">
        <v>0</v>
      </c>
      <c r="M66" s="66">
        <v>0</v>
      </c>
    </row>
    <row r="67" spans="1:13">
      <c r="A67" s="76" t="s">
        <v>239</v>
      </c>
      <c r="C67" s="14"/>
      <c r="D67" s="14"/>
      <c r="E67" s="14"/>
      <c r="F67" s="14"/>
    </row>
    <row r="68" spans="1:13">
      <c r="A68" s="76" t="s">
        <v>303</v>
      </c>
      <c r="C68" s="14"/>
      <c r="D68" s="14"/>
      <c r="E68" s="14"/>
      <c r="F68" s="14"/>
    </row>
    <row r="69" spans="1:13">
      <c r="A69" s="76" t="s">
        <v>304</v>
      </c>
      <c r="C69" s="14"/>
      <c r="D69" s="14"/>
      <c r="E69" s="14"/>
      <c r="F69" s="14"/>
    </row>
    <row r="70" spans="1:13">
      <c r="A70" s="76" t="s">
        <v>305</v>
      </c>
      <c r="C70" s="14"/>
      <c r="D70" s="14"/>
      <c r="E70" s="14"/>
      <c r="F70" s="14"/>
    </row>
    <row r="71" spans="1:13">
      <c r="A71" s="76" t="s">
        <v>306</v>
      </c>
      <c r="C71" s="14"/>
      <c r="D71" s="14"/>
      <c r="E71" s="14"/>
      <c r="F71" s="14"/>
    </row>
    <row r="72" spans="1:13" hidden="1">
      <c r="C72" s="14"/>
      <c r="D72" s="14"/>
      <c r="E72" s="14"/>
      <c r="F72" s="14"/>
    </row>
    <row r="73" spans="1:13" hidden="1">
      <c r="C73" s="14"/>
      <c r="D73" s="14"/>
      <c r="E73" s="14"/>
      <c r="F73" s="14"/>
    </row>
    <row r="74" spans="1:13" hidden="1">
      <c r="C74" s="14"/>
      <c r="D74" s="14"/>
      <c r="E74" s="14"/>
      <c r="F74" s="14"/>
    </row>
    <row r="75" spans="1:13" hidden="1">
      <c r="C75" s="14"/>
      <c r="D75" s="14"/>
      <c r="E75" s="14"/>
      <c r="F75" s="14"/>
    </row>
    <row r="76" spans="1:13" hidden="1">
      <c r="C76" s="14"/>
      <c r="D76" s="14"/>
      <c r="E76" s="14"/>
      <c r="F76" s="14"/>
    </row>
    <row r="77" spans="1:13" hidden="1">
      <c r="C77" s="14"/>
      <c r="D77" s="14"/>
      <c r="E77" s="14"/>
      <c r="F77" s="14"/>
    </row>
    <row r="78" spans="1:13" hidden="1">
      <c r="C78" s="14"/>
      <c r="D78" s="14"/>
      <c r="E78" s="14"/>
      <c r="F78" s="14"/>
    </row>
    <row r="79" spans="1:13" hidden="1">
      <c r="C79" s="14"/>
      <c r="D79" s="14"/>
      <c r="E79" s="14"/>
      <c r="F79" s="14"/>
    </row>
    <row r="80" spans="1:13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  <row r="221" spans="1:6" hidden="1"/>
  </sheetData>
  <dataValidations count="1">
    <dataValidation allowBlank="1" showInputMessage="1" showErrorMessage="1" sqref="J7:M1048576 I8:I1048576 N1:XFD1048576 I1:M6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4" ht="26.25" customHeight="1">
      <c r="A6" s="99" t="s">
        <v>92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3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8558155.3699999992</v>
      </c>
      <c r="J10" s="7"/>
      <c r="K10" s="63">
        <v>40046.764669803997</v>
      </c>
      <c r="L10" s="7"/>
      <c r="M10" s="64">
        <v>1</v>
      </c>
      <c r="N10" s="64">
        <v>8.8999999999999999E-3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8477459.3699999992</v>
      </c>
      <c r="K11" s="69">
        <v>7248.22776135</v>
      </c>
      <c r="M11" s="68">
        <v>0.18099999999999999</v>
      </c>
      <c r="N11" s="68">
        <v>1.6000000000000001E-3</v>
      </c>
    </row>
    <row r="12" spans="1:64">
      <c r="A12" s="67" t="s">
        <v>927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232</v>
      </c>
      <c r="B13" t="s">
        <v>232</v>
      </c>
      <c r="C13" s="14"/>
      <c r="D13" s="14"/>
      <c r="E13" t="s">
        <v>232</v>
      </c>
      <c r="F13" t="s">
        <v>232</v>
      </c>
      <c r="H13" t="s">
        <v>232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928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232</v>
      </c>
      <c r="B15" t="s">
        <v>232</v>
      </c>
      <c r="C15" s="14"/>
      <c r="D15" s="14"/>
      <c r="E15" t="s">
        <v>232</v>
      </c>
      <c r="F15" t="s">
        <v>232</v>
      </c>
      <c r="H15" t="s">
        <v>232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8477459.3699999992</v>
      </c>
      <c r="K16" s="69">
        <v>7248.22776135</v>
      </c>
      <c r="M16" s="68">
        <v>0.18099999999999999</v>
      </c>
      <c r="N16" s="68">
        <v>1.6000000000000001E-3</v>
      </c>
    </row>
    <row r="17" spans="1:14">
      <c r="A17" t="s">
        <v>929</v>
      </c>
      <c r="B17" t="s">
        <v>930</v>
      </c>
      <c r="C17" t="s">
        <v>99</v>
      </c>
      <c r="D17" t="s">
        <v>931</v>
      </c>
      <c r="E17" t="s">
        <v>827</v>
      </c>
      <c r="F17" t="s">
        <v>347</v>
      </c>
      <c r="G17" t="s">
        <v>208</v>
      </c>
      <c r="H17" t="s">
        <v>105</v>
      </c>
      <c r="I17" s="65">
        <v>8477459.3699999992</v>
      </c>
      <c r="J17" s="65">
        <v>85.5</v>
      </c>
      <c r="K17" s="65">
        <v>7248.22776135</v>
      </c>
      <c r="L17" s="66">
        <v>2.1899999999999999E-2</v>
      </c>
      <c r="M17" s="66">
        <v>0.18099999999999999</v>
      </c>
      <c r="N17" s="66">
        <v>1.6000000000000001E-3</v>
      </c>
    </row>
    <row r="18" spans="1:14">
      <c r="A18" s="67" t="s">
        <v>587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232</v>
      </c>
      <c r="B19" t="s">
        <v>232</v>
      </c>
      <c r="C19" s="14"/>
      <c r="D19" s="14"/>
      <c r="E19" t="s">
        <v>232</v>
      </c>
      <c r="F19" t="s">
        <v>232</v>
      </c>
      <c r="H19" t="s">
        <v>232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237</v>
      </c>
      <c r="B20" s="14"/>
      <c r="C20" s="14"/>
      <c r="D20" s="14"/>
      <c r="I20" s="69">
        <v>80696</v>
      </c>
      <c r="K20" s="69">
        <v>32798.536908454</v>
      </c>
      <c r="M20" s="68">
        <v>0.81899999999999995</v>
      </c>
      <c r="N20" s="68">
        <v>7.3000000000000001E-3</v>
      </c>
    </row>
    <row r="21" spans="1:14">
      <c r="A21" s="67" t="s">
        <v>927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232</v>
      </c>
      <c r="B22" t="s">
        <v>232</v>
      </c>
      <c r="C22" s="14"/>
      <c r="D22" s="14"/>
      <c r="E22" t="s">
        <v>232</v>
      </c>
      <c r="F22" t="s">
        <v>232</v>
      </c>
      <c r="H22" t="s">
        <v>232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928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232</v>
      </c>
      <c r="B24" t="s">
        <v>232</v>
      </c>
      <c r="C24" s="14"/>
      <c r="D24" s="14"/>
      <c r="E24" t="s">
        <v>232</v>
      </c>
      <c r="F24" t="s">
        <v>232</v>
      </c>
      <c r="H24" t="s">
        <v>232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80696</v>
      </c>
      <c r="K25" s="69">
        <v>32798.536908454</v>
      </c>
      <c r="M25" s="68">
        <v>0.81899999999999995</v>
      </c>
      <c r="N25" s="68">
        <v>7.3000000000000001E-3</v>
      </c>
    </row>
    <row r="26" spans="1:14">
      <c r="A26" t="s">
        <v>932</v>
      </c>
      <c r="B26" t="s">
        <v>933</v>
      </c>
      <c r="C26" t="s">
        <v>122</v>
      </c>
      <c r="D26" t="s">
        <v>934</v>
      </c>
      <c r="E26" t="s">
        <v>827</v>
      </c>
      <c r="F26" t="s">
        <v>232</v>
      </c>
      <c r="G26" t="s">
        <v>935</v>
      </c>
      <c r="H26" t="s">
        <v>105</v>
      </c>
      <c r="I26" s="65">
        <v>17512</v>
      </c>
      <c r="J26" s="65">
        <v>21425</v>
      </c>
      <c r="K26" s="65">
        <v>12115.033633999999</v>
      </c>
      <c r="L26" s="66">
        <v>0</v>
      </c>
      <c r="M26" s="66">
        <v>0.30249999999999999</v>
      </c>
      <c r="N26" s="66">
        <v>2.7000000000000001E-3</v>
      </c>
    </row>
    <row r="27" spans="1:14">
      <c r="A27" t="s">
        <v>936</v>
      </c>
      <c r="B27" t="s">
        <v>937</v>
      </c>
      <c r="C27" t="s">
        <v>122</v>
      </c>
      <c r="D27" t="s">
        <v>938</v>
      </c>
      <c r="E27" t="s">
        <v>827</v>
      </c>
      <c r="F27" t="s">
        <v>232</v>
      </c>
      <c r="G27" t="s">
        <v>935</v>
      </c>
      <c r="H27" t="s">
        <v>105</v>
      </c>
      <c r="I27" s="65">
        <v>12510</v>
      </c>
      <c r="J27" s="65">
        <v>12991</v>
      </c>
      <c r="K27" s="65">
        <v>5247.6871689</v>
      </c>
      <c r="L27" s="66">
        <v>0</v>
      </c>
      <c r="M27" s="66">
        <v>0.13100000000000001</v>
      </c>
      <c r="N27" s="66">
        <v>1.1999999999999999E-3</v>
      </c>
    </row>
    <row r="28" spans="1:14">
      <c r="A28" t="s">
        <v>939</v>
      </c>
      <c r="B28" t="s">
        <v>940</v>
      </c>
      <c r="C28" t="s">
        <v>122</v>
      </c>
      <c r="D28" t="s">
        <v>941</v>
      </c>
      <c r="E28" t="s">
        <v>827</v>
      </c>
      <c r="F28" t="s">
        <v>232</v>
      </c>
      <c r="G28" t="s">
        <v>935</v>
      </c>
      <c r="H28" t="s">
        <v>105</v>
      </c>
      <c r="I28" s="65">
        <v>30684</v>
      </c>
      <c r="J28" s="65">
        <v>8487</v>
      </c>
      <c r="K28" s="65">
        <v>8408.8038373199997</v>
      </c>
      <c r="L28" s="66">
        <v>0</v>
      </c>
      <c r="M28" s="66">
        <v>0.21</v>
      </c>
      <c r="N28" s="66">
        <v>1.9E-3</v>
      </c>
    </row>
    <row r="29" spans="1:14">
      <c r="A29" t="s">
        <v>942</v>
      </c>
      <c r="B29" t="s">
        <v>943</v>
      </c>
      <c r="C29" t="s">
        <v>122</v>
      </c>
      <c r="D29" t="s">
        <v>944</v>
      </c>
      <c r="E29" t="s">
        <v>827</v>
      </c>
      <c r="F29" t="s">
        <v>232</v>
      </c>
      <c r="G29" t="s">
        <v>935</v>
      </c>
      <c r="H29" t="s">
        <v>105</v>
      </c>
      <c r="I29" s="65">
        <v>19990</v>
      </c>
      <c r="J29" s="65">
        <v>10886.54</v>
      </c>
      <c r="K29" s="65">
        <v>7027.0122682339997</v>
      </c>
      <c r="L29" s="66">
        <v>0</v>
      </c>
      <c r="M29" s="66">
        <v>0.17549999999999999</v>
      </c>
      <c r="N29" s="66">
        <v>1.6000000000000001E-3</v>
      </c>
    </row>
    <row r="30" spans="1:14">
      <c r="A30" s="67" t="s">
        <v>587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232</v>
      </c>
      <c r="B31" t="s">
        <v>232</v>
      </c>
      <c r="C31" s="14"/>
      <c r="D31" s="14"/>
      <c r="E31" t="s">
        <v>232</v>
      </c>
      <c r="F31" t="s">
        <v>232</v>
      </c>
      <c r="H31" t="s">
        <v>232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76" t="s">
        <v>239</v>
      </c>
      <c r="B32" s="14"/>
      <c r="C32" s="14"/>
      <c r="D32" s="14"/>
    </row>
    <row r="33" spans="1:4">
      <c r="A33" s="76" t="s">
        <v>303</v>
      </c>
      <c r="B33" s="14"/>
      <c r="C33" s="14"/>
      <c r="D33" s="14"/>
    </row>
    <row r="34" spans="1:4">
      <c r="A34" s="76" t="s">
        <v>304</v>
      </c>
      <c r="B34" s="14"/>
      <c r="C34" s="14"/>
      <c r="D34" s="14"/>
    </row>
    <row r="35" spans="1:4">
      <c r="A35" s="76" t="s">
        <v>305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9" ht="26.25" customHeight="1">
      <c r="A6" s="99" t="s">
        <v>94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122500</v>
      </c>
      <c r="G10" s="7"/>
      <c r="H10" s="63">
        <v>2278.5</v>
      </c>
      <c r="I10" s="22"/>
      <c r="J10" s="64">
        <v>1</v>
      </c>
      <c r="K10" s="64">
        <v>5.0000000000000001E-4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122500</v>
      </c>
      <c r="H11" s="69">
        <v>2278.5</v>
      </c>
      <c r="J11" s="68">
        <v>1</v>
      </c>
      <c r="K11" s="68">
        <v>5.0000000000000001E-4</v>
      </c>
    </row>
    <row r="12" spans="1:59">
      <c r="A12" s="67" t="s">
        <v>945</v>
      </c>
      <c r="C12" s="14"/>
      <c r="D12" s="14"/>
      <c r="F12" s="69">
        <v>122500</v>
      </c>
      <c r="H12" s="69">
        <v>2278.5</v>
      </c>
      <c r="J12" s="68">
        <v>1</v>
      </c>
      <c r="K12" s="68">
        <v>5.0000000000000001E-4</v>
      </c>
    </row>
    <row r="13" spans="1:59">
      <c r="A13" t="s">
        <v>946</v>
      </c>
      <c r="B13" t="s">
        <v>947</v>
      </c>
      <c r="C13" t="s">
        <v>99</v>
      </c>
      <c r="D13" t="s">
        <v>545</v>
      </c>
      <c r="E13" t="s">
        <v>101</v>
      </c>
      <c r="F13" s="65">
        <v>122500</v>
      </c>
      <c r="G13" s="65">
        <v>1860</v>
      </c>
      <c r="H13" s="65">
        <v>2278.5</v>
      </c>
      <c r="I13" s="66">
        <v>6.13E-2</v>
      </c>
      <c r="J13" s="66">
        <v>1</v>
      </c>
      <c r="K13" s="66">
        <v>5.0000000000000001E-4</v>
      </c>
    </row>
    <row r="14" spans="1:59">
      <c r="A14" s="67" t="s">
        <v>237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948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232</v>
      </c>
      <c r="B16" t="s">
        <v>232</v>
      </c>
      <c r="C16" s="14"/>
      <c r="D16" t="s">
        <v>232</v>
      </c>
      <c r="E16" t="s">
        <v>232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6" t="s">
        <v>239</v>
      </c>
      <c r="C17" s="14"/>
      <c r="D17" s="14"/>
    </row>
    <row r="18" spans="1:4">
      <c r="A18" s="76" t="s">
        <v>303</v>
      </c>
      <c r="C18" s="14"/>
      <c r="D18" s="14"/>
    </row>
    <row r="19" spans="1:4">
      <c r="A19" s="76" t="s">
        <v>304</v>
      </c>
      <c r="C19" s="14"/>
      <c r="D19" s="14"/>
    </row>
    <row r="20" spans="1:4">
      <c r="A20" s="76" t="s">
        <v>305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6" workbookViewId="0">
      <selection activeCell="A7" sqref="A7:K31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60" ht="26.25" customHeight="1">
      <c r="A6" s="99" t="s">
        <v>97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13800</v>
      </c>
      <c r="G10" s="7"/>
      <c r="H10" s="63">
        <v>1803.2027599999999</v>
      </c>
      <c r="I10" s="22"/>
      <c r="J10" s="64">
        <v>1</v>
      </c>
      <c r="K10" s="64">
        <v>4.0000000000000002E-4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949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232</v>
      </c>
      <c r="B13" t="s">
        <v>232</v>
      </c>
      <c r="C13" s="14"/>
      <c r="D13" t="s">
        <v>232</v>
      </c>
      <c r="E13" t="s">
        <v>232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950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232</v>
      </c>
      <c r="B15" t="s">
        <v>232</v>
      </c>
      <c r="C15" s="14"/>
      <c r="D15" t="s">
        <v>232</v>
      </c>
      <c r="E15" t="s">
        <v>232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951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232</v>
      </c>
      <c r="B17" t="s">
        <v>232</v>
      </c>
      <c r="C17" s="14"/>
      <c r="D17" t="s">
        <v>232</v>
      </c>
      <c r="E17" t="s">
        <v>232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587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232</v>
      </c>
      <c r="B19" t="s">
        <v>232</v>
      </c>
      <c r="C19" s="14"/>
      <c r="D19" t="s">
        <v>232</v>
      </c>
      <c r="E19" t="s">
        <v>232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237</v>
      </c>
      <c r="B20" s="14"/>
      <c r="C20" s="14"/>
      <c r="D20" s="14"/>
      <c r="F20" s="69">
        <v>13800</v>
      </c>
      <c r="H20" s="69">
        <v>1803.2027599999999</v>
      </c>
      <c r="J20" s="68">
        <v>1</v>
      </c>
      <c r="K20" s="68">
        <v>4.0000000000000002E-4</v>
      </c>
    </row>
    <row r="21" spans="1:11">
      <c r="A21" s="67" t="s">
        <v>949</v>
      </c>
      <c r="B21" s="14"/>
      <c r="C21" s="14"/>
      <c r="D21" s="14"/>
      <c r="F21" s="69">
        <v>13800</v>
      </c>
      <c r="H21" s="69">
        <v>1803.2027599999999</v>
      </c>
      <c r="J21" s="68">
        <v>1</v>
      </c>
      <c r="K21" s="68">
        <v>4.0000000000000002E-4</v>
      </c>
    </row>
    <row r="22" spans="1:11">
      <c r="A22" t="s">
        <v>952</v>
      </c>
      <c r="B22" t="s">
        <v>953</v>
      </c>
      <c r="C22" t="s">
        <v>122</v>
      </c>
      <c r="D22" t="s">
        <v>866</v>
      </c>
      <c r="E22" t="s">
        <v>105</v>
      </c>
      <c r="F22" s="65">
        <v>4600</v>
      </c>
      <c r="G22" s="65">
        <v>3740</v>
      </c>
      <c r="H22" s="65">
        <v>555.51715999999999</v>
      </c>
      <c r="I22" s="66">
        <v>0</v>
      </c>
      <c r="J22" s="66">
        <v>0.30809999999999998</v>
      </c>
      <c r="K22" s="66">
        <v>1E-4</v>
      </c>
    </row>
    <row r="23" spans="1:11">
      <c r="A23" t="s">
        <v>954</v>
      </c>
      <c r="B23" t="s">
        <v>955</v>
      </c>
      <c r="C23" t="s">
        <v>122</v>
      </c>
      <c r="D23" t="s">
        <v>866</v>
      </c>
      <c r="E23" t="s">
        <v>105</v>
      </c>
      <c r="F23" s="65">
        <v>9200</v>
      </c>
      <c r="G23" s="65">
        <v>4200</v>
      </c>
      <c r="H23" s="65">
        <v>1247.6856</v>
      </c>
      <c r="I23" s="66">
        <v>0</v>
      </c>
      <c r="J23" s="66">
        <v>0.69189999999999996</v>
      </c>
      <c r="K23" s="66">
        <v>2.9999999999999997E-4</v>
      </c>
    </row>
    <row r="24" spans="1:11">
      <c r="A24" s="67" t="s">
        <v>956</v>
      </c>
      <c r="B24" s="14"/>
      <c r="C24" s="14"/>
      <c r="D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232</v>
      </c>
      <c r="B25" t="s">
        <v>232</v>
      </c>
      <c r="C25" s="14"/>
      <c r="D25" t="s">
        <v>232</v>
      </c>
      <c r="E25" t="s">
        <v>232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951</v>
      </c>
      <c r="B26" s="14"/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232</v>
      </c>
      <c r="B27" t="s">
        <v>232</v>
      </c>
      <c r="C27" s="14"/>
      <c r="D27" t="s">
        <v>232</v>
      </c>
      <c r="E27" t="s">
        <v>232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957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232</v>
      </c>
      <c r="B29" t="s">
        <v>232</v>
      </c>
      <c r="C29" s="14"/>
      <c r="D29" t="s">
        <v>232</v>
      </c>
      <c r="E29" t="s">
        <v>232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587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232</v>
      </c>
      <c r="B31" t="s">
        <v>232</v>
      </c>
      <c r="C31" s="14"/>
      <c r="D31" t="s">
        <v>232</v>
      </c>
      <c r="E31" t="s">
        <v>232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76" t="s">
        <v>239</v>
      </c>
      <c r="B32" s="14"/>
      <c r="C32" s="14"/>
      <c r="D32" s="14"/>
    </row>
    <row r="33" spans="1:4">
      <c r="A33" s="76" t="s">
        <v>303</v>
      </c>
      <c r="B33" s="14"/>
      <c r="C33" s="14"/>
      <c r="D33" s="14"/>
    </row>
    <row r="34" spans="1:4">
      <c r="A34" s="76" t="s">
        <v>304</v>
      </c>
      <c r="B34" s="14"/>
      <c r="C34" s="14"/>
      <c r="D34" s="14"/>
    </row>
    <row r="35" spans="1:4">
      <c r="A35" s="76" t="s">
        <v>305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:J21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1"/>
      <c r="BC5" s="14" t="s">
        <v>99</v>
      </c>
      <c r="BE5" s="14" t="s">
        <v>100</v>
      </c>
      <c r="BG5" s="16" t="s">
        <v>101</v>
      </c>
    </row>
    <row r="6" spans="1:59" ht="26.25" customHeight="1">
      <c r="A6" s="99" t="s">
        <v>102</v>
      </c>
      <c r="B6" s="100"/>
      <c r="C6" s="100"/>
      <c r="D6" s="100"/>
      <c r="E6" s="100"/>
      <c r="F6" s="100"/>
      <c r="G6" s="100"/>
      <c r="H6" s="100"/>
      <c r="I6" s="100"/>
      <c r="J6" s="101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-1872363.67</v>
      </c>
      <c r="G10" s="22"/>
      <c r="H10" s="63">
        <v>-6183.7533456649317</v>
      </c>
      <c r="I10" s="64">
        <v>1</v>
      </c>
      <c r="J10" s="64">
        <v>-1.4E-3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232</v>
      </c>
      <c r="B12" t="s">
        <v>232</v>
      </c>
      <c r="C12" s="16"/>
      <c r="D12" t="s">
        <v>232</v>
      </c>
      <c r="E12" t="s">
        <v>232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237</v>
      </c>
      <c r="B13" s="16"/>
      <c r="C13" s="16"/>
      <c r="D13" s="16"/>
      <c r="E13" s="16"/>
      <c r="F13" s="69">
        <v>-1872363.67</v>
      </c>
      <c r="G13" s="16"/>
      <c r="H13" s="69">
        <v>-6183.7533456649317</v>
      </c>
      <c r="I13" s="68">
        <v>1</v>
      </c>
      <c r="J13" s="68">
        <v>-1.4E-3</v>
      </c>
      <c r="BE13" s="14" t="s">
        <v>125</v>
      </c>
    </row>
    <row r="14" spans="1:59">
      <c r="A14" t="s">
        <v>958</v>
      </c>
      <c r="B14" t="s">
        <v>959</v>
      </c>
      <c r="C14" t="s">
        <v>122</v>
      </c>
      <c r="D14" t="s">
        <v>866</v>
      </c>
      <c r="E14" t="s">
        <v>109</v>
      </c>
      <c r="F14" s="65">
        <v>200</v>
      </c>
      <c r="G14" s="65">
        <v>1.5287999999999999</v>
      </c>
      <c r="H14" s="65">
        <v>1.1423193599999999E-2</v>
      </c>
      <c r="I14" s="66">
        <v>0</v>
      </c>
      <c r="J14" s="66">
        <v>0</v>
      </c>
      <c r="BE14" s="14" t="s">
        <v>126</v>
      </c>
    </row>
    <row r="15" spans="1:59">
      <c r="A15" t="s">
        <v>960</v>
      </c>
      <c r="B15" t="s">
        <v>961</v>
      </c>
      <c r="C15" t="s">
        <v>122</v>
      </c>
      <c r="D15" t="s">
        <v>866</v>
      </c>
      <c r="E15" t="s">
        <v>112</v>
      </c>
      <c r="F15" s="65">
        <v>138</v>
      </c>
      <c r="G15" s="65">
        <v>0.70735000000000003</v>
      </c>
      <c r="H15" s="65">
        <v>4.2359725484999999E-3</v>
      </c>
      <c r="I15" s="66">
        <v>0</v>
      </c>
      <c r="J15" s="66">
        <v>0</v>
      </c>
      <c r="BE15" s="14" t="s">
        <v>127</v>
      </c>
    </row>
    <row r="16" spans="1:59">
      <c r="A16" t="s">
        <v>962</v>
      </c>
      <c r="B16" t="s">
        <v>963</v>
      </c>
      <c r="C16" t="s">
        <v>122</v>
      </c>
      <c r="D16" t="s">
        <v>866</v>
      </c>
      <c r="E16" t="s">
        <v>112</v>
      </c>
      <c r="F16" s="65">
        <v>57960</v>
      </c>
      <c r="G16" s="65">
        <v>100</v>
      </c>
      <c r="H16" s="65">
        <v>251.51741999999999</v>
      </c>
      <c r="I16" s="66">
        <v>-4.07E-2</v>
      </c>
      <c r="J16" s="66">
        <v>1E-4</v>
      </c>
      <c r="BE16" s="14" t="s">
        <v>128</v>
      </c>
    </row>
    <row r="17" spans="1:57">
      <c r="A17" t="s">
        <v>964</v>
      </c>
      <c r="B17" t="s">
        <v>963</v>
      </c>
      <c r="C17" t="s">
        <v>122</v>
      </c>
      <c r="D17" t="s">
        <v>866</v>
      </c>
      <c r="E17" t="s">
        <v>109</v>
      </c>
      <c r="F17" s="65">
        <v>-397398</v>
      </c>
      <c r="G17" s="65">
        <v>100</v>
      </c>
      <c r="H17" s="65">
        <v>-1484.678928</v>
      </c>
      <c r="I17" s="66">
        <v>0.24010000000000001</v>
      </c>
      <c r="J17" s="66">
        <v>-2.9999999999999997E-4</v>
      </c>
      <c r="BE17" s="14" t="s">
        <v>129</v>
      </c>
    </row>
    <row r="18" spans="1:57">
      <c r="A18" t="s">
        <v>965</v>
      </c>
      <c r="B18" t="s">
        <v>966</v>
      </c>
      <c r="C18" t="s">
        <v>122</v>
      </c>
      <c r="D18" t="s">
        <v>866</v>
      </c>
      <c r="E18" t="s">
        <v>105</v>
      </c>
      <c r="F18" s="65">
        <v>-1533171.67</v>
      </c>
      <c r="G18" s="65">
        <v>100</v>
      </c>
      <c r="H18" s="65">
        <v>-4950.6113224299997</v>
      </c>
      <c r="I18" s="66">
        <v>0.80059999999999998</v>
      </c>
      <c r="J18" s="66">
        <v>-1.1000000000000001E-3</v>
      </c>
      <c r="BE18" s="14" t="s">
        <v>130</v>
      </c>
    </row>
    <row r="19" spans="1:57">
      <c r="A19" t="s">
        <v>967</v>
      </c>
      <c r="B19" t="s">
        <v>968</v>
      </c>
      <c r="C19" t="s">
        <v>122</v>
      </c>
      <c r="D19" t="s">
        <v>866</v>
      </c>
      <c r="E19" t="s">
        <v>105</v>
      </c>
      <c r="F19" s="65">
        <v>37</v>
      </c>
      <c r="G19" s="65">
        <v>1.4682500000000001</v>
      </c>
      <c r="H19" s="65">
        <v>1.7541623225000001E-3</v>
      </c>
      <c r="I19" s="66">
        <v>0</v>
      </c>
      <c r="J19" s="66">
        <v>0</v>
      </c>
      <c r="BE19" s="14" t="s">
        <v>131</v>
      </c>
    </row>
    <row r="20" spans="1:57">
      <c r="A20" t="s">
        <v>969</v>
      </c>
      <c r="B20" t="s">
        <v>970</v>
      </c>
      <c r="C20" t="s">
        <v>122</v>
      </c>
      <c r="D20" t="s">
        <v>866</v>
      </c>
      <c r="E20" t="s">
        <v>105</v>
      </c>
      <c r="F20" s="65">
        <v>159</v>
      </c>
      <c r="G20" s="65">
        <v>0.42977500000000002</v>
      </c>
      <c r="H20" s="65">
        <v>2.2065121252499999E-3</v>
      </c>
      <c r="I20" s="66">
        <v>0</v>
      </c>
      <c r="J20" s="66">
        <v>0</v>
      </c>
      <c r="BE20" s="14" t="s">
        <v>122</v>
      </c>
    </row>
    <row r="21" spans="1:57">
      <c r="A21" t="s">
        <v>971</v>
      </c>
      <c r="B21" t="s">
        <v>972</v>
      </c>
      <c r="C21" t="s">
        <v>122</v>
      </c>
      <c r="D21" t="s">
        <v>866</v>
      </c>
      <c r="E21" t="s">
        <v>105</v>
      </c>
      <c r="F21" s="65">
        <v>-288</v>
      </c>
      <c r="G21" s="65">
        <v>1.4525E-2</v>
      </c>
      <c r="H21" s="65">
        <v>-1.3507552799999999E-4</v>
      </c>
      <c r="I21" s="66">
        <v>0</v>
      </c>
      <c r="J21" s="66">
        <v>0</v>
      </c>
    </row>
    <row r="22" spans="1:57">
      <c r="A22" s="76" t="s">
        <v>239</v>
      </c>
      <c r="B22" s="16"/>
      <c r="C22" s="16"/>
      <c r="D22" s="16"/>
      <c r="E22" s="16"/>
      <c r="F22" s="16"/>
      <c r="G22" s="16"/>
    </row>
    <row r="23" spans="1:57">
      <c r="A23" s="76" t="s">
        <v>303</v>
      </c>
      <c r="B23" s="16"/>
      <c r="C23" s="16"/>
      <c r="D23" s="16"/>
      <c r="E23" s="16"/>
      <c r="F23" s="16"/>
      <c r="G23" s="16"/>
    </row>
    <row r="24" spans="1:57">
      <c r="A24" s="76" t="s">
        <v>304</v>
      </c>
      <c r="B24" s="16"/>
      <c r="C24" s="16"/>
      <c r="D24" s="16"/>
      <c r="E24" s="16"/>
      <c r="F24" s="16"/>
      <c r="G24" s="16"/>
    </row>
    <row r="25" spans="1:57">
      <c r="A25" s="76" t="s">
        <v>305</v>
      </c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:P3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80" ht="26.25" customHeight="1">
      <c r="A6" s="99" t="s">
        <v>132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973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232</v>
      </c>
      <c r="B13" t="s">
        <v>232</v>
      </c>
      <c r="D13" t="s">
        <v>232</v>
      </c>
      <c r="G13" s="65">
        <v>0</v>
      </c>
      <c r="H13" t="s">
        <v>232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974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232</v>
      </c>
      <c r="B15" t="s">
        <v>232</v>
      </c>
      <c r="D15" t="s">
        <v>232</v>
      </c>
      <c r="G15" s="65">
        <v>0</v>
      </c>
      <c r="H15" t="s">
        <v>232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975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976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232</v>
      </c>
      <c r="B18" t="s">
        <v>232</v>
      </c>
      <c r="D18" t="s">
        <v>232</v>
      </c>
      <c r="G18" s="65">
        <v>0</v>
      </c>
      <c r="H18" t="s">
        <v>232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977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232</v>
      </c>
      <c r="B20" t="s">
        <v>232</v>
      </c>
      <c r="D20" t="s">
        <v>232</v>
      </c>
      <c r="G20" s="65">
        <v>0</v>
      </c>
      <c r="H20" t="s">
        <v>232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978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232</v>
      </c>
      <c r="B22" t="s">
        <v>232</v>
      </c>
      <c r="D22" t="s">
        <v>232</v>
      </c>
      <c r="G22" s="65">
        <v>0</v>
      </c>
      <c r="H22" t="s">
        <v>232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979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232</v>
      </c>
      <c r="B24" t="s">
        <v>232</v>
      </c>
      <c r="D24" t="s">
        <v>232</v>
      </c>
      <c r="G24" s="65">
        <v>0</v>
      </c>
      <c r="H24" t="s">
        <v>232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237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973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232</v>
      </c>
      <c r="B27" t="s">
        <v>232</v>
      </c>
      <c r="D27" t="s">
        <v>232</v>
      </c>
      <c r="G27" s="65">
        <v>0</v>
      </c>
      <c r="H27" t="s">
        <v>232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974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232</v>
      </c>
      <c r="B29" t="s">
        <v>232</v>
      </c>
      <c r="D29" t="s">
        <v>232</v>
      </c>
      <c r="G29" s="65">
        <v>0</v>
      </c>
      <c r="H29" t="s">
        <v>232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975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976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232</v>
      </c>
      <c r="B32" t="s">
        <v>232</v>
      </c>
      <c r="D32" t="s">
        <v>232</v>
      </c>
      <c r="G32" s="65">
        <v>0</v>
      </c>
      <c r="H32" t="s">
        <v>232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977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232</v>
      </c>
      <c r="B34" t="s">
        <v>232</v>
      </c>
      <c r="D34" t="s">
        <v>232</v>
      </c>
      <c r="G34" s="65">
        <v>0</v>
      </c>
      <c r="H34" t="s">
        <v>232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978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232</v>
      </c>
      <c r="B36" t="s">
        <v>232</v>
      </c>
      <c r="D36" t="s">
        <v>232</v>
      </c>
      <c r="G36" s="65">
        <v>0</v>
      </c>
      <c r="H36" t="s">
        <v>232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979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232</v>
      </c>
      <c r="B38" t="s">
        <v>232</v>
      </c>
      <c r="D38" t="s">
        <v>232</v>
      </c>
      <c r="G38" s="65">
        <v>0</v>
      </c>
      <c r="H38" t="s">
        <v>232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6" t="s">
        <v>239</v>
      </c>
    </row>
    <row r="40" spans="1:16">
      <c r="A40" s="76" t="s">
        <v>303</v>
      </c>
    </row>
    <row r="41" spans="1:16">
      <c r="A41" s="76" t="s">
        <v>304</v>
      </c>
    </row>
    <row r="42" spans="1:16">
      <c r="A42" s="76" t="s">
        <v>305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5" sqref="A5:O10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71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980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232</v>
      </c>
      <c r="B13" t="s">
        <v>232</v>
      </c>
      <c r="C13" t="s">
        <v>232</v>
      </c>
      <c r="F13" s="65">
        <v>0</v>
      </c>
      <c r="G13" t="s">
        <v>232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981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232</v>
      </c>
      <c r="B15" t="s">
        <v>232</v>
      </c>
      <c r="C15" t="s">
        <v>232</v>
      </c>
      <c r="F15" s="65">
        <v>0</v>
      </c>
      <c r="G15" t="s">
        <v>232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982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232</v>
      </c>
      <c r="B17" t="s">
        <v>232</v>
      </c>
      <c r="C17" t="s">
        <v>232</v>
      </c>
      <c r="F17" s="65">
        <v>0</v>
      </c>
      <c r="G17" t="s">
        <v>232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983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232</v>
      </c>
      <c r="B19" t="s">
        <v>232</v>
      </c>
      <c r="C19" t="s">
        <v>232</v>
      </c>
      <c r="F19" s="65">
        <v>0</v>
      </c>
      <c r="G19" t="s">
        <v>232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587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232</v>
      </c>
      <c r="B21" t="s">
        <v>232</v>
      </c>
      <c r="C21" t="s">
        <v>232</v>
      </c>
      <c r="F21" s="65">
        <v>0</v>
      </c>
      <c r="G21" t="s">
        <v>232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237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301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232</v>
      </c>
      <c r="B24" t="s">
        <v>232</v>
      </c>
      <c r="C24" t="s">
        <v>232</v>
      </c>
      <c r="F24" s="65">
        <v>0</v>
      </c>
      <c r="G24" t="s">
        <v>232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984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232</v>
      </c>
      <c r="B26" t="s">
        <v>232</v>
      </c>
      <c r="C26" t="s">
        <v>232</v>
      </c>
      <c r="F26" s="65">
        <v>0</v>
      </c>
      <c r="G26" t="s">
        <v>232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6" t="s">
        <v>303</v>
      </c>
    </row>
    <row r="28" spans="1:15">
      <c r="A28" s="76" t="s">
        <v>304</v>
      </c>
    </row>
    <row r="29" spans="1:15">
      <c r="A29" s="76" t="s">
        <v>305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A5" workbookViewId="0">
      <selection activeCell="A5" sqref="A5:R1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64" ht="26.25" customHeight="1">
      <c r="A6" s="99" t="s">
        <v>81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985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232</v>
      </c>
      <c r="B13" t="s">
        <v>232</v>
      </c>
      <c r="C13" s="14"/>
      <c r="D13" s="14"/>
      <c r="E13" t="s">
        <v>232</v>
      </c>
      <c r="F13" t="s">
        <v>232</v>
      </c>
      <c r="I13" s="65">
        <v>0</v>
      </c>
      <c r="J13" t="s">
        <v>232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986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232</v>
      </c>
      <c r="B15" t="s">
        <v>232</v>
      </c>
      <c r="C15" s="14"/>
      <c r="D15" s="14"/>
      <c r="E15" t="s">
        <v>232</v>
      </c>
      <c r="F15" t="s">
        <v>232</v>
      </c>
      <c r="I15" s="65">
        <v>0</v>
      </c>
      <c r="J15" t="s">
        <v>232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308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232</v>
      </c>
      <c r="B17" t="s">
        <v>232</v>
      </c>
      <c r="C17" s="14"/>
      <c r="D17" s="14"/>
      <c r="E17" t="s">
        <v>232</v>
      </c>
      <c r="F17" t="s">
        <v>232</v>
      </c>
      <c r="I17" s="65">
        <v>0</v>
      </c>
      <c r="J17" t="s">
        <v>232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587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232</v>
      </c>
      <c r="B19" t="s">
        <v>232</v>
      </c>
      <c r="C19" s="14"/>
      <c r="D19" s="14"/>
      <c r="E19" t="s">
        <v>232</v>
      </c>
      <c r="F19" t="s">
        <v>232</v>
      </c>
      <c r="I19" s="65">
        <v>0</v>
      </c>
      <c r="J19" t="s">
        <v>232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237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987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232</v>
      </c>
      <c r="B22" t="s">
        <v>232</v>
      </c>
      <c r="C22" s="14"/>
      <c r="D22" s="14"/>
      <c r="E22" t="s">
        <v>232</v>
      </c>
      <c r="F22" t="s">
        <v>232</v>
      </c>
      <c r="I22" s="65">
        <v>0</v>
      </c>
      <c r="J22" t="s">
        <v>232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988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232</v>
      </c>
      <c r="B24" t="s">
        <v>232</v>
      </c>
      <c r="C24" s="14"/>
      <c r="D24" s="14"/>
      <c r="E24" t="s">
        <v>232</v>
      </c>
      <c r="F24" t="s">
        <v>232</v>
      </c>
      <c r="I24" s="65">
        <v>0</v>
      </c>
      <c r="J24" t="s">
        <v>232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6" t="s">
        <v>239</v>
      </c>
      <c r="C25" s="14"/>
      <c r="D25" s="14"/>
      <c r="E25" s="14"/>
    </row>
    <row r="26" spans="1:18">
      <c r="A26" s="76" t="s">
        <v>303</v>
      </c>
      <c r="C26" s="14"/>
      <c r="D26" s="14"/>
      <c r="E26" s="14"/>
    </row>
    <row r="27" spans="1:18">
      <c r="A27" s="76" t="s">
        <v>304</v>
      </c>
      <c r="C27" s="14"/>
      <c r="D27" s="14"/>
      <c r="E27" s="14"/>
    </row>
    <row r="28" spans="1:18">
      <c r="A28" s="76" t="s">
        <v>305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13" workbookViewId="0">
      <selection activeCell="A7" sqref="A7:R2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80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102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3.9</v>
      </c>
      <c r="J10" s="7"/>
      <c r="K10" s="7"/>
      <c r="L10" s="64">
        <v>3.8699999999999998E-2</v>
      </c>
      <c r="M10" s="63">
        <v>22654020.07</v>
      </c>
      <c r="N10" s="7"/>
      <c r="O10" s="63">
        <v>24245.313073406</v>
      </c>
      <c r="P10" s="7"/>
      <c r="Q10" s="64">
        <v>1</v>
      </c>
      <c r="R10" s="64">
        <v>5.4000000000000003E-3</v>
      </c>
      <c r="S10" s="30"/>
      <c r="BY10" s="14"/>
      <c r="CB10" s="14"/>
    </row>
    <row r="11" spans="1:80">
      <c r="A11" s="67" t="s">
        <v>202</v>
      </c>
      <c r="B11" s="14"/>
      <c r="C11" s="14"/>
      <c r="D11" s="14"/>
      <c r="I11" s="69">
        <v>3.9</v>
      </c>
      <c r="L11" s="68">
        <v>3.8699999999999998E-2</v>
      </c>
      <c r="M11" s="69">
        <v>22654020.07</v>
      </c>
      <c r="O11" s="69">
        <v>24245.313073406</v>
      </c>
      <c r="Q11" s="68">
        <v>1</v>
      </c>
      <c r="R11" s="68">
        <v>5.4000000000000003E-3</v>
      </c>
    </row>
    <row r="12" spans="1:80">
      <c r="A12" s="67" t="s">
        <v>985</v>
      </c>
      <c r="B12" s="14"/>
      <c r="C12" s="14"/>
      <c r="D12" s="14"/>
      <c r="I12" s="69">
        <v>4.7300000000000004</v>
      </c>
      <c r="L12" s="68">
        <v>2.5000000000000001E-3</v>
      </c>
      <c r="M12" s="69">
        <v>10612420</v>
      </c>
      <c r="O12" s="69">
        <v>11744.738458</v>
      </c>
      <c r="Q12" s="68">
        <v>0.4844</v>
      </c>
      <c r="R12" s="68">
        <v>2.5999999999999999E-3</v>
      </c>
    </row>
    <row r="13" spans="1:80">
      <c r="A13" t="s">
        <v>989</v>
      </c>
      <c r="B13" t="s">
        <v>990</v>
      </c>
      <c r="C13" t="s">
        <v>122</v>
      </c>
      <c r="D13" t="s">
        <v>991</v>
      </c>
      <c r="E13" t="s">
        <v>992</v>
      </c>
      <c r="F13" t="s">
        <v>431</v>
      </c>
      <c r="G13" t="s">
        <v>149</v>
      </c>
      <c r="H13" t="s">
        <v>993</v>
      </c>
      <c r="I13" s="65">
        <v>0.99</v>
      </c>
      <c r="J13" t="s">
        <v>101</v>
      </c>
      <c r="K13" s="66">
        <v>3.15E-2</v>
      </c>
      <c r="L13" s="66">
        <v>4.1999999999999997E-3</v>
      </c>
      <c r="M13" s="65">
        <v>2056900</v>
      </c>
      <c r="N13" s="65">
        <v>107.05</v>
      </c>
      <c r="O13" s="65">
        <v>2201.9114500000001</v>
      </c>
      <c r="P13" s="66">
        <v>8.8999999999999999E-3</v>
      </c>
      <c r="Q13" s="66">
        <v>9.0800000000000006E-2</v>
      </c>
      <c r="R13" s="66">
        <v>5.0000000000000001E-4</v>
      </c>
    </row>
    <row r="14" spans="1:80">
      <c r="A14" t="s">
        <v>994</v>
      </c>
      <c r="B14" t="s">
        <v>995</v>
      </c>
      <c r="C14" t="s">
        <v>122</v>
      </c>
      <c r="D14" t="s">
        <v>996</v>
      </c>
      <c r="E14" t="s">
        <v>346</v>
      </c>
      <c r="F14" t="s">
        <v>563</v>
      </c>
      <c r="G14" t="s">
        <v>149</v>
      </c>
      <c r="H14" t="s">
        <v>997</v>
      </c>
      <c r="I14" s="65">
        <v>5.59</v>
      </c>
      <c r="J14" t="s">
        <v>101</v>
      </c>
      <c r="K14" s="66">
        <v>1.7999999999999999E-2</v>
      </c>
      <c r="L14" s="66">
        <v>2.0999999999999999E-3</v>
      </c>
      <c r="M14" s="65">
        <v>8555520</v>
      </c>
      <c r="N14" s="65">
        <v>111.54</v>
      </c>
      <c r="O14" s="65">
        <v>9542.8270080000002</v>
      </c>
      <c r="P14" s="66">
        <v>7.7000000000000002E-3</v>
      </c>
      <c r="Q14" s="66">
        <v>0.39360000000000001</v>
      </c>
      <c r="R14" s="66">
        <v>2.0999999999999999E-3</v>
      </c>
    </row>
    <row r="15" spans="1:80">
      <c r="A15" s="67" t="s">
        <v>986</v>
      </c>
      <c r="B15" s="14"/>
      <c r="C15" s="14"/>
      <c r="D15" s="14"/>
      <c r="I15" s="69">
        <v>3.13</v>
      </c>
      <c r="L15" s="68">
        <v>7.2700000000000001E-2</v>
      </c>
      <c r="M15" s="69">
        <v>12041600.07</v>
      </c>
      <c r="O15" s="69">
        <v>12500.574615406</v>
      </c>
      <c r="Q15" s="68">
        <v>0.51559999999999995</v>
      </c>
      <c r="R15" s="68">
        <v>2.8E-3</v>
      </c>
    </row>
    <row r="16" spans="1:80">
      <c r="A16" t="s">
        <v>998</v>
      </c>
      <c r="B16" t="s">
        <v>999</v>
      </c>
      <c r="C16" t="s">
        <v>122</v>
      </c>
      <c r="D16" t="s">
        <v>1000</v>
      </c>
      <c r="E16" t="s">
        <v>423</v>
      </c>
      <c r="F16" t="s">
        <v>387</v>
      </c>
      <c r="G16" t="s">
        <v>208</v>
      </c>
      <c r="H16" t="s">
        <v>1001</v>
      </c>
      <c r="I16" s="65">
        <v>1.1499999999999999</v>
      </c>
      <c r="J16" t="s">
        <v>101</v>
      </c>
      <c r="K16" s="66">
        <v>2.1899999999999999E-2</v>
      </c>
      <c r="L16" s="66">
        <v>0.20660000000000001</v>
      </c>
      <c r="M16" s="65">
        <v>2682436.7999999998</v>
      </c>
      <c r="N16" s="65">
        <v>102.09</v>
      </c>
      <c r="O16" s="65">
        <v>2738.4997291200002</v>
      </c>
      <c r="P16" s="66">
        <v>4.3E-3</v>
      </c>
      <c r="Q16" s="66">
        <v>0.1129</v>
      </c>
      <c r="R16" s="66">
        <v>5.9999999999999995E-4</v>
      </c>
    </row>
    <row r="17" spans="1:18">
      <c r="A17" t="s">
        <v>1002</v>
      </c>
      <c r="B17" t="s">
        <v>1003</v>
      </c>
      <c r="C17" t="s">
        <v>122</v>
      </c>
      <c r="D17" t="s">
        <v>1004</v>
      </c>
      <c r="E17" t="s">
        <v>423</v>
      </c>
      <c r="F17" t="s">
        <v>431</v>
      </c>
      <c r="G17" t="s">
        <v>149</v>
      </c>
      <c r="H17" t="s">
        <v>454</v>
      </c>
      <c r="I17" s="65">
        <v>1.02</v>
      </c>
      <c r="J17" t="s">
        <v>101</v>
      </c>
      <c r="K17" s="66">
        <v>3.4200000000000001E-2</v>
      </c>
      <c r="L17" s="66">
        <v>1.5699999999999999E-2</v>
      </c>
      <c r="M17" s="65">
        <v>54886.400000000001</v>
      </c>
      <c r="N17" s="65">
        <v>103.47</v>
      </c>
      <c r="O17" s="65">
        <v>56.790958080000003</v>
      </c>
      <c r="P17" s="66">
        <v>5.0000000000000001E-4</v>
      </c>
      <c r="Q17" s="66">
        <v>2.3E-3</v>
      </c>
      <c r="R17" s="66">
        <v>0</v>
      </c>
    </row>
    <row r="18" spans="1:18">
      <c r="A18" t="s">
        <v>1005</v>
      </c>
      <c r="B18" t="s">
        <v>1006</v>
      </c>
      <c r="C18" t="s">
        <v>122</v>
      </c>
      <c r="D18" t="s">
        <v>1007</v>
      </c>
      <c r="E18" t="s">
        <v>545</v>
      </c>
      <c r="F18" t="s">
        <v>431</v>
      </c>
      <c r="G18" t="s">
        <v>149</v>
      </c>
      <c r="H18" t="s">
        <v>1008</v>
      </c>
      <c r="I18" s="65">
        <v>3.95</v>
      </c>
      <c r="J18" t="s">
        <v>101</v>
      </c>
      <c r="K18" s="66">
        <v>4.4699999999999997E-2</v>
      </c>
      <c r="L18" s="66">
        <v>3.9300000000000002E-2</v>
      </c>
      <c r="M18" s="65">
        <v>6039276.8700000001</v>
      </c>
      <c r="N18" s="65">
        <v>103.38</v>
      </c>
      <c r="O18" s="65">
        <v>6243.4044282060004</v>
      </c>
      <c r="P18" s="66">
        <v>0.01</v>
      </c>
      <c r="Q18" s="66">
        <v>0.25750000000000001</v>
      </c>
      <c r="R18" s="66">
        <v>1.4E-3</v>
      </c>
    </row>
    <row r="19" spans="1:18">
      <c r="A19" t="s">
        <v>1009</v>
      </c>
      <c r="B19" t="s">
        <v>1010</v>
      </c>
      <c r="C19" t="s">
        <v>122</v>
      </c>
      <c r="D19" t="s">
        <v>1011</v>
      </c>
      <c r="E19" t="s">
        <v>511</v>
      </c>
      <c r="F19" t="s">
        <v>563</v>
      </c>
      <c r="G19" t="s">
        <v>149</v>
      </c>
      <c r="H19" t="s">
        <v>1012</v>
      </c>
      <c r="I19" s="65">
        <v>3.25</v>
      </c>
      <c r="J19" t="s">
        <v>101</v>
      </c>
      <c r="K19" s="66">
        <v>4.2999999999999997E-2</v>
      </c>
      <c r="L19" s="66">
        <v>2.81E-2</v>
      </c>
      <c r="M19" s="65">
        <v>3265000</v>
      </c>
      <c r="N19" s="65">
        <v>106.03</v>
      </c>
      <c r="O19" s="65">
        <v>3461.8795</v>
      </c>
      <c r="P19" s="66">
        <v>1.6E-2</v>
      </c>
      <c r="Q19" s="66">
        <v>0.14280000000000001</v>
      </c>
      <c r="R19" s="66">
        <v>8.0000000000000004E-4</v>
      </c>
    </row>
    <row r="20" spans="1:18">
      <c r="A20" s="67" t="s">
        <v>308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232</v>
      </c>
      <c r="B21" t="s">
        <v>232</v>
      </c>
      <c r="C21" s="14"/>
      <c r="D21" s="14"/>
      <c r="E21" t="s">
        <v>232</v>
      </c>
      <c r="F21" t="s">
        <v>232</v>
      </c>
      <c r="I21" s="65">
        <v>0</v>
      </c>
      <c r="J21" t="s">
        <v>232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587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232</v>
      </c>
      <c r="B23" t="s">
        <v>232</v>
      </c>
      <c r="C23" s="14"/>
      <c r="D23" s="14"/>
      <c r="E23" t="s">
        <v>232</v>
      </c>
      <c r="F23" t="s">
        <v>232</v>
      </c>
      <c r="I23" s="65">
        <v>0</v>
      </c>
      <c r="J23" t="s">
        <v>232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237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s="67" t="s">
        <v>309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232</v>
      </c>
      <c r="B26" t="s">
        <v>232</v>
      </c>
      <c r="C26" s="14"/>
      <c r="D26" s="14"/>
      <c r="E26" t="s">
        <v>232</v>
      </c>
      <c r="F26" t="s">
        <v>232</v>
      </c>
      <c r="I26" s="65">
        <v>0</v>
      </c>
      <c r="J26" t="s">
        <v>232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67" t="s">
        <v>310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t="s">
        <v>232</v>
      </c>
      <c r="B28" t="s">
        <v>232</v>
      </c>
      <c r="C28" s="14"/>
      <c r="D28" s="14"/>
      <c r="E28" t="s">
        <v>232</v>
      </c>
      <c r="F28" t="s">
        <v>232</v>
      </c>
      <c r="I28" s="65">
        <v>0</v>
      </c>
      <c r="J28" t="s">
        <v>232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  <c r="R28" s="66">
        <v>0</v>
      </c>
    </row>
    <row r="29" spans="1:18">
      <c r="A29" s="76" t="s">
        <v>239</v>
      </c>
      <c r="B29" s="14"/>
      <c r="C29" s="14"/>
      <c r="D29" s="14"/>
    </row>
    <row r="30" spans="1:18">
      <c r="A30" s="76" t="s">
        <v>303</v>
      </c>
      <c r="B30" s="14"/>
      <c r="C30" s="14"/>
      <c r="D30" s="14"/>
    </row>
    <row r="31" spans="1:18">
      <c r="A31" s="76" t="s">
        <v>304</v>
      </c>
      <c r="B31" s="14"/>
      <c r="C31" s="14"/>
      <c r="D31" s="14"/>
    </row>
    <row r="32" spans="1:18">
      <c r="A32" s="76" t="s">
        <v>305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</row>
    <row r="6" spans="1:97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f t="shared" ref="G10" si="0">G11+G18</f>
        <v>4952944.29</v>
      </c>
      <c r="H10" s="63"/>
      <c r="I10" s="63">
        <f>I11+I18</f>
        <v>95883.229386217339</v>
      </c>
      <c r="J10" s="7"/>
      <c r="K10" s="64">
        <v>1</v>
      </c>
      <c r="L10" s="64">
        <v>1.8700000000000001E-2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202</v>
      </c>
      <c r="B11" s="14"/>
      <c r="C11" s="14"/>
      <c r="D11" s="14"/>
      <c r="G11" s="69">
        <f t="shared" ref="G11" si="1">SUM(G12:G17)</f>
        <v>624605.32000000007</v>
      </c>
      <c r="H11" s="69"/>
      <c r="I11" s="69">
        <f>SUM(I12:I17)</f>
        <v>78585.030060395409</v>
      </c>
      <c r="K11" s="68">
        <v>0.79430000000000001</v>
      </c>
      <c r="L11" s="68">
        <v>1.49E-2</v>
      </c>
    </row>
    <row r="12" spans="1:97">
      <c r="A12" s="76" t="s">
        <v>1013</v>
      </c>
      <c r="B12" s="76" t="s">
        <v>1014</v>
      </c>
      <c r="C12" t="s">
        <v>122</v>
      </c>
      <c r="D12" t="s">
        <v>1015</v>
      </c>
      <c r="E12" t="s">
        <v>470</v>
      </c>
      <c r="F12" t="s">
        <v>105</v>
      </c>
      <c r="G12" s="65">
        <v>511249.32</v>
      </c>
      <c r="H12" s="65">
        <v>280.58270000000005</v>
      </c>
      <c r="I12" s="65">
        <v>4631.9267037482896</v>
      </c>
      <c r="J12" s="66">
        <v>6.63302159231558E-2</v>
      </c>
      <c r="K12" s="66">
        <v>5.5100000000000003E-2</v>
      </c>
      <c r="L12" s="66">
        <v>1E-3</v>
      </c>
    </row>
    <row r="13" spans="1:97">
      <c r="A13" t="s">
        <v>1016</v>
      </c>
      <c r="B13" s="76" t="s">
        <v>1017</v>
      </c>
      <c r="C13" t="s">
        <v>122</v>
      </c>
      <c r="D13" t="s">
        <v>1018</v>
      </c>
      <c r="E13" t="s">
        <v>545</v>
      </c>
      <c r="F13" t="s">
        <v>101</v>
      </c>
      <c r="G13" s="65">
        <v>49320</v>
      </c>
      <c r="H13" s="65">
        <v>42747.408785</v>
      </c>
      <c r="I13" s="65">
        <v>21083.022012762001</v>
      </c>
      <c r="J13" s="66">
        <v>4.204827281928835E-2</v>
      </c>
      <c r="K13" s="66">
        <v>0.25069999999999998</v>
      </c>
      <c r="L13" s="66">
        <v>4.7000000000000002E-3</v>
      </c>
    </row>
    <row r="14" spans="1:97">
      <c r="A14" t="s">
        <v>1019</v>
      </c>
      <c r="B14" s="76" t="s">
        <v>739</v>
      </c>
      <c r="C14" t="s">
        <v>122</v>
      </c>
      <c r="D14" t="s">
        <v>740</v>
      </c>
      <c r="E14" t="s">
        <v>741</v>
      </c>
      <c r="F14" t="s">
        <v>101</v>
      </c>
      <c r="G14" s="65">
        <v>12724</v>
      </c>
      <c r="H14" s="65">
        <v>389.86354799999998</v>
      </c>
      <c r="I14" s="65">
        <v>49.606237847519999</v>
      </c>
      <c r="J14" s="66">
        <v>7.3800000000000004E-2</v>
      </c>
      <c r="K14" s="66">
        <v>5.9999999999999995E-4</v>
      </c>
      <c r="L14" s="66">
        <v>0</v>
      </c>
    </row>
    <row r="15" spans="1:97">
      <c r="A15" t="s">
        <v>1020</v>
      </c>
      <c r="B15" s="76" t="s">
        <v>1021</v>
      </c>
      <c r="C15" t="s">
        <v>122</v>
      </c>
      <c r="D15" t="s">
        <v>1022</v>
      </c>
      <c r="E15" t="s">
        <v>686</v>
      </c>
      <c r="F15" t="s">
        <v>101</v>
      </c>
      <c r="G15" s="65">
        <v>77</v>
      </c>
      <c r="H15" s="65">
        <v>31973775.862068962</v>
      </c>
      <c r="I15" s="65">
        <v>24619.8074137931</v>
      </c>
      <c r="J15" s="66">
        <v>7.3017241379310344E-2</v>
      </c>
      <c r="K15" s="66">
        <v>0.2928</v>
      </c>
      <c r="L15" s="66">
        <v>5.4999999999999997E-3</v>
      </c>
    </row>
    <row r="16" spans="1:97">
      <c r="A16" t="s">
        <v>1241</v>
      </c>
      <c r="B16" s="76">
        <v>74209</v>
      </c>
      <c r="C16" t="s">
        <v>122</v>
      </c>
      <c r="D16">
        <v>514829126</v>
      </c>
      <c r="E16" t="s">
        <v>1242</v>
      </c>
      <c r="F16" t="s">
        <v>101</v>
      </c>
      <c r="G16" s="65">
        <v>399.8</v>
      </c>
      <c r="H16" s="65">
        <v>2947969.39</v>
      </c>
      <c r="I16" s="65">
        <v>11785.981612244501</v>
      </c>
      <c r="J16" s="66">
        <v>0.19989999996192467</v>
      </c>
      <c r="K16" s="66">
        <v>6.8305387945636065E-2</v>
      </c>
      <c r="L16" s="66">
        <v>2.8651560850483336E-3</v>
      </c>
    </row>
    <row r="17" spans="1:12">
      <c r="A17" t="s">
        <v>1023</v>
      </c>
      <c r="B17" s="76" t="s">
        <v>1024</v>
      </c>
      <c r="C17" t="s">
        <v>122</v>
      </c>
      <c r="D17" t="s">
        <v>1011</v>
      </c>
      <c r="E17" t="s">
        <v>511</v>
      </c>
      <c r="F17" t="s">
        <v>105</v>
      </c>
      <c r="G17" s="65">
        <v>50835.199999999997</v>
      </c>
      <c r="H17" s="65">
        <v>10000</v>
      </c>
      <c r="I17" s="65">
        <v>16414.686079999999</v>
      </c>
      <c r="J17" s="66">
        <v>1.78E-2</v>
      </c>
      <c r="K17" s="66">
        <v>0.19520000000000001</v>
      </c>
      <c r="L17" s="66">
        <v>3.5999999999999999E-3</v>
      </c>
    </row>
    <row r="18" spans="1:12">
      <c r="A18" s="67" t="s">
        <v>237</v>
      </c>
      <c r="B18" s="14"/>
      <c r="C18" s="14"/>
      <c r="D18" s="14"/>
      <c r="G18" s="69">
        <v>4328338.97</v>
      </c>
      <c r="I18" s="69">
        <v>17298.19932582193</v>
      </c>
      <c r="K18" s="68">
        <v>0.20569999999999999</v>
      </c>
      <c r="L18" s="68">
        <v>3.8E-3</v>
      </c>
    </row>
    <row r="19" spans="1:12">
      <c r="A19" s="67" t="s">
        <v>309</v>
      </c>
      <c r="B19" s="14"/>
      <c r="C19" s="14"/>
      <c r="D19" s="14"/>
      <c r="G19" s="69">
        <v>0</v>
      </c>
      <c r="I19" s="69">
        <v>0</v>
      </c>
      <c r="K19" s="68">
        <v>0</v>
      </c>
      <c r="L19" s="68">
        <v>0</v>
      </c>
    </row>
    <row r="20" spans="1:12">
      <c r="A20" t="s">
        <v>232</v>
      </c>
      <c r="B20" t="s">
        <v>232</v>
      </c>
      <c r="C20" s="14"/>
      <c r="D20" s="14"/>
      <c r="E20" t="s">
        <v>232</v>
      </c>
      <c r="F20" t="s">
        <v>232</v>
      </c>
      <c r="G20" s="65">
        <v>0</v>
      </c>
      <c r="H20" s="65">
        <v>0</v>
      </c>
      <c r="I20" s="65">
        <v>0</v>
      </c>
      <c r="J20" s="66">
        <v>0</v>
      </c>
      <c r="K20" s="66">
        <v>0</v>
      </c>
      <c r="L20" s="66">
        <v>0</v>
      </c>
    </row>
    <row r="21" spans="1:12">
      <c r="A21" s="67" t="s">
        <v>310</v>
      </c>
      <c r="B21" s="14"/>
      <c r="C21" s="14"/>
      <c r="D21" s="14"/>
      <c r="G21" s="69">
        <v>4328338.97</v>
      </c>
      <c r="I21" s="69">
        <v>17298.19932582193</v>
      </c>
      <c r="K21" s="68">
        <v>0.20569999999999999</v>
      </c>
      <c r="L21" s="68">
        <v>3.8E-3</v>
      </c>
    </row>
    <row r="22" spans="1:12">
      <c r="A22" t="s">
        <v>1025</v>
      </c>
      <c r="B22" t="s">
        <v>1026</v>
      </c>
      <c r="C22" t="s">
        <v>122</v>
      </c>
      <c r="D22" t="s">
        <v>1027</v>
      </c>
      <c r="E22" t="s">
        <v>795</v>
      </c>
      <c r="F22" t="s">
        <v>109</v>
      </c>
      <c r="G22" s="65">
        <v>3659808</v>
      </c>
      <c r="H22" s="65">
        <v>110.47448699999993</v>
      </c>
      <c r="I22" s="65">
        <v>15105.223766859001</v>
      </c>
      <c r="J22" s="66">
        <v>2.8134777516847186E-2</v>
      </c>
      <c r="K22" s="66">
        <v>0.17960000000000001</v>
      </c>
      <c r="L22" s="66">
        <v>3.3999999999999998E-3</v>
      </c>
    </row>
    <row r="23" spans="1:12">
      <c r="A23" t="s">
        <v>1028</v>
      </c>
      <c r="B23" t="s">
        <v>1029</v>
      </c>
      <c r="C23" t="s">
        <v>122</v>
      </c>
      <c r="D23" t="s">
        <v>1022</v>
      </c>
      <c r="E23" t="s">
        <v>795</v>
      </c>
      <c r="F23" t="s">
        <v>109</v>
      </c>
      <c r="G23" s="65">
        <v>668530.97</v>
      </c>
      <c r="H23" s="65">
        <v>87.80219900000003</v>
      </c>
      <c r="I23" s="65">
        <v>2192.9755589629299</v>
      </c>
      <c r="J23" s="66">
        <v>6.2337934157952926E-2</v>
      </c>
      <c r="K23" s="66">
        <v>2.6100000000000002E-2</v>
      </c>
      <c r="L23" s="66">
        <v>5.0000000000000001E-4</v>
      </c>
    </row>
    <row r="24" spans="1:12">
      <c r="A24" s="76" t="s">
        <v>239</v>
      </c>
      <c r="B24" s="14"/>
      <c r="C24" s="14"/>
      <c r="D24" s="14"/>
    </row>
    <row r="25" spans="1:12">
      <c r="A25" s="76" t="s">
        <v>303</v>
      </c>
      <c r="B25" s="14"/>
      <c r="C25" s="14"/>
      <c r="D25" s="14"/>
    </row>
    <row r="26" spans="1:12">
      <c r="A26" s="76" t="s">
        <v>304</v>
      </c>
      <c r="B26" s="14"/>
      <c r="C26" s="14"/>
      <c r="D26" s="14"/>
    </row>
    <row r="27" spans="1:12">
      <c r="A27" s="76" t="s">
        <v>305</v>
      </c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  <row r="392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:J5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4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215527941.59999999</v>
      </c>
      <c r="F10" s="7"/>
      <c r="G10" s="63">
        <v>428116.36200740183</v>
      </c>
      <c r="H10" s="7"/>
      <c r="I10" s="64">
        <v>1</v>
      </c>
      <c r="J10" s="64">
        <v>9.5200000000000007E-2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202</v>
      </c>
      <c r="B11" s="14"/>
      <c r="E11" s="69">
        <v>164838300.31999999</v>
      </c>
      <c r="G11" s="69">
        <v>236604.28984028651</v>
      </c>
      <c r="I11" s="68">
        <v>0.55269999999999997</v>
      </c>
      <c r="J11" s="68">
        <v>5.2600000000000001E-2</v>
      </c>
    </row>
    <row r="12" spans="1:54">
      <c r="A12" s="67" t="s">
        <v>1030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232</v>
      </c>
      <c r="B13" t="s">
        <v>232</v>
      </c>
      <c r="C13" t="s">
        <v>232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1031</v>
      </c>
      <c r="B14" s="14"/>
      <c r="E14" s="69">
        <v>16290644.699999999</v>
      </c>
      <c r="G14" s="69">
        <v>23769.956444690401</v>
      </c>
      <c r="I14" s="68">
        <v>5.5500000000000001E-2</v>
      </c>
      <c r="J14" s="68">
        <v>5.3E-3</v>
      </c>
    </row>
    <row r="15" spans="1:54">
      <c r="A15" t="s">
        <v>1032</v>
      </c>
      <c r="B15" t="s">
        <v>1033</v>
      </c>
      <c r="C15" t="s">
        <v>101</v>
      </c>
      <c r="D15" t="s">
        <v>1034</v>
      </c>
      <c r="E15" s="65">
        <v>6902852.9000000004</v>
      </c>
      <c r="F15" s="65">
        <v>149.59898999999984</v>
      </c>
      <c r="G15" s="65">
        <v>10326.5982195857</v>
      </c>
      <c r="H15" s="66">
        <v>8.6040005085480202E-3</v>
      </c>
      <c r="I15" s="66">
        <v>2.41E-2</v>
      </c>
      <c r="J15" s="66">
        <v>2.3E-3</v>
      </c>
    </row>
    <row r="16" spans="1:54">
      <c r="A16" t="s">
        <v>1035</v>
      </c>
      <c r="B16" t="s">
        <v>1036</v>
      </c>
      <c r="C16" t="s">
        <v>101</v>
      </c>
      <c r="D16" t="s">
        <v>1037</v>
      </c>
      <c r="E16" s="65">
        <v>9387791.8000000007</v>
      </c>
      <c r="F16" s="65">
        <v>143.20042999999959</v>
      </c>
      <c r="G16" s="65">
        <v>13443.358225104699</v>
      </c>
      <c r="H16" s="66">
        <v>2.8310849290102063E-2</v>
      </c>
      <c r="I16" s="66">
        <v>3.1399999999999997E-2</v>
      </c>
      <c r="J16" s="66">
        <v>3.0000000000000001E-3</v>
      </c>
    </row>
    <row r="17" spans="1:10">
      <c r="A17" s="67" t="s">
        <v>1038</v>
      </c>
      <c r="B17" s="14"/>
      <c r="E17" s="69">
        <v>36910672.759999998</v>
      </c>
      <c r="G17" s="69">
        <v>42873.407745250603</v>
      </c>
      <c r="I17" s="68">
        <v>0.10009999999999999</v>
      </c>
      <c r="J17" s="68">
        <v>9.4999999999999998E-3</v>
      </c>
    </row>
    <row r="18" spans="1:10">
      <c r="A18" t="s">
        <v>1039</v>
      </c>
      <c r="B18" t="s">
        <v>1040</v>
      </c>
      <c r="C18" t="s">
        <v>101</v>
      </c>
      <c r="D18" t="s">
        <v>1041</v>
      </c>
      <c r="E18" s="65">
        <v>9049403.9800000004</v>
      </c>
      <c r="F18" s="65">
        <v>174.58208099999973</v>
      </c>
      <c r="G18" s="65">
        <v>15798.637786380799</v>
      </c>
      <c r="H18" s="66">
        <v>3.7268074914463954E-2</v>
      </c>
      <c r="I18" s="66">
        <v>3.6900000000000002E-2</v>
      </c>
      <c r="J18" s="66">
        <v>3.5000000000000001E-3</v>
      </c>
    </row>
    <row r="19" spans="1:10">
      <c r="A19" t="s">
        <v>1042</v>
      </c>
      <c r="B19" t="s">
        <v>1043</v>
      </c>
      <c r="C19" t="s">
        <v>101</v>
      </c>
      <c r="D19" t="s">
        <v>1041</v>
      </c>
      <c r="E19" s="65">
        <v>27861268.780000001</v>
      </c>
      <c r="F19" s="65">
        <v>97.177088999999953</v>
      </c>
      <c r="G19" s="65">
        <v>27074.769958869801</v>
      </c>
      <c r="H19" s="66">
        <v>3.7460892853921242E-2</v>
      </c>
      <c r="I19" s="66">
        <v>6.3200000000000006E-2</v>
      </c>
      <c r="J19" s="66">
        <v>6.0000000000000001E-3</v>
      </c>
    </row>
    <row r="20" spans="1:10">
      <c r="A20" s="67" t="s">
        <v>1044</v>
      </c>
      <c r="B20" s="14"/>
      <c r="E20" s="69">
        <v>111636982.86</v>
      </c>
      <c r="G20" s="69">
        <v>169960.92565034551</v>
      </c>
      <c r="I20" s="68">
        <v>0.39700000000000002</v>
      </c>
      <c r="J20" s="68">
        <v>3.78E-2</v>
      </c>
    </row>
    <row r="21" spans="1:10">
      <c r="A21" t="s">
        <v>1045</v>
      </c>
      <c r="B21" t="s">
        <v>1046</v>
      </c>
      <c r="C21" t="s">
        <v>105</v>
      </c>
      <c r="D21" t="s">
        <v>1047</v>
      </c>
      <c r="E21" s="65">
        <v>1952499</v>
      </c>
      <c r="F21" s="65">
        <v>96.99065600000003</v>
      </c>
      <c r="G21" s="65">
        <v>6114.8915892453197</v>
      </c>
      <c r="H21" s="66">
        <v>5.4853018781249832E-2</v>
      </c>
      <c r="I21" s="66">
        <v>1.43E-2</v>
      </c>
      <c r="J21" s="66">
        <v>1.4E-3</v>
      </c>
    </row>
    <row r="22" spans="1:10">
      <c r="A22" t="s">
        <v>1048</v>
      </c>
      <c r="B22" t="s">
        <v>1049</v>
      </c>
      <c r="C22" t="s">
        <v>105</v>
      </c>
      <c r="D22" t="s">
        <v>1050</v>
      </c>
      <c r="E22" s="65">
        <v>1897601.84</v>
      </c>
      <c r="F22" s="65">
        <v>69.077463999999978</v>
      </c>
      <c r="G22" s="65">
        <v>4232.6223708546704</v>
      </c>
      <c r="H22" s="66">
        <v>4.9574698134678123E-2</v>
      </c>
      <c r="I22" s="66">
        <v>9.9000000000000008E-3</v>
      </c>
      <c r="J22" s="66">
        <v>8.9999999999999998E-4</v>
      </c>
    </row>
    <row r="23" spans="1:10">
      <c r="A23" t="s">
        <v>1051</v>
      </c>
      <c r="B23" t="s">
        <v>1052</v>
      </c>
      <c r="C23" t="s">
        <v>105</v>
      </c>
      <c r="D23" t="s">
        <v>1053</v>
      </c>
      <c r="E23" s="65">
        <v>4468832.3</v>
      </c>
      <c r="F23" s="65">
        <v>150.7082290000001</v>
      </c>
      <c r="G23" s="65">
        <v>21746.985694664902</v>
      </c>
      <c r="H23" s="66">
        <v>5.45E-3</v>
      </c>
      <c r="I23" s="66">
        <v>5.0799999999999998E-2</v>
      </c>
      <c r="J23" s="66">
        <v>4.7999999999999996E-3</v>
      </c>
    </row>
    <row r="24" spans="1:10">
      <c r="A24" t="s">
        <v>1054</v>
      </c>
      <c r="B24" t="s">
        <v>1055</v>
      </c>
      <c r="C24" t="s">
        <v>101</v>
      </c>
      <c r="D24" t="s">
        <v>1056</v>
      </c>
      <c r="E24" s="65">
        <v>4851052.12</v>
      </c>
      <c r="F24" s="65">
        <v>105.81413800000009</v>
      </c>
      <c r="G24" s="65">
        <v>5133.0989847087303</v>
      </c>
      <c r="H24" s="66">
        <v>8.1949999999999995E-2</v>
      </c>
      <c r="I24" s="66">
        <v>1.2E-2</v>
      </c>
      <c r="J24" s="66">
        <v>1.1000000000000001E-3</v>
      </c>
    </row>
    <row r="25" spans="1:10">
      <c r="A25" t="s">
        <v>1057</v>
      </c>
      <c r="B25" t="s">
        <v>1058</v>
      </c>
      <c r="C25" t="s">
        <v>101</v>
      </c>
      <c r="D25" t="s">
        <v>1059</v>
      </c>
      <c r="E25" s="65">
        <v>30560797.48</v>
      </c>
      <c r="F25" s="65">
        <v>78.088013000000089</v>
      </c>
      <c r="G25" s="65">
        <v>23864.319509086101</v>
      </c>
      <c r="H25" s="66">
        <v>0.13910400085208097</v>
      </c>
      <c r="I25" s="66">
        <v>5.57E-2</v>
      </c>
      <c r="J25" s="66">
        <v>5.3E-3</v>
      </c>
    </row>
    <row r="26" spans="1:10">
      <c r="A26" t="s">
        <v>1060</v>
      </c>
      <c r="B26" t="s">
        <v>1061</v>
      </c>
      <c r="C26" t="s">
        <v>101</v>
      </c>
      <c r="D26" t="s">
        <v>251</v>
      </c>
      <c r="E26" s="65">
        <v>1281737</v>
      </c>
      <c r="F26" s="65">
        <v>100</v>
      </c>
      <c r="G26" s="65">
        <v>1281.7370000000001</v>
      </c>
      <c r="H26" s="66">
        <v>9.1124707602217372E-2</v>
      </c>
      <c r="I26" s="66">
        <v>3.0000000000000001E-3</v>
      </c>
      <c r="J26" s="66">
        <v>2.9999999999999997E-4</v>
      </c>
    </row>
    <row r="27" spans="1:10">
      <c r="A27" t="s">
        <v>1062</v>
      </c>
      <c r="B27" t="s">
        <v>1063</v>
      </c>
      <c r="C27" t="s">
        <v>101</v>
      </c>
      <c r="D27" t="s">
        <v>1064</v>
      </c>
      <c r="E27" s="65">
        <v>21226395.370000001</v>
      </c>
      <c r="F27" s="65">
        <v>24.151348000000013</v>
      </c>
      <c r="G27" s="65">
        <v>5126.4606136645898</v>
      </c>
      <c r="H27" s="66">
        <v>4.0520000954472009E-2</v>
      </c>
      <c r="I27" s="66">
        <v>1.2E-2</v>
      </c>
      <c r="J27" s="66">
        <v>1.1000000000000001E-3</v>
      </c>
    </row>
    <row r="28" spans="1:10">
      <c r="A28" t="s">
        <v>1065</v>
      </c>
      <c r="B28" t="s">
        <v>1066</v>
      </c>
      <c r="C28" t="s">
        <v>101</v>
      </c>
      <c r="D28" t="s">
        <v>1067</v>
      </c>
      <c r="E28" s="65">
        <v>10009625.869999999</v>
      </c>
      <c r="F28" s="65">
        <v>32.839779000000028</v>
      </c>
      <c r="G28" s="65">
        <v>3287.1390144348302</v>
      </c>
      <c r="H28" s="66">
        <v>2.0199999999999999E-2</v>
      </c>
      <c r="I28" s="66">
        <v>7.7000000000000002E-3</v>
      </c>
      <c r="J28" s="66">
        <v>6.9999999999999999E-4</v>
      </c>
    </row>
    <row r="29" spans="1:10">
      <c r="A29" t="s">
        <v>1068</v>
      </c>
      <c r="B29" t="s">
        <v>1049</v>
      </c>
      <c r="C29" t="s">
        <v>105</v>
      </c>
      <c r="D29" t="s">
        <v>1069</v>
      </c>
      <c r="E29" s="65">
        <v>1812355.54</v>
      </c>
      <c r="F29" s="65">
        <v>315.05521900000019</v>
      </c>
      <c r="G29" s="65">
        <v>18437.3339906906</v>
      </c>
      <c r="H29" s="66">
        <v>4.9574698134678123E-2</v>
      </c>
      <c r="I29" s="66">
        <v>4.3099999999999999E-2</v>
      </c>
      <c r="J29" s="66">
        <v>4.1000000000000003E-3</v>
      </c>
    </row>
    <row r="30" spans="1:10">
      <c r="A30" t="s">
        <v>1070</v>
      </c>
      <c r="B30" t="s">
        <v>1071</v>
      </c>
      <c r="C30" t="s">
        <v>101</v>
      </c>
      <c r="D30" t="s">
        <v>1072</v>
      </c>
      <c r="E30" s="65">
        <v>69836</v>
      </c>
      <c r="F30" s="65">
        <v>54621.289263000028</v>
      </c>
      <c r="G30" s="65">
        <v>38145.3235697087</v>
      </c>
      <c r="H30" s="66">
        <v>2.588218162702063E-2</v>
      </c>
      <c r="I30" s="66">
        <v>8.9099999999999999E-2</v>
      </c>
      <c r="J30" s="66">
        <v>8.5000000000000006E-3</v>
      </c>
    </row>
    <row r="31" spans="1:10">
      <c r="A31" t="s">
        <v>1073</v>
      </c>
      <c r="B31" t="s">
        <v>1074</v>
      </c>
      <c r="C31" t="s">
        <v>101</v>
      </c>
      <c r="D31" t="s">
        <v>1075</v>
      </c>
      <c r="E31" s="65">
        <v>20997594</v>
      </c>
      <c r="F31" s="65">
        <v>119.44102400000018</v>
      </c>
      <c r="G31" s="65">
        <v>25079.741288962599</v>
      </c>
      <c r="H31" s="66">
        <v>6.0301069795147447E-2</v>
      </c>
      <c r="I31" s="66">
        <v>5.8599999999999999E-2</v>
      </c>
      <c r="J31" s="66">
        <v>5.5999999999999999E-3</v>
      </c>
    </row>
    <row r="32" spans="1:10">
      <c r="A32" t="s">
        <v>1076</v>
      </c>
      <c r="B32" t="s">
        <v>1077</v>
      </c>
      <c r="C32" t="s">
        <v>101</v>
      </c>
      <c r="D32" t="s">
        <v>248</v>
      </c>
      <c r="E32" s="65">
        <v>8630237</v>
      </c>
      <c r="F32" s="65">
        <v>166.05313899999965</v>
      </c>
      <c r="G32" s="65">
        <v>14330.779441639401</v>
      </c>
      <c r="H32" s="66">
        <v>5.0792093600842685E-2</v>
      </c>
      <c r="I32" s="66">
        <v>3.3500000000000002E-2</v>
      </c>
      <c r="J32" s="66">
        <v>3.2000000000000002E-3</v>
      </c>
    </row>
    <row r="33" spans="1:10">
      <c r="A33" t="s">
        <v>1078</v>
      </c>
      <c r="B33" t="s">
        <v>1079</v>
      </c>
      <c r="C33" t="s">
        <v>101</v>
      </c>
      <c r="D33" t="s">
        <v>1080</v>
      </c>
      <c r="E33" s="65">
        <v>3878419.34</v>
      </c>
      <c r="F33" s="65">
        <v>82.004865999999893</v>
      </c>
      <c r="G33" s="65">
        <v>3180.4925826850799</v>
      </c>
      <c r="H33" s="66">
        <v>2.9135697399856261E-2</v>
      </c>
      <c r="I33" s="66">
        <v>7.4000000000000003E-3</v>
      </c>
      <c r="J33" s="66">
        <v>6.9999999999999999E-4</v>
      </c>
    </row>
    <row r="34" spans="1:10">
      <c r="A34" s="67" t="s">
        <v>237</v>
      </c>
      <c r="B34" s="14"/>
      <c r="E34" s="69">
        <v>50689641.280000001</v>
      </c>
      <c r="G34" s="69">
        <v>191512.07216711534</v>
      </c>
      <c r="I34" s="68">
        <v>0.44729999999999998</v>
      </c>
      <c r="J34" s="68">
        <v>4.2599999999999999E-2</v>
      </c>
    </row>
    <row r="35" spans="1:10">
      <c r="A35" s="67" t="s">
        <v>1081</v>
      </c>
      <c r="B35" s="14"/>
      <c r="E35" s="69">
        <v>0</v>
      </c>
      <c r="G35" s="69">
        <v>0</v>
      </c>
      <c r="I35" s="68">
        <v>0</v>
      </c>
      <c r="J35" s="68">
        <v>0</v>
      </c>
    </row>
    <row r="36" spans="1:10">
      <c r="A36" t="s">
        <v>232</v>
      </c>
      <c r="B36" t="s">
        <v>232</v>
      </c>
      <c r="C36" t="s">
        <v>232</v>
      </c>
      <c r="E36" s="65">
        <v>0</v>
      </c>
      <c r="F36" s="65">
        <v>0</v>
      </c>
      <c r="G36" s="65">
        <v>0</v>
      </c>
      <c r="H36" s="66"/>
      <c r="I36" s="66">
        <v>0</v>
      </c>
      <c r="J36" s="66">
        <v>0</v>
      </c>
    </row>
    <row r="37" spans="1:10">
      <c r="A37" s="67" t="s">
        <v>1082</v>
      </c>
      <c r="B37" s="14"/>
      <c r="E37" s="69">
        <v>3101332.62</v>
      </c>
      <c r="G37" s="69">
        <v>27101.5201160982</v>
      </c>
      <c r="I37" s="68">
        <v>6.3299999999999995E-2</v>
      </c>
      <c r="J37" s="68">
        <v>6.0000000000000001E-3</v>
      </c>
    </row>
    <row r="38" spans="1:10">
      <c r="A38" t="s">
        <v>1083</v>
      </c>
      <c r="B38" t="s">
        <v>1084</v>
      </c>
      <c r="C38" t="s">
        <v>105</v>
      </c>
      <c r="D38" t="s">
        <v>1085</v>
      </c>
      <c r="E38" s="65">
        <v>293708.62</v>
      </c>
      <c r="F38" s="65">
        <v>1361.1950200000013</v>
      </c>
      <c r="G38" s="65">
        <v>12909.371214156101</v>
      </c>
      <c r="H38" s="66">
        <v>7.9937564109152422E-3</v>
      </c>
      <c r="I38" s="66">
        <v>3.0200000000000001E-2</v>
      </c>
      <c r="J38" s="66">
        <v>2.8999999999999998E-3</v>
      </c>
    </row>
    <row r="39" spans="1:10">
      <c r="A39" t="s">
        <v>1086</v>
      </c>
      <c r="B39" t="s">
        <v>1087</v>
      </c>
      <c r="C39" t="s">
        <v>105</v>
      </c>
      <c r="D39" t="s">
        <v>1088</v>
      </c>
      <c r="E39" s="65">
        <v>2807624</v>
      </c>
      <c r="F39" s="65">
        <v>156.54570900000019</v>
      </c>
      <c r="G39" s="65">
        <v>14192.148901942101</v>
      </c>
      <c r="H39" s="66">
        <v>2.755629296060726E-2</v>
      </c>
      <c r="I39" s="66">
        <v>3.32E-2</v>
      </c>
      <c r="J39" s="66">
        <v>3.2000000000000002E-3</v>
      </c>
    </row>
    <row r="40" spans="1:10">
      <c r="A40" s="67" t="s">
        <v>1089</v>
      </c>
      <c r="B40" s="14"/>
      <c r="E40" s="69">
        <v>22960408.18</v>
      </c>
      <c r="G40" s="69">
        <v>69373.120549507366</v>
      </c>
      <c r="I40" s="68">
        <v>0.16200000000000001</v>
      </c>
      <c r="J40" s="68">
        <v>1.54E-2</v>
      </c>
    </row>
    <row r="41" spans="1:10">
      <c r="A41" t="s">
        <v>1090</v>
      </c>
      <c r="B41" t="s">
        <v>1091</v>
      </c>
      <c r="C41" t="s">
        <v>105</v>
      </c>
      <c r="D41" t="s">
        <v>1092</v>
      </c>
      <c r="E41" s="65">
        <v>2284173</v>
      </c>
      <c r="F41" s="65">
        <v>95.926868000000056</v>
      </c>
      <c r="G41" s="65">
        <v>7075.1769124646999</v>
      </c>
      <c r="H41" s="66">
        <v>1.6171944840000011E-2</v>
      </c>
      <c r="I41" s="66">
        <v>1.6500000000000001E-2</v>
      </c>
      <c r="J41" s="66">
        <v>1.6000000000000001E-3</v>
      </c>
    </row>
    <row r="42" spans="1:10">
      <c r="A42" t="s">
        <v>1093</v>
      </c>
      <c r="B42" t="s">
        <v>1094</v>
      </c>
      <c r="C42" t="s">
        <v>105</v>
      </c>
      <c r="D42" t="s">
        <v>1095</v>
      </c>
      <c r="E42" s="65">
        <v>5200652.67</v>
      </c>
      <c r="F42" s="65">
        <v>102.41306299999992</v>
      </c>
      <c r="G42" s="65">
        <v>17198.130908247302</v>
      </c>
      <c r="H42" s="66">
        <v>1.1355425380645547E-2</v>
      </c>
      <c r="I42" s="66">
        <v>4.02E-2</v>
      </c>
      <c r="J42" s="66">
        <v>3.8E-3</v>
      </c>
    </row>
    <row r="43" spans="1:10">
      <c r="A43" t="s">
        <v>1096</v>
      </c>
      <c r="B43" t="s">
        <v>1097</v>
      </c>
      <c r="C43" t="s">
        <v>105</v>
      </c>
      <c r="D43" t="s">
        <v>1098</v>
      </c>
      <c r="E43" s="65">
        <v>1825019.05</v>
      </c>
      <c r="F43" s="65">
        <v>97.227968959999956</v>
      </c>
      <c r="G43" s="65">
        <v>5729.6310971418698</v>
      </c>
      <c r="H43" s="66">
        <v>2.1780102511391335E-3</v>
      </c>
      <c r="I43" s="66">
        <v>1.34E-2</v>
      </c>
      <c r="J43" s="66">
        <v>1.2999999999999999E-3</v>
      </c>
    </row>
    <row r="44" spans="1:10">
      <c r="A44" t="s">
        <v>1099</v>
      </c>
      <c r="B44" t="s">
        <v>1100</v>
      </c>
      <c r="C44" t="s">
        <v>105</v>
      </c>
      <c r="D44" t="s">
        <v>1101</v>
      </c>
      <c r="E44" s="65">
        <v>6192888.6200000001</v>
      </c>
      <c r="F44" s="65">
        <v>92.259667999999834</v>
      </c>
      <c r="G44" s="65">
        <v>18449.015753281899</v>
      </c>
      <c r="H44" s="66">
        <v>2.5654999979286757E-2</v>
      </c>
      <c r="I44" s="66">
        <v>4.3099999999999999E-2</v>
      </c>
      <c r="J44" s="66">
        <v>4.1000000000000003E-3</v>
      </c>
    </row>
    <row r="45" spans="1:10">
      <c r="A45" t="s">
        <v>1102</v>
      </c>
      <c r="B45" t="s">
        <v>1103</v>
      </c>
      <c r="C45" t="s">
        <v>105</v>
      </c>
      <c r="D45" t="s">
        <v>1041</v>
      </c>
      <c r="E45" s="65">
        <v>3171748.84</v>
      </c>
      <c r="F45" s="65">
        <v>98.686722000000188</v>
      </c>
      <c r="G45" s="65">
        <v>10107.0766267087</v>
      </c>
      <c r="H45" s="66">
        <v>1.0000009458513221E-2</v>
      </c>
      <c r="I45" s="66">
        <v>2.3599999999999999E-2</v>
      </c>
      <c r="J45" s="66">
        <v>2.2000000000000001E-3</v>
      </c>
    </row>
    <row r="46" spans="1:10">
      <c r="A46" t="s">
        <v>1104</v>
      </c>
      <c r="B46" t="s">
        <v>1105</v>
      </c>
      <c r="C46" t="s">
        <v>105</v>
      </c>
      <c r="D46" t="s">
        <v>1106</v>
      </c>
      <c r="E46" s="65">
        <v>4285926</v>
      </c>
      <c r="F46" s="65">
        <v>78.140688999999838</v>
      </c>
      <c r="G46" s="65">
        <v>10814.089251662899</v>
      </c>
      <c r="H46" s="66">
        <v>9.4766585999999806E-2</v>
      </c>
      <c r="I46" s="66">
        <v>2.53E-2</v>
      </c>
      <c r="J46" s="66">
        <v>2.3999999999999998E-3</v>
      </c>
    </row>
    <row r="47" spans="1:10">
      <c r="A47" s="67" t="s">
        <v>1107</v>
      </c>
      <c r="B47" s="14"/>
      <c r="E47" s="69">
        <v>24627900.48</v>
      </c>
      <c r="G47" s="69">
        <v>95037.431501509767</v>
      </c>
      <c r="I47" s="68">
        <v>0.222</v>
      </c>
      <c r="J47" s="68">
        <v>2.1100000000000001E-2</v>
      </c>
    </row>
    <row r="48" spans="1:10">
      <c r="A48" t="s">
        <v>1108</v>
      </c>
      <c r="B48" t="s">
        <v>1109</v>
      </c>
      <c r="C48" t="s">
        <v>105</v>
      </c>
      <c r="D48" t="s">
        <v>1110</v>
      </c>
      <c r="E48" s="65">
        <v>1503916.8</v>
      </c>
      <c r="F48" s="65">
        <v>380.39106899999956</v>
      </c>
      <c r="G48" s="65">
        <v>18472.350806229198</v>
      </c>
      <c r="H48" s="66">
        <v>3.7473255815893239E-2</v>
      </c>
      <c r="I48" s="66">
        <v>4.3099999999999999E-2</v>
      </c>
      <c r="J48" s="66">
        <v>4.1000000000000003E-3</v>
      </c>
    </row>
    <row r="49" spans="1:10">
      <c r="A49" t="s">
        <v>1111</v>
      </c>
      <c r="B49" t="s">
        <v>1112</v>
      </c>
      <c r="C49" t="s">
        <v>105</v>
      </c>
      <c r="D49" t="s">
        <v>280</v>
      </c>
      <c r="E49" s="65">
        <v>2760043.92</v>
      </c>
      <c r="F49" s="65">
        <v>172.93362900000014</v>
      </c>
      <c r="G49" s="65">
        <v>15412.159440392201</v>
      </c>
      <c r="H49" s="66">
        <v>2.8542546041522877E-2</v>
      </c>
      <c r="I49" s="66">
        <v>3.5999999999999997E-2</v>
      </c>
      <c r="J49" s="66">
        <v>3.3999999999999998E-3</v>
      </c>
    </row>
    <row r="50" spans="1:10">
      <c r="A50" t="s">
        <v>1113</v>
      </c>
      <c r="B50" t="s">
        <v>1114</v>
      </c>
      <c r="C50" t="s">
        <v>105</v>
      </c>
      <c r="D50" t="s">
        <v>1115</v>
      </c>
      <c r="E50" s="65">
        <v>4720119.22</v>
      </c>
      <c r="F50" s="65">
        <v>99.24624100000031</v>
      </c>
      <c r="G50" s="65">
        <v>15126.3825550198</v>
      </c>
      <c r="H50" s="66">
        <v>2.7994439602046475E-2</v>
      </c>
      <c r="I50" s="66">
        <v>3.5299999999999998E-2</v>
      </c>
      <c r="J50" s="66">
        <v>3.3999999999999998E-3</v>
      </c>
    </row>
    <row r="51" spans="1:10">
      <c r="A51" t="s">
        <v>1116</v>
      </c>
      <c r="B51" t="s">
        <v>1117</v>
      </c>
      <c r="C51" t="s">
        <v>105</v>
      </c>
      <c r="D51" t="s">
        <v>1118</v>
      </c>
      <c r="E51" s="65">
        <v>897486.67</v>
      </c>
      <c r="F51" s="65">
        <v>92.650949000000139</v>
      </c>
      <c r="G51" s="65">
        <v>2685.0101016814001</v>
      </c>
      <c r="H51" s="66">
        <v>1.5874313623826887E-2</v>
      </c>
      <c r="I51" s="66">
        <v>6.3E-3</v>
      </c>
      <c r="J51" s="66">
        <v>5.9999999999999995E-4</v>
      </c>
    </row>
    <row r="52" spans="1:10">
      <c r="A52" t="s">
        <v>1119</v>
      </c>
      <c r="B52" t="s">
        <v>1120</v>
      </c>
      <c r="C52" t="s">
        <v>105</v>
      </c>
      <c r="D52" t="s">
        <v>1041</v>
      </c>
      <c r="E52" s="65">
        <v>1597921.81</v>
      </c>
      <c r="F52" s="65">
        <v>111.59273700000007</v>
      </c>
      <c r="G52" s="65">
        <v>5757.8387610806803</v>
      </c>
      <c r="H52" s="66">
        <v>5.7798641229027089E-4</v>
      </c>
      <c r="I52" s="66">
        <v>1.34E-2</v>
      </c>
      <c r="J52" s="66">
        <v>1.2999999999999999E-3</v>
      </c>
    </row>
    <row r="53" spans="1:10">
      <c r="A53" t="s">
        <v>1121</v>
      </c>
      <c r="B53" t="s">
        <v>1122</v>
      </c>
      <c r="C53" t="s">
        <v>109</v>
      </c>
      <c r="D53" t="s">
        <v>1123</v>
      </c>
      <c r="E53" s="65">
        <v>2100850</v>
      </c>
      <c r="F53" s="65">
        <v>100</v>
      </c>
      <c r="G53" s="65">
        <v>7848.7755999999999</v>
      </c>
      <c r="H53" s="66">
        <v>0.1016273251231527</v>
      </c>
      <c r="I53" s="66">
        <v>1.83E-2</v>
      </c>
      <c r="J53" s="66">
        <v>1.6999999999999999E-3</v>
      </c>
    </row>
    <row r="54" spans="1:10">
      <c r="A54" t="s">
        <v>1124</v>
      </c>
      <c r="B54" t="s">
        <v>1125</v>
      </c>
      <c r="C54" t="s">
        <v>105</v>
      </c>
      <c r="D54" t="s">
        <v>1126</v>
      </c>
      <c r="E54" s="65">
        <v>2521496.4</v>
      </c>
      <c r="F54" s="65">
        <v>78.836785000000006</v>
      </c>
      <c r="G54" s="65">
        <v>6418.8215602562404</v>
      </c>
      <c r="H54" s="66">
        <v>1.2855030395467915E-2</v>
      </c>
      <c r="I54" s="66">
        <v>1.4999999999999999E-2</v>
      </c>
      <c r="J54" s="66">
        <v>1.4E-3</v>
      </c>
    </row>
    <row r="55" spans="1:10">
      <c r="A55" t="s">
        <v>1127</v>
      </c>
      <c r="B55" t="s">
        <v>1128</v>
      </c>
      <c r="C55" t="s">
        <v>105</v>
      </c>
      <c r="D55" t="s">
        <v>1129</v>
      </c>
      <c r="E55" s="65">
        <v>2507445</v>
      </c>
      <c r="F55" s="65">
        <v>100</v>
      </c>
      <c r="G55" s="65">
        <v>8096.5399049999996</v>
      </c>
      <c r="H55" s="66">
        <v>3.2797380599999995E-2</v>
      </c>
      <c r="I55" s="66">
        <v>1.89E-2</v>
      </c>
      <c r="J55" s="66">
        <v>1.8E-3</v>
      </c>
    </row>
    <row r="56" spans="1:10">
      <c r="A56" t="s">
        <v>1130</v>
      </c>
      <c r="B56" t="s">
        <v>1131</v>
      </c>
      <c r="C56" t="s">
        <v>105</v>
      </c>
      <c r="D56" t="s">
        <v>405</v>
      </c>
      <c r="E56" s="65">
        <v>539916.07999999996</v>
      </c>
      <c r="F56" s="65">
        <v>16.883754000000007</v>
      </c>
      <c r="G56" s="65">
        <v>294.34951379151403</v>
      </c>
      <c r="H56" s="66">
        <v>4.6756678115140197E-3</v>
      </c>
      <c r="I56" s="66">
        <v>6.9999999999999999E-4</v>
      </c>
      <c r="J56" s="66">
        <v>1E-4</v>
      </c>
    </row>
    <row r="57" spans="1:10">
      <c r="A57" t="s">
        <v>1132</v>
      </c>
      <c r="B57" t="s">
        <v>1133</v>
      </c>
      <c r="C57" t="s">
        <v>105</v>
      </c>
      <c r="D57" t="s">
        <v>1134</v>
      </c>
      <c r="E57" s="65">
        <v>3129617.16</v>
      </c>
      <c r="F57" s="65">
        <v>105.26114299999992</v>
      </c>
      <c r="G57" s="65">
        <v>10637.2003942785</v>
      </c>
      <c r="H57" s="66">
        <v>0.10315821770072264</v>
      </c>
      <c r="I57" s="66">
        <v>2.4799999999999999E-2</v>
      </c>
      <c r="J57" s="66">
        <v>2.3999999999999998E-3</v>
      </c>
    </row>
    <row r="58" spans="1:10">
      <c r="A58" t="s">
        <v>1135</v>
      </c>
      <c r="B58" t="s">
        <v>1136</v>
      </c>
      <c r="C58" t="s">
        <v>105</v>
      </c>
      <c r="D58" t="s">
        <v>1137</v>
      </c>
      <c r="E58" s="65">
        <v>1775827.42</v>
      </c>
      <c r="F58" s="65">
        <v>45.917873999999983</v>
      </c>
      <c r="G58" s="65">
        <v>2632.9982746717801</v>
      </c>
      <c r="H58" s="66">
        <v>2.8645750185345997E-2</v>
      </c>
      <c r="I58" s="66">
        <v>6.1999999999999998E-3</v>
      </c>
      <c r="J58" s="66">
        <v>5.9999999999999995E-4</v>
      </c>
    </row>
    <row r="59" spans="1:10">
      <c r="A59" t="s">
        <v>1138</v>
      </c>
      <c r="B59" t="s">
        <v>1139</v>
      </c>
      <c r="C59" t="s">
        <v>105</v>
      </c>
      <c r="D59" t="s">
        <v>1080</v>
      </c>
      <c r="E59" s="65">
        <v>573260</v>
      </c>
      <c r="F59" s="65">
        <v>89.40864600000009</v>
      </c>
      <c r="G59" s="65">
        <v>1655.0045891084501</v>
      </c>
      <c r="H59" s="66">
        <v>9.5543333333327086E-3</v>
      </c>
      <c r="I59" s="66">
        <v>3.8999999999999998E-3</v>
      </c>
      <c r="J59" s="66">
        <v>4.0000000000000002E-4</v>
      </c>
    </row>
    <row r="60" spans="1:10">
      <c r="A60" t="s">
        <v>239</v>
      </c>
      <c r="B60" s="14"/>
    </row>
    <row r="61" spans="1:10">
      <c r="A61" s="76" t="s">
        <v>303</v>
      </c>
      <c r="B61" s="14"/>
    </row>
    <row r="62" spans="1:10">
      <c r="A62" s="76" t="s">
        <v>304</v>
      </c>
      <c r="B62" s="14"/>
    </row>
    <row r="63" spans="1:10">
      <c r="A63" s="76" t="s">
        <v>305</v>
      </c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:K15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8" ht="26.25" customHeight="1">
      <c r="A6" s="99" t="s">
        <v>140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1789899.14</v>
      </c>
      <c r="G10" s="7"/>
      <c r="H10" s="63">
        <v>855.14001124573701</v>
      </c>
      <c r="I10" s="7"/>
      <c r="J10" s="64">
        <v>1</v>
      </c>
      <c r="K10" s="64">
        <v>2.0000000000000001E-4</v>
      </c>
      <c r="L10" s="14"/>
      <c r="M10" s="14"/>
      <c r="N10" s="14"/>
      <c r="O10" s="14"/>
      <c r="BF10" s="14"/>
    </row>
    <row r="11" spans="1:58">
      <c r="A11" s="67" t="s">
        <v>1140</v>
      </c>
      <c r="B11" s="14"/>
      <c r="C11" s="14"/>
      <c r="F11" s="69">
        <v>1789899.14</v>
      </c>
      <c r="H11" s="69">
        <v>855.14001124573701</v>
      </c>
      <c r="J11" s="68">
        <v>1</v>
      </c>
      <c r="K11" s="68">
        <v>2.0000000000000001E-4</v>
      </c>
    </row>
    <row r="12" spans="1:58">
      <c r="A12" s="76" t="s">
        <v>1141</v>
      </c>
      <c r="B12" t="s">
        <v>1142</v>
      </c>
      <c r="C12" t="s">
        <v>470</v>
      </c>
      <c r="D12" t="s">
        <v>105</v>
      </c>
      <c r="E12" t="s">
        <v>1143</v>
      </c>
      <c r="F12" s="65">
        <v>511249.32</v>
      </c>
      <c r="G12" s="65">
        <v>19.813699999999979</v>
      </c>
      <c r="H12" s="65">
        <v>327.08932564287602</v>
      </c>
      <c r="I12" s="66">
        <v>0</v>
      </c>
      <c r="J12" s="66">
        <v>0.38250000000000001</v>
      </c>
      <c r="K12" s="66">
        <v>1E-4</v>
      </c>
    </row>
    <row r="13" spans="1:58">
      <c r="A13" t="s">
        <v>1144</v>
      </c>
      <c r="B13" t="s">
        <v>1145</v>
      </c>
      <c r="C13" t="s">
        <v>511</v>
      </c>
      <c r="D13" t="s">
        <v>101</v>
      </c>
      <c r="E13" t="s">
        <v>1146</v>
      </c>
      <c r="F13" s="65">
        <v>1278649.82</v>
      </c>
      <c r="G13" s="65">
        <v>41.297521599999989</v>
      </c>
      <c r="H13" s="65">
        <v>528.05068560286099</v>
      </c>
      <c r="I13" s="66">
        <v>0</v>
      </c>
      <c r="J13" s="66">
        <v>0.61750000000000005</v>
      </c>
      <c r="K13" s="66">
        <v>1E-4</v>
      </c>
    </row>
    <row r="14" spans="1:58">
      <c r="A14" s="67" t="s">
        <v>948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8">
      <c r="A15" t="s">
        <v>232</v>
      </c>
      <c r="B15" t="s">
        <v>232</v>
      </c>
      <c r="C15" t="s">
        <v>232</v>
      </c>
      <c r="D15" t="s">
        <v>232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8">
      <c r="A16" s="76" t="s">
        <v>239</v>
      </c>
      <c r="B16" s="14"/>
      <c r="C16" s="14"/>
    </row>
    <row r="17" spans="1:3">
      <c r="A17" s="76" t="s">
        <v>303</v>
      </c>
      <c r="B17" s="14"/>
      <c r="C17" s="14"/>
    </row>
    <row r="18" spans="1:3">
      <c r="A18" s="76" t="s">
        <v>304</v>
      </c>
      <c r="B18" s="14"/>
      <c r="C18" s="14"/>
    </row>
    <row r="19" spans="1:3">
      <c r="A19" s="76" t="s">
        <v>305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:K32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1" ht="26.25" customHeight="1">
      <c r="A6" s="99" t="s">
        <v>141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949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232</v>
      </c>
      <c r="B13" t="s">
        <v>232</v>
      </c>
      <c r="C13" t="s">
        <v>232</v>
      </c>
      <c r="D13" t="s">
        <v>232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950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232</v>
      </c>
      <c r="B15" t="s">
        <v>232</v>
      </c>
      <c r="C15" t="s">
        <v>232</v>
      </c>
      <c r="D15" t="s">
        <v>232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1147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232</v>
      </c>
      <c r="B17" t="s">
        <v>232</v>
      </c>
      <c r="C17" t="s">
        <v>232</v>
      </c>
      <c r="D17" t="s">
        <v>232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951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232</v>
      </c>
      <c r="B19" t="s">
        <v>232</v>
      </c>
      <c r="C19" t="s">
        <v>232</v>
      </c>
      <c r="D19" t="s">
        <v>232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587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232</v>
      </c>
      <c r="B21" t="s">
        <v>232</v>
      </c>
      <c r="C21" t="s">
        <v>232</v>
      </c>
      <c r="D21" t="s">
        <v>232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949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232</v>
      </c>
      <c r="B24" t="s">
        <v>232</v>
      </c>
      <c r="C24" t="s">
        <v>232</v>
      </c>
      <c r="D24" t="s">
        <v>232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956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232</v>
      </c>
      <c r="B26" t="s">
        <v>232</v>
      </c>
      <c r="C26" t="s">
        <v>232</v>
      </c>
      <c r="D26" t="s">
        <v>232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951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232</v>
      </c>
      <c r="B28" t="s">
        <v>232</v>
      </c>
      <c r="C28" t="s">
        <v>232</v>
      </c>
      <c r="D28" t="s">
        <v>232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957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232</v>
      </c>
      <c r="B30" t="s">
        <v>232</v>
      </c>
      <c r="C30" t="s">
        <v>232</v>
      </c>
      <c r="D30" t="s">
        <v>232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587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232</v>
      </c>
      <c r="B32" t="s">
        <v>232</v>
      </c>
      <c r="C32" t="s">
        <v>232</v>
      </c>
      <c r="D32" t="s">
        <v>232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6" t="s">
        <v>239</v>
      </c>
      <c r="B33" s="14"/>
      <c r="C33" s="14"/>
    </row>
    <row r="34" spans="1:3">
      <c r="A34" s="76" t="s">
        <v>303</v>
      </c>
      <c r="B34" s="14"/>
      <c r="C34" s="14"/>
    </row>
    <row r="35" spans="1:3">
      <c r="A35" s="76" t="s">
        <v>304</v>
      </c>
      <c r="B35" s="14"/>
      <c r="C35" s="14"/>
    </row>
    <row r="36" spans="1:3">
      <c r="A36" s="76" t="s">
        <v>305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:J3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48" ht="26.25" customHeight="1">
      <c r="A6" s="99" t="s">
        <v>142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-233689850</v>
      </c>
      <c r="G10" s="7"/>
      <c r="H10" s="63">
        <v>8173.4113040348248</v>
      </c>
      <c r="I10" s="64">
        <v>1</v>
      </c>
      <c r="J10" s="64">
        <v>1.8E-3</v>
      </c>
      <c r="AV10" s="14"/>
    </row>
    <row r="11" spans="1:48">
      <c r="A11" s="67" t="s">
        <v>202</v>
      </c>
      <c r="B11" s="14"/>
      <c r="C11" s="14"/>
      <c r="F11" s="69">
        <v>-233689850</v>
      </c>
      <c r="H11" s="69">
        <v>8173.4113040348248</v>
      </c>
      <c r="I11" s="68">
        <v>1</v>
      </c>
      <c r="J11" s="68">
        <v>1.8E-3</v>
      </c>
    </row>
    <row r="12" spans="1:48">
      <c r="A12" s="67" t="s">
        <v>949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232</v>
      </c>
      <c r="B13" t="s">
        <v>232</v>
      </c>
      <c r="C13" t="s">
        <v>232</v>
      </c>
      <c r="D13" t="s">
        <v>232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950</v>
      </c>
      <c r="B14" s="14"/>
      <c r="C14" s="14"/>
      <c r="F14" s="69">
        <v>-233689850</v>
      </c>
      <c r="H14" s="69">
        <v>8173.4113040348248</v>
      </c>
      <c r="I14" s="68">
        <v>1</v>
      </c>
      <c r="J14" s="68">
        <v>1.8E-3</v>
      </c>
    </row>
    <row r="15" spans="1:48">
      <c r="A15" t="s">
        <v>1148</v>
      </c>
      <c r="B15" t="s">
        <v>1149</v>
      </c>
      <c r="C15" t="s">
        <v>122</v>
      </c>
      <c r="D15" t="s">
        <v>105</v>
      </c>
      <c r="E15" t="s">
        <v>1150</v>
      </c>
      <c r="F15" s="65">
        <v>-13000000</v>
      </c>
      <c r="G15" s="65">
        <v>-3.1029416865364077</v>
      </c>
      <c r="H15" s="65">
        <v>403.382419249733</v>
      </c>
      <c r="I15" s="66">
        <v>4.9399999999999999E-2</v>
      </c>
      <c r="J15" s="66">
        <v>1E-4</v>
      </c>
    </row>
    <row r="16" spans="1:48">
      <c r="A16" t="s">
        <v>1151</v>
      </c>
      <c r="B16" t="s">
        <v>1152</v>
      </c>
      <c r="C16" t="s">
        <v>122</v>
      </c>
      <c r="D16" t="s">
        <v>105</v>
      </c>
      <c r="E16" t="s">
        <v>1153</v>
      </c>
      <c r="F16" s="65">
        <v>-5400000</v>
      </c>
      <c r="G16" s="65">
        <v>0.89705298469881667</v>
      </c>
      <c r="H16" s="65">
        <v>-48.440861173736103</v>
      </c>
      <c r="I16" s="66">
        <v>-5.8999999999999999E-3</v>
      </c>
      <c r="J16" s="66">
        <v>0</v>
      </c>
    </row>
    <row r="17" spans="1:10">
      <c r="A17" t="s">
        <v>1154</v>
      </c>
      <c r="B17" t="s">
        <v>1155</v>
      </c>
      <c r="C17" t="s">
        <v>122</v>
      </c>
      <c r="D17" t="s">
        <v>109</v>
      </c>
      <c r="E17" t="s">
        <v>1156</v>
      </c>
      <c r="F17" s="65">
        <v>-24825850</v>
      </c>
      <c r="G17" s="65">
        <v>-21.870246825668044</v>
      </c>
      <c r="H17" s="65">
        <v>5429.4746715701103</v>
      </c>
      <c r="I17" s="66">
        <v>0.6643</v>
      </c>
      <c r="J17" s="66">
        <v>1.1999999999999999E-3</v>
      </c>
    </row>
    <row r="18" spans="1:10">
      <c r="A18" t="s">
        <v>1157</v>
      </c>
      <c r="B18" t="s">
        <v>1158</v>
      </c>
      <c r="C18" t="s">
        <v>122</v>
      </c>
      <c r="D18" t="s">
        <v>105</v>
      </c>
      <c r="E18" t="s">
        <v>1156</v>
      </c>
      <c r="F18" s="65">
        <v>-147690000</v>
      </c>
      <c r="G18" s="65">
        <v>-1.1029444704491571</v>
      </c>
      <c r="H18" s="65">
        <v>1628.9386884063599</v>
      </c>
      <c r="I18" s="66">
        <v>0.1993</v>
      </c>
      <c r="J18" s="66">
        <v>4.0000000000000002E-4</v>
      </c>
    </row>
    <row r="19" spans="1:10">
      <c r="A19" t="s">
        <v>1159</v>
      </c>
      <c r="B19" t="s">
        <v>1160</v>
      </c>
      <c r="C19" t="s">
        <v>122</v>
      </c>
      <c r="D19" t="s">
        <v>105</v>
      </c>
      <c r="E19" t="s">
        <v>1156</v>
      </c>
      <c r="F19" s="65">
        <v>-8545000</v>
      </c>
      <c r="G19" s="65">
        <v>-1.2029316599485664</v>
      </c>
      <c r="H19" s="65">
        <v>102.790510342605</v>
      </c>
      <c r="I19" s="66">
        <v>1.26E-2</v>
      </c>
      <c r="J19" s="66">
        <v>0</v>
      </c>
    </row>
    <row r="20" spans="1:10">
      <c r="A20" t="s">
        <v>1161</v>
      </c>
      <c r="B20" t="s">
        <v>1162</v>
      </c>
      <c r="C20" t="s">
        <v>122</v>
      </c>
      <c r="D20" t="s">
        <v>105</v>
      </c>
      <c r="E20" t="s">
        <v>1163</v>
      </c>
      <c r="F20" s="65">
        <v>-13632000</v>
      </c>
      <c r="G20" s="65">
        <v>-0.10294575285337881</v>
      </c>
      <c r="H20" s="65">
        <v>14.0335650289726</v>
      </c>
      <c r="I20" s="66">
        <v>1.6999999999999999E-3</v>
      </c>
      <c r="J20" s="66">
        <v>0</v>
      </c>
    </row>
    <row r="21" spans="1:10">
      <c r="A21" t="s">
        <v>1164</v>
      </c>
      <c r="B21" t="s">
        <v>1165</v>
      </c>
      <c r="C21" t="s">
        <v>122</v>
      </c>
      <c r="D21" t="s">
        <v>105</v>
      </c>
      <c r="E21" t="s">
        <v>1166</v>
      </c>
      <c r="F21" s="65">
        <v>-20597000</v>
      </c>
      <c r="G21" s="65">
        <v>-3.1229417420535999</v>
      </c>
      <c r="H21" s="65">
        <v>643.23231061078002</v>
      </c>
      <c r="I21" s="66">
        <v>7.8700000000000006E-2</v>
      </c>
      <c r="J21" s="66">
        <v>1E-4</v>
      </c>
    </row>
    <row r="22" spans="1:10">
      <c r="A22" s="67" t="s">
        <v>1147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232</v>
      </c>
      <c r="B23" t="s">
        <v>232</v>
      </c>
      <c r="C23" t="s">
        <v>232</v>
      </c>
      <c r="D23" t="s">
        <v>232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951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232</v>
      </c>
      <c r="B25" t="s">
        <v>232</v>
      </c>
      <c r="C25" t="s">
        <v>232</v>
      </c>
      <c r="D25" t="s">
        <v>232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587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232</v>
      </c>
      <c r="B27" t="s">
        <v>232</v>
      </c>
      <c r="C27" t="s">
        <v>232</v>
      </c>
      <c r="D27" t="s">
        <v>232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237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s="67" t="s">
        <v>949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232</v>
      </c>
      <c r="B30" t="s">
        <v>232</v>
      </c>
      <c r="C30" t="s">
        <v>232</v>
      </c>
      <c r="D30" t="s">
        <v>232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956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232</v>
      </c>
      <c r="B32" t="s">
        <v>232</v>
      </c>
      <c r="C32" t="s">
        <v>232</v>
      </c>
      <c r="D32" t="s">
        <v>232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10">
      <c r="A33" s="67" t="s">
        <v>951</v>
      </c>
      <c r="B33" s="14"/>
      <c r="C33" s="14"/>
      <c r="F33" s="69">
        <v>0</v>
      </c>
      <c r="H33" s="69">
        <v>0</v>
      </c>
      <c r="I33" s="68">
        <v>0</v>
      </c>
      <c r="J33" s="68">
        <v>0</v>
      </c>
    </row>
    <row r="34" spans="1:10">
      <c r="A34" t="s">
        <v>232</v>
      </c>
      <c r="B34" t="s">
        <v>232</v>
      </c>
      <c r="C34" t="s">
        <v>232</v>
      </c>
      <c r="D34" t="s">
        <v>232</v>
      </c>
      <c r="F34" s="65">
        <v>0</v>
      </c>
      <c r="G34" s="65">
        <v>0</v>
      </c>
      <c r="H34" s="65">
        <v>0</v>
      </c>
      <c r="I34" s="66">
        <v>0</v>
      </c>
      <c r="J34" s="66">
        <v>0</v>
      </c>
    </row>
    <row r="35" spans="1:10">
      <c r="A35" s="67" t="s">
        <v>587</v>
      </c>
      <c r="B35" s="14"/>
      <c r="C35" s="14"/>
      <c r="F35" s="69">
        <v>0</v>
      </c>
      <c r="H35" s="69">
        <v>0</v>
      </c>
      <c r="I35" s="68">
        <v>0</v>
      </c>
      <c r="J35" s="68">
        <v>0</v>
      </c>
    </row>
    <row r="36" spans="1:10">
      <c r="A36" t="s">
        <v>232</v>
      </c>
      <c r="B36" t="s">
        <v>232</v>
      </c>
      <c r="C36" t="s">
        <v>232</v>
      </c>
      <c r="D36" t="s">
        <v>232</v>
      </c>
      <c r="F36" s="65">
        <v>0</v>
      </c>
      <c r="G36" s="65">
        <v>0</v>
      </c>
      <c r="H36" s="65">
        <v>0</v>
      </c>
      <c r="I36" s="66">
        <v>0</v>
      </c>
      <c r="J36" s="66">
        <v>0</v>
      </c>
    </row>
    <row r="37" spans="1:10">
      <c r="A37" s="76" t="s">
        <v>239</v>
      </c>
      <c r="B37" s="14"/>
      <c r="C37" s="14"/>
    </row>
    <row r="38" spans="1:10">
      <c r="A38" s="76" t="s">
        <v>303</v>
      </c>
      <c r="B38" s="14"/>
      <c r="C38" s="14"/>
    </row>
    <row r="39" spans="1:10">
      <c r="A39" s="76" t="s">
        <v>304</v>
      </c>
      <c r="B39" s="14"/>
      <c r="C39" s="14"/>
    </row>
    <row r="40" spans="1:10">
      <c r="A40" s="76" t="s">
        <v>305</v>
      </c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44.7109375" style="13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77" ht="26.25" customHeight="1">
      <c r="A6" s="99" t="s">
        <v>144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973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232</v>
      </c>
      <c r="B13" t="s">
        <v>232</v>
      </c>
      <c r="C13" s="14"/>
      <c r="D13" t="s">
        <v>232</v>
      </c>
      <c r="G13" s="65">
        <v>0</v>
      </c>
      <c r="H13" t="s">
        <v>232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974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232</v>
      </c>
      <c r="B15" t="s">
        <v>232</v>
      </c>
      <c r="C15" s="14"/>
      <c r="D15" t="s">
        <v>232</v>
      </c>
      <c r="G15" s="65">
        <v>0</v>
      </c>
      <c r="H15" t="s">
        <v>232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975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976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232</v>
      </c>
      <c r="B18" t="s">
        <v>232</v>
      </c>
      <c r="C18" s="14"/>
      <c r="D18" t="s">
        <v>232</v>
      </c>
      <c r="G18" s="65">
        <v>0</v>
      </c>
      <c r="H18" t="s">
        <v>232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977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232</v>
      </c>
      <c r="B20" t="s">
        <v>232</v>
      </c>
      <c r="C20" s="14"/>
      <c r="D20" t="s">
        <v>232</v>
      </c>
      <c r="G20" s="65">
        <v>0</v>
      </c>
      <c r="H20" t="s">
        <v>232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978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232</v>
      </c>
      <c r="B22" t="s">
        <v>232</v>
      </c>
      <c r="C22" s="14"/>
      <c r="D22" t="s">
        <v>232</v>
      </c>
      <c r="G22" s="65">
        <v>0</v>
      </c>
      <c r="H22" t="s">
        <v>232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979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232</v>
      </c>
      <c r="B24" t="s">
        <v>232</v>
      </c>
      <c r="C24" s="14"/>
      <c r="D24" t="s">
        <v>232</v>
      </c>
      <c r="G24" s="65">
        <v>0</v>
      </c>
      <c r="H24" t="s">
        <v>232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237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973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232</v>
      </c>
      <c r="B27" t="s">
        <v>232</v>
      </c>
      <c r="C27" s="14"/>
      <c r="D27" t="s">
        <v>232</v>
      </c>
      <c r="G27" s="65">
        <v>0</v>
      </c>
      <c r="H27" t="s">
        <v>232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974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232</v>
      </c>
      <c r="B29" t="s">
        <v>232</v>
      </c>
      <c r="C29" s="14"/>
      <c r="D29" t="s">
        <v>232</v>
      </c>
      <c r="G29" s="65">
        <v>0</v>
      </c>
      <c r="H29" t="s">
        <v>232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975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976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232</v>
      </c>
      <c r="B32" t="s">
        <v>232</v>
      </c>
      <c r="C32" s="14"/>
      <c r="D32" t="s">
        <v>232</v>
      </c>
      <c r="G32" s="65">
        <v>0</v>
      </c>
      <c r="H32" t="s">
        <v>232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977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232</v>
      </c>
      <c r="B34" t="s">
        <v>232</v>
      </c>
      <c r="C34" s="14"/>
      <c r="D34" t="s">
        <v>232</v>
      </c>
      <c r="G34" s="65">
        <v>0</v>
      </c>
      <c r="H34" t="s">
        <v>232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978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232</v>
      </c>
      <c r="B36" t="s">
        <v>232</v>
      </c>
      <c r="C36" s="14"/>
      <c r="D36" t="s">
        <v>232</v>
      </c>
      <c r="G36" s="65">
        <v>0</v>
      </c>
      <c r="H36" t="s">
        <v>232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979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232</v>
      </c>
      <c r="B38" t="s">
        <v>232</v>
      </c>
      <c r="C38" s="14"/>
      <c r="D38" t="s">
        <v>232</v>
      </c>
      <c r="G38" s="65">
        <v>0</v>
      </c>
      <c r="H38" t="s">
        <v>232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6" t="s">
        <v>239</v>
      </c>
      <c r="C39" s="14"/>
    </row>
    <row r="40" spans="1:16">
      <c r="A40" s="76" t="s">
        <v>303</v>
      </c>
      <c r="C40" s="14"/>
    </row>
    <row r="41" spans="1:16">
      <c r="A41" s="76" t="s">
        <v>304</v>
      </c>
      <c r="C41" s="14"/>
    </row>
    <row r="42" spans="1:16">
      <c r="A42" s="76" t="s">
        <v>305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8"/>
  <sheetViews>
    <sheetView rightToLeft="1" topLeftCell="A22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99" t="s">
        <v>145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</row>
    <row r="6" spans="1:59" s="16" customFormat="1" ht="126">
      <c r="A6" s="40" t="s">
        <v>95</v>
      </c>
      <c r="B6" s="41" t="s">
        <v>146</v>
      </c>
      <c r="C6" s="41" t="s">
        <v>48</v>
      </c>
      <c r="D6" s="102" t="s">
        <v>49</v>
      </c>
      <c r="E6" s="102" t="s">
        <v>50</v>
      </c>
      <c r="F6" s="102" t="s">
        <v>70</v>
      </c>
      <c r="G6" s="102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2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0.67</v>
      </c>
      <c r="I9" s="15"/>
      <c r="J9" s="15"/>
      <c r="K9" s="15"/>
      <c r="L9" s="64">
        <v>3.5499999999999997E-2</v>
      </c>
      <c r="M9" s="63">
        <v>70041006.400000006</v>
      </c>
      <c r="N9" s="7"/>
      <c r="O9" s="63">
        <v>75905.104050631242</v>
      </c>
      <c r="P9" s="64">
        <v>1</v>
      </c>
      <c r="Q9" s="64">
        <v>1.6899999999999998E-2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202</v>
      </c>
      <c r="H10" s="69">
        <v>0.67</v>
      </c>
      <c r="L10" s="68">
        <v>3.5499999999999997E-2</v>
      </c>
      <c r="M10" s="69">
        <v>70041006.400000006</v>
      </c>
      <c r="O10" s="69">
        <v>75905.104050631242</v>
      </c>
      <c r="P10" s="68">
        <v>1</v>
      </c>
      <c r="Q10" s="68">
        <v>1.6899999999999998E-2</v>
      </c>
    </row>
    <row r="11" spans="1:59">
      <c r="A11" s="67" t="s">
        <v>1167</v>
      </c>
      <c r="H11" s="69">
        <v>0</v>
      </c>
      <c r="L11" s="68">
        <v>0</v>
      </c>
      <c r="M11" s="69">
        <v>36739017.829999998</v>
      </c>
      <c r="O11" s="69">
        <v>38980.598908455002</v>
      </c>
      <c r="P11" s="68">
        <v>0.51349999999999996</v>
      </c>
      <c r="Q11" s="68">
        <v>8.6999999999999994E-3</v>
      </c>
    </row>
    <row r="12" spans="1:59">
      <c r="A12" t="s">
        <v>1168</v>
      </c>
      <c r="B12" t="s">
        <v>1169</v>
      </c>
      <c r="C12" t="s">
        <v>1170</v>
      </c>
      <c r="E12" t="s">
        <v>1171</v>
      </c>
      <c r="F12" t="s">
        <v>1041</v>
      </c>
      <c r="G12" t="s">
        <v>1172</v>
      </c>
      <c r="I12" t="s">
        <v>1173</v>
      </c>
      <c r="J12" t="s">
        <v>101</v>
      </c>
      <c r="K12" s="66">
        <v>0</v>
      </c>
      <c r="L12" s="66">
        <v>0</v>
      </c>
      <c r="M12" s="65">
        <v>34640.9</v>
      </c>
      <c r="N12" s="65">
        <v>100</v>
      </c>
      <c r="O12" s="65">
        <v>34.640900000000002</v>
      </c>
      <c r="P12" s="66">
        <v>5.0000000000000001E-4</v>
      </c>
      <c r="Q12" s="66">
        <v>0</v>
      </c>
    </row>
    <row r="13" spans="1:59">
      <c r="A13" t="s">
        <v>1174</v>
      </c>
      <c r="B13" t="s">
        <v>1169</v>
      </c>
      <c r="C13" t="s">
        <v>1175</v>
      </c>
      <c r="E13" t="s">
        <v>1171</v>
      </c>
      <c r="F13" t="s">
        <v>1041</v>
      </c>
      <c r="G13" t="s">
        <v>1172</v>
      </c>
      <c r="I13" t="s">
        <v>1173</v>
      </c>
      <c r="J13" t="s">
        <v>101</v>
      </c>
      <c r="K13" s="66">
        <v>0</v>
      </c>
      <c r="L13" s="66">
        <v>0</v>
      </c>
      <c r="M13" s="65">
        <v>36704376.93</v>
      </c>
      <c r="N13" s="65">
        <v>106.10712200000012</v>
      </c>
      <c r="O13" s="65">
        <v>38945.958008455003</v>
      </c>
      <c r="P13" s="66">
        <v>0.5131</v>
      </c>
      <c r="Q13" s="66">
        <v>8.6999999999999994E-3</v>
      </c>
    </row>
    <row r="14" spans="1:59">
      <c r="A14" s="67" t="s">
        <v>1176</v>
      </c>
      <c r="H14" s="69">
        <v>0.56999999999999995</v>
      </c>
      <c r="L14" s="68">
        <v>4.1399999999999999E-2</v>
      </c>
      <c r="M14" s="69">
        <v>7647870.7699999996</v>
      </c>
      <c r="O14" s="69">
        <v>7961.4334715699997</v>
      </c>
      <c r="P14" s="68">
        <v>0.10489999999999999</v>
      </c>
      <c r="Q14" s="68">
        <v>1.8E-3</v>
      </c>
    </row>
    <row r="15" spans="1:59">
      <c r="A15" t="s">
        <v>1177</v>
      </c>
      <c r="B15" t="s">
        <v>1169</v>
      </c>
      <c r="C15" t="s">
        <v>1178</v>
      </c>
      <c r="D15" t="s">
        <v>1179</v>
      </c>
      <c r="E15" t="s">
        <v>232</v>
      </c>
      <c r="F15" t="s">
        <v>1180</v>
      </c>
      <c r="G15" t="s">
        <v>935</v>
      </c>
      <c r="H15" s="65">
        <v>0.56999999999999995</v>
      </c>
      <c r="I15" t="s">
        <v>443</v>
      </c>
      <c r="J15" t="s">
        <v>101</v>
      </c>
      <c r="K15" s="66">
        <v>7.0000000000000007E-2</v>
      </c>
      <c r="L15" s="66">
        <v>4.1399999999999999E-2</v>
      </c>
      <c r="M15" s="65">
        <v>7647870.7699999996</v>
      </c>
      <c r="N15" s="65">
        <v>104.1</v>
      </c>
      <c r="O15" s="65">
        <v>7961.4334715699997</v>
      </c>
      <c r="P15" s="66">
        <v>0.10489999999999999</v>
      </c>
      <c r="Q15" s="66">
        <v>1.8E-3</v>
      </c>
    </row>
    <row r="16" spans="1:59">
      <c r="A16" s="67" t="s">
        <v>1181</v>
      </c>
      <c r="H16" s="69">
        <v>0</v>
      </c>
      <c r="L16" s="68">
        <v>0</v>
      </c>
      <c r="M16" s="69">
        <v>0</v>
      </c>
      <c r="O16" s="69">
        <v>0</v>
      </c>
      <c r="P16" s="68">
        <v>0</v>
      </c>
      <c r="Q16" s="68">
        <v>0</v>
      </c>
    </row>
    <row r="17" spans="1:17">
      <c r="A17" t="s">
        <v>232</v>
      </c>
      <c r="C17" t="s">
        <v>232</v>
      </c>
      <c r="E17" t="s">
        <v>232</v>
      </c>
      <c r="H17" s="65">
        <v>0</v>
      </c>
      <c r="I17" t="s">
        <v>232</v>
      </c>
      <c r="J17" t="s">
        <v>232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</row>
    <row r="18" spans="1:17">
      <c r="A18" s="67" t="s">
        <v>1182</v>
      </c>
      <c r="H18" s="69">
        <v>1.24</v>
      </c>
      <c r="L18" s="68">
        <v>9.8799999999999999E-2</v>
      </c>
      <c r="M18" s="69">
        <v>16876117.800000001</v>
      </c>
      <c r="O18" s="69">
        <v>19711.937470606241</v>
      </c>
      <c r="P18" s="68">
        <v>0.25969999999999999</v>
      </c>
      <c r="Q18" s="68">
        <v>4.4000000000000003E-3</v>
      </c>
    </row>
    <row r="19" spans="1:17">
      <c r="A19" t="s">
        <v>1183</v>
      </c>
      <c r="B19" t="s">
        <v>1169</v>
      </c>
      <c r="C19" t="s">
        <v>1184</v>
      </c>
      <c r="D19" t="s">
        <v>1022</v>
      </c>
      <c r="E19" t="s">
        <v>1185</v>
      </c>
      <c r="F19" t="s">
        <v>529</v>
      </c>
      <c r="G19" t="s">
        <v>1172</v>
      </c>
      <c r="I19" t="s">
        <v>686</v>
      </c>
      <c r="J19" t="s">
        <v>101</v>
      </c>
      <c r="K19" s="66">
        <v>0</v>
      </c>
      <c r="L19" s="66">
        <v>0</v>
      </c>
      <c r="M19" s="65">
        <v>1135441</v>
      </c>
      <c r="N19" s="65">
        <v>426.27451000000002</v>
      </c>
      <c r="O19" s="65">
        <v>4840.0955590890999</v>
      </c>
      <c r="P19" s="66">
        <v>6.3799999999999996E-2</v>
      </c>
      <c r="Q19" s="66">
        <v>1.1000000000000001E-3</v>
      </c>
    </row>
    <row r="20" spans="1:17">
      <c r="A20" t="s">
        <v>1186</v>
      </c>
      <c r="B20" t="s">
        <v>1169</v>
      </c>
      <c r="C20" t="s">
        <v>1187</v>
      </c>
      <c r="D20" t="s">
        <v>1022</v>
      </c>
      <c r="E20" t="s">
        <v>1185</v>
      </c>
      <c r="F20" t="s">
        <v>1188</v>
      </c>
      <c r="G20" t="s">
        <v>1172</v>
      </c>
      <c r="H20" s="65">
        <v>1.4</v>
      </c>
      <c r="I20" t="s">
        <v>686</v>
      </c>
      <c r="J20" t="s">
        <v>101</v>
      </c>
      <c r="K20" s="66">
        <v>7.0000000000000007E-2</v>
      </c>
      <c r="L20" s="66">
        <v>0.1835</v>
      </c>
      <c r="M20" s="65">
        <v>7381081.8499999996</v>
      </c>
      <c r="N20" s="65">
        <v>88.488450999999955</v>
      </c>
      <c r="O20" s="65">
        <v>6531.4049961071396</v>
      </c>
      <c r="P20" s="66">
        <v>8.5999999999999993E-2</v>
      </c>
      <c r="Q20" s="66">
        <v>1.5E-3</v>
      </c>
    </row>
    <row r="21" spans="1:17">
      <c r="A21" t="s">
        <v>1189</v>
      </c>
      <c r="B21" t="s">
        <v>1169</v>
      </c>
      <c r="C21" t="s">
        <v>1190</v>
      </c>
      <c r="D21" t="s">
        <v>1022</v>
      </c>
      <c r="E21" t="s">
        <v>232</v>
      </c>
      <c r="F21" t="s">
        <v>1191</v>
      </c>
      <c r="G21" t="s">
        <v>935</v>
      </c>
      <c r="H21" s="65">
        <v>1.4</v>
      </c>
      <c r="I21" t="s">
        <v>686</v>
      </c>
      <c r="J21" t="s">
        <v>101</v>
      </c>
      <c r="K21" s="66">
        <v>0.08</v>
      </c>
      <c r="L21" s="66">
        <v>9.7799999999999998E-2</v>
      </c>
      <c r="M21" s="65">
        <v>6679065.5999999996</v>
      </c>
      <c r="N21" s="65">
        <v>100</v>
      </c>
      <c r="O21" s="65">
        <v>6679.0655999999999</v>
      </c>
      <c r="P21" s="66">
        <v>8.7999999999999995E-2</v>
      </c>
      <c r="Q21" s="66">
        <v>1.5E-3</v>
      </c>
    </row>
    <row r="22" spans="1:17">
      <c r="A22" t="s">
        <v>1192</v>
      </c>
      <c r="B22" t="s">
        <v>1169</v>
      </c>
      <c r="C22" t="s">
        <v>1193</v>
      </c>
      <c r="D22" t="s">
        <v>1018</v>
      </c>
      <c r="E22" t="s">
        <v>232</v>
      </c>
      <c r="F22" t="s">
        <v>1194</v>
      </c>
      <c r="G22" t="s">
        <v>935</v>
      </c>
      <c r="H22" s="65">
        <v>3.59</v>
      </c>
      <c r="I22" t="s">
        <v>333</v>
      </c>
      <c r="J22" t="s">
        <v>101</v>
      </c>
      <c r="K22" s="66">
        <v>5.2999999999999999E-2</v>
      </c>
      <c r="L22" s="66">
        <v>5.74E-2</v>
      </c>
      <c r="M22" s="65">
        <v>1680529.35</v>
      </c>
      <c r="N22" s="65">
        <v>98.86</v>
      </c>
      <c r="O22" s="65">
        <v>1661.3713154100001</v>
      </c>
      <c r="P22" s="66">
        <v>2.1899999999999999E-2</v>
      </c>
      <c r="Q22" s="66">
        <v>4.0000000000000002E-4</v>
      </c>
    </row>
    <row r="23" spans="1:17">
      <c r="A23" s="67" t="s">
        <v>1195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t="s">
        <v>232</v>
      </c>
      <c r="C24" t="s">
        <v>232</v>
      </c>
      <c r="E24" t="s">
        <v>232</v>
      </c>
      <c r="H24" s="65">
        <v>0</v>
      </c>
      <c r="I24" t="s">
        <v>232</v>
      </c>
      <c r="J24" t="s">
        <v>232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</row>
    <row r="25" spans="1:17">
      <c r="A25" s="67" t="s">
        <v>1196</v>
      </c>
      <c r="H25" s="69">
        <v>0</v>
      </c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s="67" t="s">
        <v>1197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232</v>
      </c>
      <c r="C27" t="s">
        <v>232</v>
      </c>
      <c r="E27" t="s">
        <v>232</v>
      </c>
      <c r="H27" s="65">
        <v>0</v>
      </c>
      <c r="I27" t="s">
        <v>232</v>
      </c>
      <c r="J27" t="s">
        <v>232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1198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232</v>
      </c>
      <c r="C29" t="s">
        <v>232</v>
      </c>
      <c r="E29" t="s">
        <v>232</v>
      </c>
      <c r="H29" s="65">
        <v>0</v>
      </c>
      <c r="I29" t="s">
        <v>232</v>
      </c>
      <c r="J29" t="s">
        <v>232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1199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t="s">
        <v>232</v>
      </c>
      <c r="C31" t="s">
        <v>232</v>
      </c>
      <c r="E31" t="s">
        <v>232</v>
      </c>
      <c r="H31" s="65">
        <v>0</v>
      </c>
      <c r="I31" t="s">
        <v>232</v>
      </c>
      <c r="J31" t="s">
        <v>232</v>
      </c>
      <c r="K31" s="66">
        <v>0</v>
      </c>
      <c r="L31" s="66">
        <v>0</v>
      </c>
      <c r="M31" s="65">
        <v>0</v>
      </c>
      <c r="N31" s="65">
        <v>0</v>
      </c>
      <c r="O31" s="65">
        <v>0</v>
      </c>
      <c r="P31" s="66">
        <v>0</v>
      </c>
      <c r="Q31" s="66">
        <v>0</v>
      </c>
    </row>
    <row r="32" spans="1:17">
      <c r="A32" s="67" t="s">
        <v>1200</v>
      </c>
      <c r="H32" s="69">
        <v>2.3199999999999998</v>
      </c>
      <c r="L32" s="68">
        <v>4.5199999999999997E-2</v>
      </c>
      <c r="M32" s="69">
        <v>8778000</v>
      </c>
      <c r="O32" s="69">
        <v>9251.1342000000004</v>
      </c>
      <c r="P32" s="68">
        <v>0.12189999999999999</v>
      </c>
      <c r="Q32" s="68">
        <v>2.0999999999999999E-3</v>
      </c>
    </row>
    <row r="33" spans="1:17">
      <c r="A33" t="s">
        <v>1201</v>
      </c>
      <c r="B33" t="s">
        <v>1169</v>
      </c>
      <c r="C33" t="s">
        <v>1202</v>
      </c>
      <c r="D33" t="s">
        <v>1000</v>
      </c>
      <c r="E33" t="s">
        <v>424</v>
      </c>
      <c r="F33" t="s">
        <v>1203</v>
      </c>
      <c r="G33" t="s">
        <v>149</v>
      </c>
      <c r="H33" s="65">
        <v>2.3199999999999998</v>
      </c>
      <c r="I33" t="s">
        <v>423</v>
      </c>
      <c r="J33" t="s">
        <v>101</v>
      </c>
      <c r="K33" s="66">
        <v>5.1799999999999999E-2</v>
      </c>
      <c r="L33" s="66">
        <v>4.5199999999999997E-2</v>
      </c>
      <c r="M33" s="65">
        <v>8778000</v>
      </c>
      <c r="N33" s="65">
        <v>105.39</v>
      </c>
      <c r="O33" s="65">
        <v>9251.1342000000004</v>
      </c>
      <c r="P33" s="66">
        <v>0.12189999999999999</v>
      </c>
      <c r="Q33" s="66">
        <v>2.0999999999999999E-3</v>
      </c>
    </row>
    <row r="34" spans="1:17">
      <c r="A34" s="67" t="s">
        <v>237</v>
      </c>
      <c r="H34" s="69">
        <v>0</v>
      </c>
      <c r="L34" s="68">
        <v>0</v>
      </c>
      <c r="M34" s="69">
        <v>0</v>
      </c>
      <c r="O34" s="69">
        <v>0</v>
      </c>
      <c r="P34" s="68">
        <v>0</v>
      </c>
      <c r="Q34" s="68">
        <v>0</v>
      </c>
    </row>
    <row r="35" spans="1:17">
      <c r="A35" s="67" t="s">
        <v>1204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232</v>
      </c>
      <c r="C36" t="s">
        <v>232</v>
      </c>
      <c r="E36" t="s">
        <v>232</v>
      </c>
      <c r="H36" s="65">
        <v>0</v>
      </c>
      <c r="I36" t="s">
        <v>232</v>
      </c>
      <c r="J36" t="s">
        <v>232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1181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232</v>
      </c>
      <c r="C38" t="s">
        <v>232</v>
      </c>
      <c r="E38" t="s">
        <v>232</v>
      </c>
      <c r="H38" s="65">
        <v>0</v>
      </c>
      <c r="I38" t="s">
        <v>232</v>
      </c>
      <c r="J38" t="s">
        <v>232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1182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232</v>
      </c>
      <c r="C40" t="s">
        <v>232</v>
      </c>
      <c r="E40" t="s">
        <v>232</v>
      </c>
      <c r="H40" s="65">
        <v>0</v>
      </c>
      <c r="I40" t="s">
        <v>232</v>
      </c>
      <c r="J40" t="s">
        <v>232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67" t="s">
        <v>1200</v>
      </c>
      <c r="H41" s="69">
        <v>0</v>
      </c>
      <c r="L41" s="68">
        <v>0</v>
      </c>
      <c r="M41" s="69">
        <v>0</v>
      </c>
      <c r="O41" s="69">
        <v>0</v>
      </c>
      <c r="P41" s="68">
        <v>0</v>
      </c>
      <c r="Q41" s="68">
        <v>0</v>
      </c>
    </row>
    <row r="42" spans="1:17">
      <c r="A42" t="s">
        <v>232</v>
      </c>
      <c r="C42" t="s">
        <v>232</v>
      </c>
      <c r="E42" t="s">
        <v>232</v>
      </c>
      <c r="H42" s="65">
        <v>0</v>
      </c>
      <c r="I42" t="s">
        <v>232</v>
      </c>
      <c r="J42" t="s">
        <v>232</v>
      </c>
      <c r="K42" s="66">
        <v>0</v>
      </c>
      <c r="L42" s="66">
        <v>0</v>
      </c>
      <c r="M42" s="65">
        <v>0</v>
      </c>
      <c r="N42" s="65">
        <v>0</v>
      </c>
      <c r="O42" s="65">
        <v>0</v>
      </c>
      <c r="P42" s="66">
        <v>0</v>
      </c>
      <c r="Q42" s="66">
        <v>0</v>
      </c>
    </row>
    <row r="43" spans="1:17">
      <c r="A43" s="76" t="s">
        <v>239</v>
      </c>
    </row>
    <row r="44" spans="1:17">
      <c r="A44" s="76" t="s">
        <v>303</v>
      </c>
    </row>
    <row r="45" spans="1:17">
      <c r="A45" s="76" t="s">
        <v>304</v>
      </c>
    </row>
    <row r="46" spans="1:17">
      <c r="A46" s="76" t="s">
        <v>305</v>
      </c>
    </row>
    <row r="47" spans="1:17" hidden="1"/>
    <row r="48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:N22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4" t="s">
        <v>152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985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232</v>
      </c>
      <c r="B12" t="s">
        <v>232</v>
      </c>
      <c r="D12" t="s">
        <v>232</v>
      </c>
      <c r="F12" s="65">
        <v>0</v>
      </c>
      <c r="G12" t="s">
        <v>232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986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232</v>
      </c>
      <c r="B14" t="s">
        <v>232</v>
      </c>
      <c r="D14" t="s">
        <v>232</v>
      </c>
      <c r="F14" s="65">
        <v>0</v>
      </c>
      <c r="G14" t="s">
        <v>232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1205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232</v>
      </c>
      <c r="B16" t="s">
        <v>232</v>
      </c>
      <c r="D16" t="s">
        <v>232</v>
      </c>
      <c r="F16" s="65">
        <v>0</v>
      </c>
      <c r="G16" t="s">
        <v>232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1206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232</v>
      </c>
      <c r="B18" t="s">
        <v>232</v>
      </c>
      <c r="D18" t="s">
        <v>232</v>
      </c>
      <c r="F18" s="65">
        <v>0</v>
      </c>
      <c r="G18" t="s">
        <v>232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587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232</v>
      </c>
      <c r="B20" t="s">
        <v>232</v>
      </c>
      <c r="D20" t="s">
        <v>232</v>
      </c>
      <c r="F20" s="65">
        <v>0</v>
      </c>
      <c r="G20" t="s">
        <v>232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237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232</v>
      </c>
      <c r="B22" t="s">
        <v>232</v>
      </c>
      <c r="D22" t="s">
        <v>232</v>
      </c>
      <c r="F22" s="65">
        <v>0</v>
      </c>
      <c r="G22" t="s">
        <v>232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6" t="s">
        <v>239</v>
      </c>
    </row>
    <row r="24" spans="1:14">
      <c r="A24" s="76" t="s">
        <v>303</v>
      </c>
    </row>
    <row r="25" spans="1:14">
      <c r="A25" s="76" t="s">
        <v>304</v>
      </c>
    </row>
    <row r="26" spans="1:14">
      <c r="A26" s="76" t="s">
        <v>305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4"/>
  <sheetViews>
    <sheetView rightToLeft="1" topLeftCell="A4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16.28515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4" t="s">
        <v>155</v>
      </c>
      <c r="B5" s="105"/>
      <c r="C5" s="105"/>
      <c r="D5" s="105"/>
      <c r="E5" s="105"/>
      <c r="F5" s="105"/>
      <c r="G5" s="105"/>
      <c r="H5" s="105"/>
      <c r="I5" s="106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f>F10</f>
        <v>80655.000449066501</v>
      </c>
      <c r="G9" s="64">
        <v>1</v>
      </c>
      <c r="H9" s="64">
        <v>2.06E-2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</v>
      </c>
      <c r="E10" s="16"/>
      <c r="F10" s="69">
        <f>F11</f>
        <v>80655.000449066501</v>
      </c>
      <c r="G10" s="68">
        <v>1</v>
      </c>
      <c r="H10" s="68">
        <v>2.06E-2</v>
      </c>
    </row>
    <row r="11" spans="1:54">
      <c r="A11" s="67" t="s">
        <v>1207</v>
      </c>
      <c r="D11" s="68">
        <v>0</v>
      </c>
      <c r="E11" s="16"/>
      <c r="F11" s="69">
        <f>F12+F13</f>
        <v>80655.000449066501</v>
      </c>
      <c r="G11" s="68">
        <v>1</v>
      </c>
      <c r="H11" s="68">
        <v>2.06E-2</v>
      </c>
    </row>
    <row r="12" spans="1:54">
      <c r="A12" t="s">
        <v>1209</v>
      </c>
      <c r="B12" t="s">
        <v>1150</v>
      </c>
      <c r="C12" t="s">
        <v>1208</v>
      </c>
      <c r="D12" s="66">
        <v>0</v>
      </c>
      <c r="E12" t="s">
        <v>101</v>
      </c>
      <c r="F12" s="65">
        <v>49360.000152427703</v>
      </c>
      <c r="G12" s="66">
        <f>F12/F9</f>
        <v>0.61198933578332149</v>
      </c>
      <c r="H12" s="66">
        <f>F12/'סכום נכסי הקרן'!C41</f>
        <v>1.0974678188262522E-2</v>
      </c>
      <c r="I12" t="s">
        <v>1243</v>
      </c>
    </row>
    <row r="13" spans="1:54">
      <c r="A13" t="s">
        <v>1210</v>
      </c>
      <c r="B13" t="s">
        <v>1150</v>
      </c>
      <c r="C13" t="s">
        <v>1208</v>
      </c>
      <c r="D13" s="66">
        <v>0</v>
      </c>
      <c r="E13" t="s">
        <v>101</v>
      </c>
      <c r="F13" s="65">
        <v>31295.000296638798</v>
      </c>
      <c r="G13" s="66">
        <f>F13/F9</f>
        <v>0.38801066421667851</v>
      </c>
      <c r="H13" s="66">
        <f>F13/'סכום נכסי הקרן'!C41</f>
        <v>6.9581149938529475E-3</v>
      </c>
      <c r="I13" t="s">
        <v>1243</v>
      </c>
    </row>
    <row r="14" spans="1:54">
      <c r="A14" s="67" t="s">
        <v>1211</v>
      </c>
      <c r="D14" s="68">
        <v>0</v>
      </c>
      <c r="E14" s="16"/>
      <c r="F14" s="69">
        <v>0</v>
      </c>
      <c r="G14" s="68">
        <v>0</v>
      </c>
      <c r="H14" s="68">
        <v>0</v>
      </c>
    </row>
    <row r="15" spans="1:54">
      <c r="A15" t="s">
        <v>232</v>
      </c>
      <c r="D15" s="66">
        <v>0</v>
      </c>
      <c r="E15" t="s">
        <v>232</v>
      </c>
      <c r="F15" s="65">
        <v>0</v>
      </c>
      <c r="G15" s="66">
        <v>0</v>
      </c>
      <c r="H15" s="66">
        <v>0</v>
      </c>
    </row>
    <row r="16" spans="1:54">
      <c r="A16" s="67" t="s">
        <v>237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s="67" t="s">
        <v>1207</v>
      </c>
      <c r="D17" s="68">
        <v>0</v>
      </c>
      <c r="E17" s="16"/>
      <c r="F17" s="69">
        <v>0</v>
      </c>
      <c r="G17" s="68">
        <v>0</v>
      </c>
      <c r="H17" s="68">
        <v>0</v>
      </c>
    </row>
    <row r="18" spans="1:8">
      <c r="A18" t="s">
        <v>232</v>
      </c>
      <c r="D18" s="66">
        <v>0</v>
      </c>
      <c r="E18" t="s">
        <v>232</v>
      </c>
      <c r="F18" s="65">
        <v>0</v>
      </c>
      <c r="G18" s="66">
        <v>0</v>
      </c>
      <c r="H18" s="66">
        <v>0</v>
      </c>
    </row>
    <row r="19" spans="1:8">
      <c r="A19" s="67" t="s">
        <v>1211</v>
      </c>
      <c r="D19" s="68">
        <v>0</v>
      </c>
      <c r="E19" s="16"/>
      <c r="F19" s="69">
        <v>0</v>
      </c>
      <c r="G19" s="68">
        <v>0</v>
      </c>
      <c r="H19" s="68">
        <v>0</v>
      </c>
    </row>
    <row r="20" spans="1:8">
      <c r="A20" t="s">
        <v>232</v>
      </c>
      <c r="D20" s="66">
        <v>0</v>
      </c>
      <c r="E20" t="s">
        <v>232</v>
      </c>
      <c r="F20" s="65">
        <v>0</v>
      </c>
      <c r="G20" s="66">
        <v>0</v>
      </c>
      <c r="H20" s="66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/>
    <row r="844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:J13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4" t="s">
        <v>161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232</v>
      </c>
      <c r="C11" t="s">
        <v>232</v>
      </c>
      <c r="D11" s="16"/>
      <c r="E11" s="66">
        <v>0</v>
      </c>
      <c r="F11" t="s">
        <v>232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232</v>
      </c>
      <c r="C13" t="s">
        <v>232</v>
      </c>
      <c r="D13" s="16"/>
      <c r="E13" s="66">
        <v>0</v>
      </c>
      <c r="F13" t="s">
        <v>232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607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4" t="s">
        <v>166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32007.444055127999</v>
      </c>
      <c r="I9" s="64">
        <v>1</v>
      </c>
      <c r="J9" s="64">
        <v>7.1000000000000004E-3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232</v>
      </c>
      <c r="B11" t="s">
        <v>232</v>
      </c>
      <c r="C11" t="s">
        <v>232</v>
      </c>
      <c r="D11" s="16"/>
      <c r="E11" s="66">
        <v>0</v>
      </c>
      <c r="F11" t="s">
        <v>232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237</v>
      </c>
      <c r="C12" s="16"/>
      <c r="D12" s="16"/>
      <c r="E12" s="16"/>
      <c r="F12" s="16"/>
      <c r="G12" s="68">
        <v>0</v>
      </c>
      <c r="H12" s="69">
        <v>32007.444055127999</v>
      </c>
      <c r="I12" s="68">
        <v>1</v>
      </c>
      <c r="J12" s="68">
        <v>7.1000000000000004E-3</v>
      </c>
    </row>
    <row r="13" spans="1:59">
      <c r="A13" t="s">
        <v>1212</v>
      </c>
      <c r="B13" t="s">
        <v>1213</v>
      </c>
      <c r="C13" t="s">
        <v>232</v>
      </c>
      <c r="D13" t="s">
        <v>935</v>
      </c>
      <c r="E13" s="66">
        <v>0</v>
      </c>
      <c r="F13" t="s">
        <v>105</v>
      </c>
      <c r="G13" s="66">
        <v>0</v>
      </c>
      <c r="H13" s="65">
        <v>-355.19</v>
      </c>
      <c r="I13" s="66">
        <v>-1.11E-2</v>
      </c>
      <c r="J13" s="66">
        <v>-1E-4</v>
      </c>
    </row>
    <row r="14" spans="1:59">
      <c r="A14" t="s">
        <v>1214</v>
      </c>
      <c r="B14" t="s">
        <v>1215</v>
      </c>
      <c r="C14" t="s">
        <v>232</v>
      </c>
      <c r="D14" t="s">
        <v>935</v>
      </c>
      <c r="E14" s="66">
        <v>0</v>
      </c>
      <c r="F14" t="s">
        <v>201</v>
      </c>
      <c r="G14" s="66">
        <v>0</v>
      </c>
      <c r="H14" s="65">
        <v>-0.39456651199999998</v>
      </c>
      <c r="I14" s="66">
        <v>0</v>
      </c>
      <c r="J14" s="66">
        <v>0</v>
      </c>
    </row>
    <row r="15" spans="1:59">
      <c r="A15" t="s">
        <v>1216</v>
      </c>
      <c r="B15" t="s">
        <v>1217</v>
      </c>
      <c r="C15" t="s">
        <v>232</v>
      </c>
      <c r="D15" t="s">
        <v>935</v>
      </c>
      <c r="E15" s="66">
        <v>0</v>
      </c>
      <c r="F15" t="s">
        <v>112</v>
      </c>
      <c r="G15" s="66">
        <v>0</v>
      </c>
      <c r="H15" s="65">
        <v>3675.0557217</v>
      </c>
      <c r="I15" s="66">
        <v>0.1148</v>
      </c>
      <c r="J15" s="66">
        <v>8.0000000000000004E-4</v>
      </c>
    </row>
    <row r="16" spans="1:59">
      <c r="A16" t="s">
        <v>1218</v>
      </c>
      <c r="B16" t="s">
        <v>1219</v>
      </c>
      <c r="C16" t="s">
        <v>232</v>
      </c>
      <c r="D16" t="s">
        <v>935</v>
      </c>
      <c r="E16" s="66">
        <v>0</v>
      </c>
      <c r="F16" t="s">
        <v>109</v>
      </c>
      <c r="G16" s="66">
        <v>0</v>
      </c>
      <c r="H16" s="65">
        <v>-86.85923536</v>
      </c>
      <c r="I16" s="66">
        <v>-2.7000000000000001E-3</v>
      </c>
      <c r="J16" s="66">
        <v>0</v>
      </c>
    </row>
    <row r="17" spans="1:10">
      <c r="A17" t="s">
        <v>1220</v>
      </c>
      <c r="B17" t="s">
        <v>1221</v>
      </c>
      <c r="C17" t="s">
        <v>232</v>
      </c>
      <c r="D17" t="s">
        <v>935</v>
      </c>
      <c r="E17" s="66">
        <v>0</v>
      </c>
      <c r="F17" t="s">
        <v>105</v>
      </c>
      <c r="G17" s="66">
        <v>0</v>
      </c>
      <c r="H17" s="65">
        <v>28774.832135299999</v>
      </c>
      <c r="I17" s="66">
        <v>0.89900000000000002</v>
      </c>
      <c r="J17" s="66">
        <v>6.4000000000000003E-3</v>
      </c>
    </row>
    <row r="18" spans="1:10" hidden="1">
      <c r="C18" s="16"/>
      <c r="D18" s="16"/>
      <c r="E18" s="16"/>
      <c r="F18" s="16"/>
      <c r="G18" s="16"/>
    </row>
    <row r="19" spans="1:10" hidden="1">
      <c r="C19" s="16"/>
      <c r="D19" s="16"/>
      <c r="E19" s="16"/>
      <c r="F19" s="16"/>
      <c r="G19" s="16"/>
    </row>
    <row r="20" spans="1:10" hidden="1">
      <c r="C20" s="16"/>
      <c r="D20" s="16"/>
      <c r="E20" s="16"/>
      <c r="F20" s="16"/>
      <c r="G20" s="16"/>
    </row>
    <row r="21" spans="1:10" hidden="1">
      <c r="C21" s="16"/>
      <c r="D21" s="16"/>
      <c r="E21" s="16"/>
      <c r="F21" s="16"/>
      <c r="G21" s="16"/>
    </row>
    <row r="22" spans="1:10" hidden="1">
      <c r="C22" s="16"/>
      <c r="D22" s="16"/>
      <c r="E22" s="16"/>
      <c r="F22" s="16"/>
      <c r="G22" s="16"/>
    </row>
    <row r="23" spans="1:10" hidden="1">
      <c r="C23" s="16"/>
      <c r="D23" s="16"/>
      <c r="E23" s="16"/>
      <c r="F23" s="16"/>
      <c r="G23" s="16"/>
    </row>
    <row r="24" spans="1:10" hidden="1">
      <c r="C24" s="16"/>
      <c r="D24" s="16"/>
      <c r="E24" s="16"/>
      <c r="F24" s="16"/>
      <c r="G24" s="16"/>
    </row>
    <row r="25" spans="1:10" hidden="1">
      <c r="C25" s="16"/>
      <c r="D25" s="16"/>
      <c r="E25" s="16"/>
      <c r="F25" s="16"/>
      <c r="G25" s="16"/>
    </row>
    <row r="26" spans="1:10" hidden="1">
      <c r="C26" s="16"/>
      <c r="D26" s="16"/>
      <c r="E26" s="16"/>
      <c r="F26" s="16"/>
      <c r="G26" s="16"/>
    </row>
    <row r="27" spans="1:10" hidden="1">
      <c r="C27" s="16"/>
      <c r="D27" s="16"/>
      <c r="E27" s="16"/>
      <c r="F27" s="16"/>
      <c r="G27" s="16"/>
    </row>
    <row r="28" spans="1:10" hidden="1">
      <c r="C28" s="16"/>
      <c r="D28" s="16"/>
      <c r="E28" s="16"/>
      <c r="F28" s="16"/>
      <c r="G28" s="16"/>
    </row>
    <row r="29" spans="1:10" hidden="1">
      <c r="C29" s="16"/>
      <c r="D29" s="16"/>
      <c r="E29" s="16"/>
      <c r="F29" s="16"/>
      <c r="G29" s="16"/>
    </row>
    <row r="30" spans="1:10" hidden="1">
      <c r="C30" s="16"/>
      <c r="D30" s="16"/>
      <c r="E30" s="16"/>
      <c r="F30" s="16"/>
      <c r="G30" s="16"/>
    </row>
    <row r="31" spans="1:10" hidden="1">
      <c r="C31" s="16"/>
      <c r="D31" s="16"/>
      <c r="E31" s="16"/>
      <c r="F31" s="16"/>
      <c r="G31" s="16"/>
    </row>
    <row r="32" spans="1:10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048576"/>
  <sheetViews>
    <sheetView rightToLeft="1" topLeftCell="A2" workbookViewId="0">
      <selection activeCell="A6" sqref="A6:C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04" t="s">
        <v>168</v>
      </c>
      <c r="B5" s="105"/>
      <c r="C5" s="105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B10+B22</f>
        <v>140827.01565354079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70" t="s">
        <v>202</v>
      </c>
      <c r="B10" s="71">
        <f>SUM(B11:B21)</f>
        <v>98131.744752500774</v>
      </c>
    </row>
    <row r="11" spans="1:16">
      <c r="A11" s="72" t="s">
        <v>1222</v>
      </c>
      <c r="B11" s="73">
        <f>5718210.268/1000</f>
        <v>5718.2102679999998</v>
      </c>
      <c r="C11" s="74">
        <v>44407</v>
      </c>
    </row>
    <row r="12" spans="1:16">
      <c r="A12" s="72" t="s">
        <v>1223</v>
      </c>
      <c r="B12" s="73">
        <f>5428795/1000</f>
        <v>5428.7950000000001</v>
      </c>
      <c r="C12" s="74">
        <v>44961</v>
      </c>
    </row>
    <row r="13" spans="1:16">
      <c r="A13" s="72" t="s">
        <v>1224</v>
      </c>
      <c r="B13" s="73">
        <f>4742062.68/1000</f>
        <v>4742.06268</v>
      </c>
      <c r="C13" s="74">
        <v>44561</v>
      </c>
    </row>
    <row r="14" spans="1:16">
      <c r="A14" s="72" t="s">
        <v>1225</v>
      </c>
      <c r="B14" s="73">
        <f>3639270.282/1000</f>
        <v>3639.270282</v>
      </c>
      <c r="C14" s="74">
        <v>45347</v>
      </c>
    </row>
    <row r="15" spans="1:16">
      <c r="A15" s="72" t="s">
        <v>1226</v>
      </c>
      <c r="B15" s="73">
        <f>8420595/1000</f>
        <v>8420.5949999999993</v>
      </c>
      <c r="C15" s="74">
        <v>44854</v>
      </c>
    </row>
    <row r="16" spans="1:16">
      <c r="A16" s="72" t="s">
        <v>1227</v>
      </c>
      <c r="B16" s="73">
        <f>3584279.99950077/1000</f>
        <v>3584.2799995007699</v>
      </c>
      <c r="C16" s="74">
        <v>45307</v>
      </c>
    </row>
    <row r="17" spans="1:3">
      <c r="A17" s="72" t="s">
        <v>1228</v>
      </c>
      <c r="B17" s="73">
        <f>14282188/1000</f>
        <v>14282.188</v>
      </c>
      <c r="C17" s="74">
        <v>44926</v>
      </c>
    </row>
    <row r="18" spans="1:3">
      <c r="A18" s="72" t="s">
        <v>1229</v>
      </c>
      <c r="B18" s="73">
        <f>1625512/1000</f>
        <v>1625.5119999999999</v>
      </c>
      <c r="C18" s="74">
        <v>44926</v>
      </c>
    </row>
    <row r="19" spans="1:3">
      <c r="A19" s="72" t="s">
        <v>1230</v>
      </c>
      <c r="B19" s="73">
        <f>13583563.46/1000</f>
        <v>13583.563460000001</v>
      </c>
      <c r="C19" s="74">
        <v>46197</v>
      </c>
    </row>
    <row r="20" spans="1:3">
      <c r="A20" s="72" t="s">
        <v>1231</v>
      </c>
      <c r="B20" s="73">
        <f>27650344/1000</f>
        <v>27650.344000000001</v>
      </c>
      <c r="C20" s="74">
        <v>46196</v>
      </c>
    </row>
    <row r="21" spans="1:3">
      <c r="A21" s="72" t="s">
        <v>1240</v>
      </c>
      <c r="B21" s="73">
        <f>9456924.063/1000</f>
        <v>9456.9240629999986</v>
      </c>
      <c r="C21" s="74">
        <v>47331</v>
      </c>
    </row>
    <row r="22" spans="1:3">
      <c r="A22" s="70" t="s">
        <v>237</v>
      </c>
      <c r="B22" s="71">
        <f>SUM(B23:B40)</f>
        <v>42695.270901039999</v>
      </c>
      <c r="C22" s="75"/>
    </row>
    <row r="23" spans="1:3">
      <c r="A23" s="72" t="s">
        <v>1232</v>
      </c>
      <c r="B23" s="73">
        <f>888088.015000001/1000</f>
        <v>888.08801500000095</v>
      </c>
      <c r="C23" s="74">
        <v>45503</v>
      </c>
    </row>
    <row r="24" spans="1:3">
      <c r="A24" s="72" t="s">
        <v>1233</v>
      </c>
      <c r="B24" s="73">
        <f>4925690.966/1000</f>
        <v>4925.6909660000001</v>
      </c>
      <c r="C24" s="74">
        <v>44926</v>
      </c>
    </row>
    <row r="25" spans="1:3">
      <c r="A25" s="72" t="s">
        <v>1234</v>
      </c>
      <c r="B25" s="73">
        <f>8163015.328/1000</f>
        <v>8163.0153279999995</v>
      </c>
      <c r="C25" s="74">
        <v>44926</v>
      </c>
    </row>
    <row r="26" spans="1:3">
      <c r="A26" s="72" t="s">
        <v>1235</v>
      </c>
      <c r="B26" s="73">
        <f>7381623.16/1000</f>
        <v>7381.6231600000001</v>
      </c>
      <c r="C26" s="74">
        <v>44926</v>
      </c>
    </row>
    <row r="27" spans="1:3">
      <c r="A27" s="72" t="s">
        <v>1236</v>
      </c>
      <c r="B27" s="73">
        <f>1597276.514/1000</f>
        <v>1597.2765139999999</v>
      </c>
      <c r="C27" s="74">
        <v>44926</v>
      </c>
    </row>
    <row r="28" spans="1:3">
      <c r="A28" s="72" t="s">
        <v>1237</v>
      </c>
      <c r="B28" s="73">
        <f>765365.930619999/1000</f>
        <v>765.36593061999895</v>
      </c>
      <c r="C28" s="74">
        <v>44977</v>
      </c>
    </row>
    <row r="29" spans="1:3">
      <c r="A29" s="72" t="s">
        <v>1238</v>
      </c>
      <c r="B29" s="73">
        <f>1215101.79329/1000</f>
        <v>1215.1017932899999</v>
      </c>
      <c r="C29" s="74">
        <v>45859</v>
      </c>
    </row>
    <row r="30" spans="1:3">
      <c r="A30" s="72" t="s">
        <v>1239</v>
      </c>
      <c r="B30" s="73">
        <f>6230977.98662/1000</f>
        <v>6230.9779866199997</v>
      </c>
      <c r="C30" s="74">
        <v>45658</v>
      </c>
    </row>
    <row r="31" spans="1:3">
      <c r="A31" s="72" t="s">
        <v>1119</v>
      </c>
      <c r="B31" s="73">
        <f>11528131.20751/1000</f>
        <v>11528.13120751</v>
      </c>
      <c r="C31" s="74">
        <v>45748</v>
      </c>
    </row>
    <row r="32" spans="1:3" hidden="1"/>
    <row r="33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99" t="s">
        <v>172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307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232</v>
      </c>
      <c r="B12" t="s">
        <v>232</v>
      </c>
      <c r="C12" t="s">
        <v>232</v>
      </c>
      <c r="D12" t="s">
        <v>232</v>
      </c>
      <c r="G12" s="65">
        <v>0</v>
      </c>
      <c r="H12" t="s">
        <v>232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267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232</v>
      </c>
      <c r="B14" t="s">
        <v>232</v>
      </c>
      <c r="C14" t="s">
        <v>232</v>
      </c>
      <c r="D14" t="s">
        <v>232</v>
      </c>
      <c r="G14" s="65">
        <v>0</v>
      </c>
      <c r="H14" t="s">
        <v>232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232</v>
      </c>
      <c r="B16" t="s">
        <v>232</v>
      </c>
      <c r="C16" t="s">
        <v>232</v>
      </c>
      <c r="D16" t="s">
        <v>232</v>
      </c>
      <c r="G16" s="65">
        <v>0</v>
      </c>
      <c r="H16" t="s">
        <v>232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587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232</v>
      </c>
      <c r="B18" t="s">
        <v>232</v>
      </c>
      <c r="C18" t="s">
        <v>232</v>
      </c>
      <c r="D18" t="s">
        <v>232</v>
      </c>
      <c r="G18" s="65">
        <v>0</v>
      </c>
      <c r="H18" t="s">
        <v>232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232</v>
      </c>
      <c r="B21" t="s">
        <v>232</v>
      </c>
      <c r="C21" t="s">
        <v>232</v>
      </c>
      <c r="D21" t="s">
        <v>232</v>
      </c>
      <c r="G21" s="65">
        <v>0</v>
      </c>
      <c r="H21" t="s">
        <v>232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310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232</v>
      </c>
      <c r="B23" t="s">
        <v>232</v>
      </c>
      <c r="C23" t="s">
        <v>232</v>
      </c>
      <c r="D23" t="s">
        <v>232</v>
      </c>
      <c r="G23" s="65">
        <v>0</v>
      </c>
      <c r="H23" t="s">
        <v>232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6" t="s">
        <v>239</v>
      </c>
      <c r="C24" s="14"/>
    </row>
    <row r="25" spans="1:15">
      <c r="A25" s="76" t="s">
        <v>303</v>
      </c>
      <c r="C25" s="14"/>
    </row>
    <row r="26" spans="1:15">
      <c r="A26" s="76" t="s">
        <v>305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99" t="s">
        <v>176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985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232</v>
      </c>
      <c r="B12" t="s">
        <v>232</v>
      </c>
      <c r="C12" t="s">
        <v>232</v>
      </c>
      <c r="D12" t="s">
        <v>232</v>
      </c>
      <c r="G12" s="65">
        <v>0</v>
      </c>
      <c r="H12" t="s">
        <v>232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986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232</v>
      </c>
      <c r="B14" t="s">
        <v>232</v>
      </c>
      <c r="C14" t="s">
        <v>232</v>
      </c>
      <c r="D14" t="s">
        <v>232</v>
      </c>
      <c r="G14" s="65">
        <v>0</v>
      </c>
      <c r="H14" t="s">
        <v>232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232</v>
      </c>
      <c r="B16" t="s">
        <v>232</v>
      </c>
      <c r="C16" t="s">
        <v>232</v>
      </c>
      <c r="D16" t="s">
        <v>232</v>
      </c>
      <c r="G16" s="65">
        <v>0</v>
      </c>
      <c r="H16" t="s">
        <v>232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587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232</v>
      </c>
      <c r="B18" t="s">
        <v>232</v>
      </c>
      <c r="C18" t="s">
        <v>232</v>
      </c>
      <c r="D18" t="s">
        <v>232</v>
      </c>
      <c r="G18" s="65">
        <v>0</v>
      </c>
      <c r="H18" t="s">
        <v>232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232</v>
      </c>
      <c r="B21" t="s">
        <v>232</v>
      </c>
      <c r="C21" t="s">
        <v>232</v>
      </c>
      <c r="D21" t="s">
        <v>232</v>
      </c>
      <c r="G21" s="65">
        <v>0</v>
      </c>
      <c r="H21" t="s">
        <v>232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310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232</v>
      </c>
      <c r="B23" t="s">
        <v>232</v>
      </c>
      <c r="C23" t="s">
        <v>232</v>
      </c>
      <c r="D23" t="s">
        <v>232</v>
      </c>
      <c r="G23" s="65">
        <v>0</v>
      </c>
      <c r="H23" t="s">
        <v>232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6" t="s">
        <v>239</v>
      </c>
      <c r="C24" s="14"/>
    </row>
    <row r="25" spans="1:15">
      <c r="A25" s="76" t="s">
        <v>303</v>
      </c>
      <c r="C25" s="14"/>
    </row>
    <row r="26" spans="1:15">
      <c r="A26" s="76" t="s">
        <v>305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8"/>
  <sheetViews>
    <sheetView rightToLeft="1" workbookViewId="0">
      <selection activeCell="A6" sqref="A6:O23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99" t="s">
        <v>178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985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232</v>
      </c>
      <c r="B12" t="s">
        <v>232</v>
      </c>
      <c r="C12" t="s">
        <v>232</v>
      </c>
      <c r="D12" t="s">
        <v>232</v>
      </c>
      <c r="E12" s="13"/>
      <c r="F12" s="13"/>
      <c r="G12" s="65">
        <v>0</v>
      </c>
      <c r="H12" t="s">
        <v>232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986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232</v>
      </c>
      <c r="B14" t="s">
        <v>232</v>
      </c>
      <c r="C14" t="s">
        <v>232</v>
      </c>
      <c r="D14" t="s">
        <v>232</v>
      </c>
      <c r="E14" s="13"/>
      <c r="F14" s="13"/>
      <c r="G14" s="65">
        <v>0</v>
      </c>
      <c r="H14" t="s">
        <v>232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308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232</v>
      </c>
      <c r="B16" t="s">
        <v>232</v>
      </c>
      <c r="C16" t="s">
        <v>232</v>
      </c>
      <c r="D16" t="s">
        <v>232</v>
      </c>
      <c r="E16" s="13"/>
      <c r="F16" s="13"/>
      <c r="G16" s="65">
        <v>0</v>
      </c>
      <c r="H16" t="s">
        <v>232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587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232</v>
      </c>
      <c r="B18" t="s">
        <v>232</v>
      </c>
      <c r="C18" t="s">
        <v>232</v>
      </c>
      <c r="D18" t="s">
        <v>232</v>
      </c>
      <c r="E18" s="13"/>
      <c r="F18" s="13"/>
      <c r="G18" s="65">
        <v>0</v>
      </c>
      <c r="H18" t="s">
        <v>232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232</v>
      </c>
      <c r="B21" t="s">
        <v>232</v>
      </c>
      <c r="C21" t="s">
        <v>232</v>
      </c>
      <c r="D21" t="s">
        <v>232</v>
      </c>
      <c r="G21" s="65">
        <v>0</v>
      </c>
      <c r="H21" t="s">
        <v>232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310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232</v>
      </c>
      <c r="B23" t="s">
        <v>232</v>
      </c>
      <c r="C23" t="s">
        <v>232</v>
      </c>
      <c r="D23" t="s">
        <v>232</v>
      </c>
      <c r="G23" s="65">
        <v>0</v>
      </c>
      <c r="H23" t="s">
        <v>232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6" t="s">
        <v>239</v>
      </c>
      <c r="C24" s="14"/>
    </row>
    <row r="25" spans="1:22">
      <c r="A25" s="76" t="s">
        <v>303</v>
      </c>
      <c r="C25" s="14"/>
    </row>
    <row r="26" spans="1:22">
      <c r="A26" s="76" t="s">
        <v>304</v>
      </c>
      <c r="C26" s="14"/>
    </row>
    <row r="27" spans="1:22">
      <c r="A27" s="76" t="s">
        <v>305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  <row r="388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78CB7B-C70E-4B65-8089-E3C22E80C939}">
  <ds:schemaRefs>
    <ds:schemaRef ds:uri="1ca4df27-5183-4bee-9dbd-0c46c9c4aa40"/>
    <ds:schemaRef ds:uri="http://schemas.openxmlformats.org/package/2006/metadata/core-properties"/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69E2BF3-7FEE-4AA4-B291-61D322919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E1C9A4-1E8F-4E6D-B513-E42CA22101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520042177_b62_0321</dc:title>
  <dc:creator>Yuli</dc:creator>
  <cp:lastModifiedBy>User</cp:lastModifiedBy>
  <dcterms:created xsi:type="dcterms:W3CDTF">2015-11-10T09:34:27Z</dcterms:created>
  <dcterms:modified xsi:type="dcterms:W3CDTF">2022-01-17T09:18:49Z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